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xr:revisionPtr revIDLastSave="0" documentId="13_ncr:1_{6D58A47F-2936-4CF1-AA12-09DEB3738E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ercise 1" sheetId="1" r:id="rId1"/>
    <sheet name="Ex-1 (First)" sheetId="4" r:id="rId2"/>
    <sheet name="Ex-1 (second)" sheetId="5" r:id="rId3"/>
    <sheet name="Ex-1(third)" sheetId="6" r:id="rId4"/>
    <sheet name="Ex-2 (forth)" sheetId="7" r:id="rId5"/>
    <sheet name="Exercise 2" sheetId="3" r:id="rId6"/>
    <sheet name="EX-2 (First)" sheetId="8" r:id="rId7"/>
    <sheet name="EX-2 (second)" sheetId="9" r:id="rId8"/>
  </sheet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C10" i="3"/>
  <c r="C11" i="3"/>
  <c r="C9" i="3"/>
  <c r="B10" i="3"/>
  <c r="B11" i="3"/>
  <c r="B9" i="3"/>
  <c r="F3" i="3"/>
  <c r="F4" i="3"/>
  <c r="F5" i="3"/>
  <c r="F2" i="3"/>
  <c r="H52" i="1"/>
  <c r="H49" i="1"/>
  <c r="H48" i="1"/>
  <c r="H47" i="1" l="1"/>
  <c r="H45" i="1"/>
  <c r="C5" i="3"/>
  <c r="C4" i="3"/>
  <c r="C3" i="3"/>
  <c r="E5" i="3"/>
  <c r="E4" i="3"/>
  <c r="E3" i="3"/>
  <c r="E2" i="3"/>
  <c r="D5" i="3"/>
  <c r="D4" i="3"/>
  <c r="D3" i="3"/>
  <c r="D2" i="3"/>
  <c r="C2" i="3"/>
  <c r="B2" i="3"/>
  <c r="B3" i="3"/>
  <c r="B4" i="3"/>
  <c r="B5" i="3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<sst xmlns="http://schemas.openxmlformats.org/spreadsheetml/2006/main" count="1033" uniqueCount="112">
  <si>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</si>
  <si>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</si>
  <si>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</si>
  <si>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</si>
  <si>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</si>
  <si>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</si>
  <si>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</si>
  <si>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</si>
  <si>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</si>
  <si>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</si>
  <si>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</si>
  <si>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</si>
  <si>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</si>
  <si>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</si>
  <si>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</si>
  <si>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</si>
  <si>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</si>
  <si>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</si>
  <si>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</si>
  <si>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</si>
  <si>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</si>
  <si>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</si>
  <si>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</si>
  <si>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</si>
  <si>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</si>
  <si>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</si>
  <si>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</si>
  <si>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</si>
  <si>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</si>
  <si>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</si>
  <si>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</si>
  <si>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</si>
  <si>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</si>
  <si>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</si>
  <si>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</si>
  <si>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</si>
  <si>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</si>
  <si>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</si>
  <si>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</si>
  <si>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</si>
  <si>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</si>
  <si>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</si>
  <si>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</si>
  <si>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</si>
  <si>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</si>
  <si>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</si>
  <si>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</si>
  <si>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</si>
  <si>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</si>
  <si>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</si>
  <si>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</si>
  <si>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</si>
  <si>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</si>
  <si>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</si>
  <si>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</si>
  <si>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</si>
  <si>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</si>
  <si>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</si>
  <si>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</si>
  <si>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</si>
  <si>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</si>
  <si>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</si>
  <si>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</si>
  <si>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</si>
  <si>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</si>
  <si>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</si>
  <si>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</si>
  <si>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</si>
  <si>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</si>
  <si>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</si>
  <si>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</si>
  <si>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</si>
  <si>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</si>
  <si>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countif</t>
  </si>
  <si>
    <t>Row Labels</t>
  </si>
  <si>
    <t>Grand Total</t>
  </si>
  <si>
    <t>Count of Destination</t>
  </si>
  <si>
    <t>Count of Item</t>
  </si>
  <si>
    <t>Count of Transport</t>
  </si>
  <si>
    <t>Sum of Number of items</t>
  </si>
  <si>
    <t>Number of order destination wise</t>
  </si>
  <si>
    <t>Number of oder item wise</t>
  </si>
  <si>
    <t>Count of Driver's name</t>
  </si>
  <si>
    <t>Trannport mode</t>
  </si>
  <si>
    <t>drivers journeys</t>
  </si>
  <si>
    <t>total number of items</t>
  </si>
  <si>
    <t>Number of item order destination wise</t>
  </si>
  <si>
    <t>first</t>
  </si>
  <si>
    <t>Second</t>
  </si>
  <si>
    <t>thirds</t>
  </si>
  <si>
    <t>forth</t>
  </si>
  <si>
    <t>mode of transport</t>
  </si>
  <si>
    <t>Column Labels</t>
  </si>
  <si>
    <t>Number of order date wise</t>
  </si>
  <si>
    <t>total number of item destination wise</t>
  </si>
  <si>
    <t>Item deliver by truck destination wise</t>
  </si>
  <si>
    <t>drivers truck preference</t>
  </si>
  <si>
    <t>Count of Service</t>
  </si>
  <si>
    <t>Sum of Price</t>
  </si>
  <si>
    <t>Count of Payment</t>
  </si>
  <si>
    <t>total service given</t>
  </si>
  <si>
    <t>total price</t>
  </si>
  <si>
    <t>(All)</t>
  </si>
  <si>
    <t>Count of Stylist name</t>
  </si>
  <si>
    <t>Number of payment mode service wise</t>
  </si>
  <si>
    <t>second</t>
  </si>
  <si>
    <t>service given by stylish</t>
  </si>
  <si>
    <t>stylish eraning</t>
  </si>
  <si>
    <t>number of services given by stylist</t>
  </si>
  <si>
    <t>Count of Date</t>
  </si>
  <si>
    <t>service given by date</t>
  </si>
  <si>
    <t>Total cash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</si>
</sst>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45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  <xf numFmtId="14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1" xfId="0" applyBorder="1"/>
    <xf numFmtId="0" fontId="0" fillId="0" borderId="0" xfId="0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9" borderId="0" xfId="0" applyFill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</a:t>
            </a:r>
            <a:r>
              <a:rPr lang="en-US" baseline="0"/>
              <a:t> destination wise</a:t>
            </a:r>
            <a:endParaRPr lang="en-US"/>
          </a:p>
        </c:rich>
      </c:tx>
      <c:layout>
        <c:manualLayout>
          <c:xMode val="edge"/>
          <c:yMode val="edge"/>
          <c:x val="0.28820875685437064"/>
          <c:y val="2.9795158286778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1'!$J$6:$J$11</c:f>
              <c:strCache>
                <c:ptCount val="5"/>
                <c:pt idx="0">
                  <c:v>Baltimore</c:v>
                </c:pt>
                <c:pt idx="1">
                  <c:v>Boston</c:v>
                </c:pt>
                <c:pt idx="2">
                  <c:v>NY</c:v>
                </c:pt>
                <c:pt idx="3">
                  <c:v>Philadelphia</c:v>
                </c:pt>
                <c:pt idx="4">
                  <c:v>Pittsburgh</c:v>
                </c:pt>
              </c:strCache>
            </c:strRef>
          </c:cat>
          <c:val>
            <c:numRef>
              <c:f>'Exercise 1'!$K$6:$K$11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B-4CD2-ADAC-ABE2EF0D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32319"/>
        <c:axId val="560324831"/>
      </c:barChart>
      <c:catAx>
        <c:axId val="56033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24831"/>
        <c:crosses val="autoZero"/>
        <c:auto val="1"/>
        <c:lblAlgn val="ctr"/>
        <c:lblOffset val="100"/>
        <c:noMultiLvlLbl val="0"/>
      </c:catAx>
      <c:valAx>
        <c:axId val="560324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</a:t>
            </a:r>
            <a:r>
              <a:rPr lang="en-US" baseline="0"/>
              <a:t> date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1'!$K$75:$K$76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1'!$J$77:$J$79</c:f>
              <c:strCache>
                <c:ptCount val="2"/>
                <c:pt idx="0">
                  <c:v>2/5/2013</c:v>
                </c:pt>
                <c:pt idx="1">
                  <c:v>2/8/2013</c:v>
                </c:pt>
              </c:strCache>
            </c:strRef>
          </c:cat>
          <c:val>
            <c:numRef>
              <c:f>'Exercise 1'!$K$77:$K$79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B-46D1-A60D-9CC0C402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39951"/>
        <c:axId val="672640783"/>
      </c:barChart>
      <c:catAx>
        <c:axId val="67263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40783"/>
        <c:crosses val="autoZero"/>
        <c:auto val="1"/>
        <c:lblAlgn val="ctr"/>
        <c:lblOffset val="100"/>
        <c:noMultiLvlLbl val="0"/>
      </c:catAx>
      <c:valAx>
        <c:axId val="67264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Orders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3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items destination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1'!$C$56:$C$57</c:f>
              <c:strCache>
                <c:ptCount val="1"/>
                <c:pt idx="0">
                  <c:v>microwave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1'!$B$58:$B$59</c:f>
              <c:strCache>
                <c:ptCount val="1"/>
                <c:pt idx="0">
                  <c:v>NY</c:v>
                </c:pt>
              </c:strCache>
            </c:strRef>
          </c:cat>
          <c:val>
            <c:numRef>
              <c:f>'Exercise 1'!$C$58:$C$59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D-43EB-BF35-41921628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809599"/>
        <c:axId val="779807935"/>
      </c:barChart>
      <c:catAx>
        <c:axId val="779809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07935"/>
        <c:crosses val="autoZero"/>
        <c:auto val="1"/>
        <c:lblAlgn val="ctr"/>
        <c:lblOffset val="100"/>
        <c:noMultiLvlLbl val="0"/>
      </c:catAx>
      <c:valAx>
        <c:axId val="77980793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0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deliver by truck destination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1'!$C$70:$C$71</c:f>
              <c:strCache>
                <c:ptCount val="1"/>
                <c:pt idx="0">
                  <c:v>Pittsburgh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1'!$B$72:$B$73</c:f>
              <c:strCache>
                <c:ptCount val="1"/>
                <c:pt idx="0">
                  <c:v>truck 1</c:v>
                </c:pt>
              </c:strCache>
            </c:strRef>
          </c:cat>
          <c:val>
            <c:numRef>
              <c:f>'Exercise 1'!$C$72:$C$73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6-4878-81F9-B6BCDE21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831231"/>
        <c:axId val="779823327"/>
      </c:barChart>
      <c:catAx>
        <c:axId val="77983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23327"/>
        <c:crosses val="autoZero"/>
        <c:auto val="1"/>
        <c:lblAlgn val="ctr"/>
        <c:lblOffset val="100"/>
        <c:noMultiLvlLbl val="0"/>
      </c:catAx>
      <c:valAx>
        <c:axId val="77982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service given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2'!$I$15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2'!$H$16:$H$22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2'!$I$16:$I$22</c:f>
              <c:numCache>
                <c:formatCode>General</c:formatCode>
                <c:ptCount val="6"/>
                <c:pt idx="0">
                  <c:v>18</c:v>
                </c:pt>
                <c:pt idx="1">
                  <c:v>50</c:v>
                </c:pt>
                <c:pt idx="2">
                  <c:v>9</c:v>
                </c:pt>
                <c:pt idx="3">
                  <c:v>32</c:v>
                </c:pt>
                <c:pt idx="4">
                  <c:v>71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47F1-96DE-903F444D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16607"/>
        <c:axId val="392414943"/>
      </c:barChart>
      <c:catAx>
        <c:axId val="39241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4943"/>
        <c:crosses val="autoZero"/>
        <c:auto val="1"/>
        <c:lblAlgn val="ctr"/>
        <c:lblOffset val="100"/>
        <c:noMultiLvlLbl val="0"/>
      </c:catAx>
      <c:valAx>
        <c:axId val="392414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services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2'!$L$15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2'!$K$16:$K$22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2'!$L$16:$L$22</c:f>
              <c:numCache>
                <c:formatCode>General</c:formatCode>
                <c:ptCount val="6"/>
                <c:pt idx="0">
                  <c:v>1206</c:v>
                </c:pt>
                <c:pt idx="1">
                  <c:v>1650</c:v>
                </c:pt>
                <c:pt idx="2">
                  <c:v>27</c:v>
                </c:pt>
                <c:pt idx="3">
                  <c:v>1119</c:v>
                </c:pt>
                <c:pt idx="4">
                  <c:v>717</c:v>
                </c:pt>
                <c:pt idx="5">
                  <c:v>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A-4B84-A1B2-D8B8B085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187423"/>
        <c:axId val="938184927"/>
      </c:barChart>
      <c:catAx>
        <c:axId val="93818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84927"/>
        <c:crosses val="autoZero"/>
        <c:auto val="1"/>
        <c:lblAlgn val="ctr"/>
        <c:lblOffset val="100"/>
        <c:noMultiLvlLbl val="0"/>
      </c:catAx>
      <c:valAx>
        <c:axId val="938184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payment by cash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2'!$I$29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2'!$H$30:$H$34</c:f>
              <c:strCache>
                <c:ptCount val="4"/>
                <c:pt idx="0">
                  <c:v>Dyeing</c:v>
                </c:pt>
                <c:pt idx="1">
                  <c:v>Meeting hairstyles</c:v>
                </c:pt>
                <c:pt idx="2">
                  <c:v>Shaving</c:v>
                </c:pt>
                <c:pt idx="3">
                  <c:v>Washing and combing</c:v>
                </c:pt>
              </c:strCache>
            </c:strRef>
          </c:cat>
          <c:val>
            <c:numRef>
              <c:f>'Exercise 2'!$I$30:$I$34</c:f>
              <c:numCache>
                <c:formatCode>General</c:formatCode>
                <c:ptCount val="4"/>
                <c:pt idx="0">
                  <c:v>1155</c:v>
                </c:pt>
                <c:pt idx="1">
                  <c:v>735</c:v>
                </c:pt>
                <c:pt idx="2">
                  <c:v>414</c:v>
                </c:pt>
                <c:pt idx="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E-4562-84FA-FF2F363D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531999"/>
        <c:axId val="933532415"/>
      </c:barChart>
      <c:catAx>
        <c:axId val="9335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32415"/>
        <c:crosses val="autoZero"/>
        <c:auto val="1"/>
        <c:lblAlgn val="ctr"/>
        <c:lblOffset val="100"/>
        <c:noMultiLvlLbl val="0"/>
      </c:catAx>
      <c:valAx>
        <c:axId val="933532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319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of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2'!$L$29:$L$30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2'!$K$31:$K$37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2'!$L$31:$L$37</c:f>
              <c:numCache>
                <c:formatCode>General</c:formatCode>
                <c:ptCount val="6"/>
                <c:pt idx="0">
                  <c:v>13</c:v>
                </c:pt>
                <c:pt idx="1">
                  <c:v>35</c:v>
                </c:pt>
                <c:pt idx="2">
                  <c:v>6</c:v>
                </c:pt>
                <c:pt idx="3">
                  <c:v>21</c:v>
                </c:pt>
                <c:pt idx="4">
                  <c:v>42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F-4DE4-B719-4FDD1C9C24D1}"/>
            </c:ext>
          </c:extLst>
        </c:ser>
        <c:ser>
          <c:idx val="1"/>
          <c:order val="1"/>
          <c:tx>
            <c:strRef>
              <c:f>'Exercise 2'!$M$29:$M$30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2'!$K$31:$K$37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2'!$M$31:$M$37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3</c:v>
                </c:pt>
                <c:pt idx="3">
                  <c:v>11</c:v>
                </c:pt>
                <c:pt idx="4">
                  <c:v>29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F-4DE4-B719-4FDD1C9C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19791"/>
        <c:axId val="932623951"/>
      </c:barChart>
      <c:catAx>
        <c:axId val="9326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23951"/>
        <c:crosses val="autoZero"/>
        <c:auto val="1"/>
        <c:lblAlgn val="ctr"/>
        <c:lblOffset val="100"/>
        <c:noMultiLvlLbl val="0"/>
      </c:catAx>
      <c:valAx>
        <c:axId val="932623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payment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service given by Stylish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2'!$I$45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2'!$H$46:$H$53</c:f>
              <c:strCache>
                <c:ptCount val="7"/>
                <c:pt idx="0">
                  <c:v>Alex</c:v>
                </c:pt>
                <c:pt idx="1">
                  <c:v>Ashley</c:v>
                </c:pt>
                <c:pt idx="2">
                  <c:v>Jane</c:v>
                </c:pt>
                <c:pt idx="3">
                  <c:v>Lucy</c:v>
                </c:pt>
                <c:pt idx="4">
                  <c:v>Martha</c:v>
                </c:pt>
                <c:pt idx="5">
                  <c:v>Rachel</c:v>
                </c:pt>
                <c:pt idx="6">
                  <c:v>Sandy</c:v>
                </c:pt>
              </c:strCache>
            </c:strRef>
          </c:cat>
          <c:val>
            <c:numRef>
              <c:f>'Exercise 2'!$I$46:$I$53</c:f>
              <c:numCache>
                <c:formatCode>General</c:formatCode>
                <c:ptCount val="7"/>
                <c:pt idx="0">
                  <c:v>23</c:v>
                </c:pt>
                <c:pt idx="1">
                  <c:v>29</c:v>
                </c:pt>
                <c:pt idx="2">
                  <c:v>25</c:v>
                </c:pt>
                <c:pt idx="3">
                  <c:v>27</c:v>
                </c:pt>
                <c:pt idx="4">
                  <c:v>31</c:v>
                </c:pt>
                <c:pt idx="5">
                  <c:v>55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C-4C56-9999-D1F9FF07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811215"/>
        <c:axId val="1005811631"/>
      </c:barChart>
      <c:catAx>
        <c:axId val="100581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Stylish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11631"/>
        <c:crosses val="autoZero"/>
        <c:auto val="1"/>
        <c:lblAlgn val="ctr"/>
        <c:lblOffset val="100"/>
        <c:noMultiLvlLbl val="0"/>
      </c:catAx>
      <c:valAx>
        <c:axId val="1005811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stylish total 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2'!$L$45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2'!$K$46:$K$53</c:f>
              <c:strCache>
                <c:ptCount val="7"/>
                <c:pt idx="0">
                  <c:v>Alex</c:v>
                </c:pt>
                <c:pt idx="1">
                  <c:v>Ashley</c:v>
                </c:pt>
                <c:pt idx="2">
                  <c:v>Jane</c:v>
                </c:pt>
                <c:pt idx="3">
                  <c:v>Lucy</c:v>
                </c:pt>
                <c:pt idx="4">
                  <c:v>Martha</c:v>
                </c:pt>
                <c:pt idx="5">
                  <c:v>Rachel</c:v>
                </c:pt>
                <c:pt idx="6">
                  <c:v>Sandy</c:v>
                </c:pt>
              </c:strCache>
            </c:strRef>
          </c:cat>
          <c:val>
            <c:numRef>
              <c:f>'Exercise 2'!$L$46:$L$53</c:f>
              <c:numCache>
                <c:formatCode>General</c:formatCode>
                <c:ptCount val="7"/>
                <c:pt idx="0">
                  <c:v>701</c:v>
                </c:pt>
                <c:pt idx="1">
                  <c:v>663</c:v>
                </c:pt>
                <c:pt idx="2">
                  <c:v>688</c:v>
                </c:pt>
                <c:pt idx="3">
                  <c:v>887</c:v>
                </c:pt>
                <c:pt idx="4">
                  <c:v>965</c:v>
                </c:pt>
                <c:pt idx="5">
                  <c:v>1755</c:v>
                </c:pt>
                <c:pt idx="6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7-4E1C-9F40-A846EF75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15359"/>
        <c:axId val="392417023"/>
      </c:barChart>
      <c:catAx>
        <c:axId val="3924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stylish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7023"/>
        <c:crosses val="autoZero"/>
        <c:auto val="1"/>
        <c:lblAlgn val="ctr"/>
        <c:lblOffset val="100"/>
        <c:noMultiLvlLbl val="0"/>
      </c:catAx>
      <c:valAx>
        <c:axId val="392417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2!PivotTable8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services given by stylish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2'!$O$45:$O$46</c:f>
              <c:strCache>
                <c:ptCount val="1"/>
                <c:pt idx="0">
                  <c:v>Alex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2'!$N$47:$N$53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2'!$O$47:$O$53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A-4917-A75B-246568F5D816}"/>
            </c:ext>
          </c:extLst>
        </c:ser>
        <c:ser>
          <c:idx val="1"/>
          <c:order val="1"/>
          <c:tx>
            <c:strRef>
              <c:f>'Exercise 2'!$P$45:$P$46</c:f>
              <c:strCache>
                <c:ptCount val="1"/>
                <c:pt idx="0">
                  <c:v>Ashley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2'!$N$47:$N$53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2'!$P$47:$P$53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A-4917-A75B-246568F5D816}"/>
            </c:ext>
          </c:extLst>
        </c:ser>
        <c:ser>
          <c:idx val="2"/>
          <c:order val="2"/>
          <c:tx>
            <c:strRef>
              <c:f>'Exercise 2'!$Q$45:$Q$46</c:f>
              <c:strCache>
                <c:ptCount val="1"/>
                <c:pt idx="0">
                  <c:v>Jane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2'!$N$47:$N$53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2'!$Q$47:$Q$53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A-4917-A75B-246568F5D816}"/>
            </c:ext>
          </c:extLst>
        </c:ser>
        <c:ser>
          <c:idx val="3"/>
          <c:order val="3"/>
          <c:tx>
            <c:strRef>
              <c:f>'Exercise 2'!$R$45:$R$46</c:f>
              <c:strCache>
                <c:ptCount val="1"/>
                <c:pt idx="0">
                  <c:v>Lucy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2'!$N$47:$N$53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2'!$R$47:$R$53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A-4917-A75B-246568F5D816}"/>
            </c:ext>
          </c:extLst>
        </c:ser>
        <c:ser>
          <c:idx val="4"/>
          <c:order val="4"/>
          <c:tx>
            <c:strRef>
              <c:f>'Exercise 2'!$S$45:$S$46</c:f>
              <c:strCache>
                <c:ptCount val="1"/>
                <c:pt idx="0">
                  <c:v>Martha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2'!$N$47:$N$53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2'!$S$47:$S$53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A-4917-A75B-246568F5D816}"/>
            </c:ext>
          </c:extLst>
        </c:ser>
        <c:ser>
          <c:idx val="5"/>
          <c:order val="5"/>
          <c:tx>
            <c:strRef>
              <c:f>'Exercise 2'!$T$45:$T$46</c:f>
              <c:strCache>
                <c:ptCount val="1"/>
                <c:pt idx="0">
                  <c:v>Rachel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2'!$N$47:$N$53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2'!$T$47:$T$53</c:f>
              <c:numCache>
                <c:formatCode>General</c:formatCode>
                <c:ptCount val="6"/>
                <c:pt idx="0">
                  <c:v>8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18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7A-4917-A75B-246568F5D816}"/>
            </c:ext>
          </c:extLst>
        </c:ser>
        <c:ser>
          <c:idx val="6"/>
          <c:order val="6"/>
          <c:tx>
            <c:strRef>
              <c:f>'Exercise 2'!$U$45:$U$46</c:f>
              <c:strCache>
                <c:ptCount val="1"/>
                <c:pt idx="0">
                  <c:v>Sandy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2'!$N$47:$N$53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2'!$U$47:$U$53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7A-4917-A75B-246568F5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977231"/>
        <c:axId val="1058985551"/>
      </c:barChart>
      <c:catAx>
        <c:axId val="105897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85551"/>
        <c:crosses val="autoZero"/>
        <c:auto val="1"/>
        <c:lblAlgn val="ctr"/>
        <c:lblOffset val="100"/>
        <c:noMultiLvlLbl val="0"/>
      </c:catAx>
      <c:valAx>
        <c:axId val="1058985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services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7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</a:t>
            </a:r>
            <a:r>
              <a:rPr lang="en-US" baseline="0"/>
              <a:t> item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99915391858513E-2"/>
          <c:y val="0.20774256642577213"/>
          <c:w val="0.83036595295605375"/>
          <c:h val="0.6352609211519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1'!$N$5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1'!$M$6:$M$10</c:f>
              <c:strCache>
                <c:ptCount val="4"/>
                <c:pt idx="0">
                  <c:v>microwave</c:v>
                </c:pt>
                <c:pt idx="1">
                  <c:v>refrigerator</c:v>
                </c:pt>
                <c:pt idx="2">
                  <c:v>TV</c:v>
                </c:pt>
                <c:pt idx="3">
                  <c:v>washing machine</c:v>
                </c:pt>
              </c:strCache>
            </c:strRef>
          </c:cat>
          <c:val>
            <c:numRef>
              <c:f>'Exercise 1'!$N$6:$N$10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A-4211-836B-32E01F8A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03199"/>
        <c:axId val="599102367"/>
      </c:barChart>
      <c:catAx>
        <c:axId val="59910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2367"/>
        <c:crosses val="autoZero"/>
        <c:auto val="1"/>
        <c:lblAlgn val="ctr"/>
        <c:lblOffset val="100"/>
        <c:noMultiLvlLbl val="0"/>
      </c:catAx>
      <c:valAx>
        <c:axId val="59910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2!PivotTable9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Services Date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2'!$I$60:$I$61</c:f>
              <c:strCache>
                <c:ptCount val="1"/>
                <c:pt idx="0">
                  <c:v>5/3/2013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2'!$H$62:$H$68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2'!$I$62:$I$68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5-49A0-BBF8-683DBCEFE149}"/>
            </c:ext>
          </c:extLst>
        </c:ser>
        <c:ser>
          <c:idx val="1"/>
          <c:order val="1"/>
          <c:tx>
            <c:strRef>
              <c:f>'Exercise 2'!$J$60:$J$61</c:f>
              <c:strCache>
                <c:ptCount val="1"/>
                <c:pt idx="0">
                  <c:v>5/4/2013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2'!$H$62:$H$68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2'!$J$62:$J$68</c:f>
              <c:numCache>
                <c:formatCode>General</c:formatCode>
                <c:ptCount val="6"/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5-49A0-BBF8-683DBCEFE149}"/>
            </c:ext>
          </c:extLst>
        </c:ser>
        <c:ser>
          <c:idx val="2"/>
          <c:order val="2"/>
          <c:tx>
            <c:strRef>
              <c:f>'Exercise 2'!$K$60:$K$61</c:f>
              <c:strCache>
                <c:ptCount val="1"/>
                <c:pt idx="0">
                  <c:v>5/5/2013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2'!$H$62:$H$68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2'!$K$62:$K$68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5-49A0-BBF8-683DBCEFE149}"/>
            </c:ext>
          </c:extLst>
        </c:ser>
        <c:ser>
          <c:idx val="3"/>
          <c:order val="3"/>
          <c:tx>
            <c:strRef>
              <c:f>'Exercise 2'!$L$60:$L$61</c:f>
              <c:strCache>
                <c:ptCount val="1"/>
                <c:pt idx="0">
                  <c:v>5/6/2013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2'!$H$62:$H$68</c:f>
              <c:strCache>
                <c:ptCount val="6"/>
                <c:pt idx="0">
                  <c:v>All service</c:v>
                </c:pt>
                <c:pt idx="1">
                  <c:v>Dyeing</c:v>
                </c:pt>
                <c:pt idx="2">
                  <c:v>Kids</c:v>
                </c:pt>
                <c:pt idx="3">
                  <c:v>Meeting hairstyles</c:v>
                </c:pt>
                <c:pt idx="4">
                  <c:v>Shaving</c:v>
                </c:pt>
                <c:pt idx="5">
                  <c:v>Washing and combing</c:v>
                </c:pt>
              </c:strCache>
            </c:strRef>
          </c:cat>
          <c:val>
            <c:numRef>
              <c:f>'Exercise 2'!$L$62:$L$68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5-49A0-BBF8-683DBCEF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999279"/>
        <c:axId val="1058982223"/>
      </c:barChart>
      <c:catAx>
        <c:axId val="105899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82223"/>
        <c:crosses val="autoZero"/>
        <c:auto val="1"/>
        <c:lblAlgn val="ctr"/>
        <c:lblOffset val="100"/>
        <c:noMultiLvlLbl val="0"/>
      </c:catAx>
      <c:valAx>
        <c:axId val="1058982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Services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</a:t>
            </a:r>
            <a:r>
              <a:rPr lang="en-US" baseline="0"/>
              <a:t> mode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41997308815912E-2"/>
          <c:y val="0.17171296296296296"/>
          <c:w val="0.8764789489033169"/>
          <c:h val="0.62829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1'!$K$16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1'!$J$17:$J$22</c:f>
              <c:strCache>
                <c:ptCount val="5"/>
                <c:pt idx="0">
                  <c:v>airplane</c:v>
                </c:pt>
                <c:pt idx="1">
                  <c:v>truck 1</c:v>
                </c:pt>
                <c:pt idx="2">
                  <c:v>truck 2</c:v>
                </c:pt>
                <c:pt idx="3">
                  <c:v>truck 3</c:v>
                </c:pt>
                <c:pt idx="4">
                  <c:v>truck 4</c:v>
                </c:pt>
              </c:strCache>
            </c:strRef>
          </c:cat>
          <c:val>
            <c:numRef>
              <c:f>'Exercise 1'!$K$17:$K$22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4563-B3B1-C727BC39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28159"/>
        <c:axId val="560320671"/>
      </c:barChart>
      <c:catAx>
        <c:axId val="56032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Transport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20671"/>
        <c:crosses val="autoZero"/>
        <c:auto val="1"/>
        <c:lblAlgn val="ctr"/>
        <c:lblOffset val="100"/>
        <c:noMultiLvlLbl val="0"/>
      </c:catAx>
      <c:valAx>
        <c:axId val="560320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jurneys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2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1'!$N$16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1'!$M$17:$M$22</c:f>
              <c:strCache>
                <c:ptCount val="5"/>
                <c:pt idx="0">
                  <c:v>Carl Nowak</c:v>
                </c:pt>
                <c:pt idx="1">
                  <c:v>George Ramsay</c:v>
                </c:pt>
                <c:pt idx="2">
                  <c:v>John May</c:v>
                </c:pt>
                <c:pt idx="3">
                  <c:v>Mertl Pavel</c:v>
                </c:pt>
                <c:pt idx="4">
                  <c:v>Peter White</c:v>
                </c:pt>
              </c:strCache>
            </c:strRef>
          </c:cat>
          <c:val>
            <c:numRef>
              <c:f>'Exercise 1'!$N$17:$N$22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E-4E9D-A422-1949C97D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12767"/>
        <c:axId val="560316511"/>
      </c:barChart>
      <c:catAx>
        <c:axId val="56031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16511"/>
        <c:crosses val="autoZero"/>
        <c:auto val="1"/>
        <c:lblAlgn val="ctr"/>
        <c:lblOffset val="100"/>
        <c:noMultiLvlLbl val="0"/>
      </c:catAx>
      <c:valAx>
        <c:axId val="560316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drivers</a:t>
                </a:r>
                <a:r>
                  <a:rPr lang="en-US" baseline="0"/>
                  <a:t> journey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1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</a:t>
            </a:r>
            <a:r>
              <a:rPr lang="en-US" baseline="0"/>
              <a:t>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1'!$K$29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1'!$J$30:$J$34</c:f>
              <c:strCache>
                <c:ptCount val="4"/>
                <c:pt idx="0">
                  <c:v>microwave</c:v>
                </c:pt>
                <c:pt idx="1">
                  <c:v>refrigerator</c:v>
                </c:pt>
                <c:pt idx="2">
                  <c:v>TV</c:v>
                </c:pt>
                <c:pt idx="3">
                  <c:v>washing machine</c:v>
                </c:pt>
              </c:strCache>
            </c:strRef>
          </c:cat>
          <c:val>
            <c:numRef>
              <c:f>'Exercise 1'!$K$30:$K$34</c:f>
              <c:numCache>
                <c:formatCode>General</c:formatCode>
                <c:ptCount val="4"/>
                <c:pt idx="0">
                  <c:v>120</c:v>
                </c:pt>
                <c:pt idx="1">
                  <c:v>105</c:v>
                </c:pt>
                <c:pt idx="2">
                  <c:v>162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7-4953-BBD5-E2286EB3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21503"/>
        <c:axId val="560337727"/>
      </c:barChart>
      <c:catAx>
        <c:axId val="56032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 </a:t>
                </a:r>
                <a:r>
                  <a:rPr lang="en-US" baseline="0"/>
                  <a:t>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7727"/>
        <c:crosses val="autoZero"/>
        <c:auto val="1"/>
        <c:lblAlgn val="ctr"/>
        <c:lblOffset val="100"/>
        <c:noMultiLvlLbl val="0"/>
      </c:catAx>
      <c:valAx>
        <c:axId val="560337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2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item delievered transport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1'!$N$29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1'!$M$30:$M$35</c:f>
              <c:strCache>
                <c:ptCount val="5"/>
                <c:pt idx="0">
                  <c:v>airplane</c:v>
                </c:pt>
                <c:pt idx="1">
                  <c:v>truck 1</c:v>
                </c:pt>
                <c:pt idx="2">
                  <c:v>truck 2</c:v>
                </c:pt>
                <c:pt idx="3">
                  <c:v>truck 3</c:v>
                </c:pt>
                <c:pt idx="4">
                  <c:v>truck 4</c:v>
                </c:pt>
              </c:strCache>
            </c:strRef>
          </c:cat>
          <c:val>
            <c:numRef>
              <c:f>'Exercise 1'!$N$30:$N$35</c:f>
              <c:numCache>
                <c:formatCode>General</c:formatCode>
                <c:ptCount val="5"/>
                <c:pt idx="0">
                  <c:v>40</c:v>
                </c:pt>
                <c:pt idx="1">
                  <c:v>118</c:v>
                </c:pt>
                <c:pt idx="2">
                  <c:v>55</c:v>
                </c:pt>
                <c:pt idx="3">
                  <c:v>182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D-441E-8A5E-8E30E830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960543"/>
        <c:axId val="677948479"/>
      </c:barChart>
      <c:catAx>
        <c:axId val="67796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48479"/>
        <c:crosses val="autoZero"/>
        <c:auto val="1"/>
        <c:lblAlgn val="ctr"/>
        <c:lblOffset val="100"/>
        <c:noMultiLvlLbl val="0"/>
      </c:catAx>
      <c:valAx>
        <c:axId val="67794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items destination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1'!$K$40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1'!$J$41:$J$46</c:f>
              <c:strCache>
                <c:ptCount val="5"/>
                <c:pt idx="0">
                  <c:v>Baltimore</c:v>
                </c:pt>
                <c:pt idx="1">
                  <c:v>Boston</c:v>
                </c:pt>
                <c:pt idx="2">
                  <c:v>NY</c:v>
                </c:pt>
                <c:pt idx="3">
                  <c:v>Philadelphia</c:v>
                </c:pt>
                <c:pt idx="4">
                  <c:v>Pittsburgh</c:v>
                </c:pt>
              </c:strCache>
            </c:strRef>
          </c:cat>
          <c:val>
            <c:numRef>
              <c:f>'Exercise 1'!$K$41:$K$46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5-4BBA-A275-3BF4A785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09855"/>
        <c:axId val="599108191"/>
      </c:barChart>
      <c:catAx>
        <c:axId val="59910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8191"/>
        <c:crosses val="autoZero"/>
        <c:auto val="1"/>
        <c:lblAlgn val="ctr"/>
        <c:lblOffset val="100"/>
        <c:noMultiLvlLbl val="0"/>
      </c:catAx>
      <c:valAx>
        <c:axId val="599108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98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items order Destination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1'!$K$50:$K$51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1'!$J$52:$J$55</c:f>
              <c:strCache>
                <c:ptCount val="3"/>
                <c:pt idx="0">
                  <c:v>microwave</c:v>
                </c:pt>
                <c:pt idx="1">
                  <c:v>refrigerator</c:v>
                </c:pt>
                <c:pt idx="2">
                  <c:v>TV</c:v>
                </c:pt>
              </c:strCache>
            </c:strRef>
          </c:cat>
          <c:val>
            <c:numRef>
              <c:f>'Exercise 1'!$K$52:$K$55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4A80-A970-B15D341C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635391"/>
        <c:axId val="687647871"/>
      </c:barChart>
      <c:catAx>
        <c:axId val="68763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47871"/>
        <c:crosses val="autoZero"/>
        <c:auto val="1"/>
        <c:lblAlgn val="ctr"/>
        <c:lblOffset val="100"/>
        <c:noMultiLvlLbl val="0"/>
      </c:catAx>
      <c:valAx>
        <c:axId val="687647871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353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[IFS Exercises (1).xlsx]Exercise 1!PivotTable15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journey with truck 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1'!$K$62:$K$63</c:f>
              <c:strCache>
                <c:ptCount val="1"/>
                <c:pt idx="0">
                  <c:v>truck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1'!$J$64:$J$65</c:f>
              <c:strCache>
                <c:ptCount val="1"/>
                <c:pt idx="0">
                  <c:v>Peter White</c:v>
                </c:pt>
              </c:strCache>
            </c:strRef>
          </c:cat>
          <c:val>
            <c:numRef>
              <c:f>'Exercise 1'!$K$64:$K$65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2-4472-8520-566FF57A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32047"/>
        <c:axId val="672646607"/>
      </c:barChart>
      <c:catAx>
        <c:axId val="6726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46607"/>
        <c:crosses val="autoZero"/>
        <c:auto val="1"/>
        <c:lblAlgn val="ctr"/>
        <c:lblOffset val="100"/>
        <c:noMultiLvlLbl val="0"/>
      </c:catAx>
      <c:valAx>
        <c:axId val="672646607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Truck</a:t>
                </a:r>
                <a:r>
                  <a:rPr lang="en-US" baseline="0"/>
                  <a:t> preference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320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1</xdr:row>
      <xdr:rowOff>171450</xdr:rowOff>
    </xdr:from>
    <xdr:to>
      <xdr:col>9</xdr:col>
      <xdr:colOff>600075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E5B40-F808-4FF1-B7CD-E007F1B92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590549</xdr:colOff>
      <xdr:row>1</xdr:row>
      <xdr:rowOff>161924</xdr:rowOff>
    </xdr:from>
    <xdr:to>
      <xdr:col>19</xdr:col>
      <xdr:colOff>600074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1E87D-E851-4D66-BC40-36B0E0B00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609599</xdr:colOff>
      <xdr:row>21</xdr:row>
      <xdr:rowOff>190499</xdr:rowOff>
    </xdr:from>
    <xdr:to>
      <xdr:col>10</xdr:col>
      <xdr:colOff>9524</xdr:colOff>
      <xdr:row>38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E5B0C-0110-4409-8C1A-DFB6133FA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20</xdr:col>
      <xdr:colOff>0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BF17B2-EA12-4A7D-965C-FDFFE4574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19050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4F8B9-32FA-47F3-A9D2-C574DE580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171450</xdr:rowOff>
    </xdr:from>
    <xdr:to>
      <xdr:col>18</xdr:col>
      <xdr:colOff>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2DC36-1E2C-43F7-AC36-497265FE7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18</xdr:row>
      <xdr:rowOff>190499</xdr:rowOff>
    </xdr:from>
    <xdr:to>
      <xdr:col>9</xdr:col>
      <xdr:colOff>9524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BFD12-9B0C-497E-9DA5-A67CFAA9E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9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63233-8ADB-48E7-84EC-440D89342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19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43C77-006C-49FD-9FDC-49FC0F20C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85724</xdr:colOff>
      <xdr:row>18</xdr:row>
      <xdr:rowOff>142875</xdr:rowOff>
    </xdr:from>
    <xdr:to>
      <xdr:col>14</xdr:col>
      <xdr:colOff>238125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EBC6B-9AC8-403E-A2A3-B613DB251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190499</xdr:rowOff>
    </xdr:from>
    <xdr:to>
      <xdr:col>9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EB595-0370-4BF3-8034-9FA486C9A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571500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70A20-7845-490C-9C83-26B2ED639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FD1E8-85C2-47C3-9800-71A1CEA1E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F5662-D72C-4934-A6F6-0DD144024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D89C1-9743-4CCF-8B7F-73D7762DC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DF5D14-7590-4BAE-8F07-E59484BF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AE2E6-8FB2-48AE-A92E-1B3B3C85F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96AD5-461F-402F-8358-81EC78AB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1336A-A8CA-4D4F-B9EE-8E4610135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88A1F-F05E-4792-A1DA-B619C6F8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4689.786783680553" createdVersion="7" refreshedVersion="7" minRefreshableVersion="3" recordCount="24" xr:uid="{37ACAEF1-3F82-47E4-AC7F-C4AF491C7562}">
  <cacheSource type="worksheet">
    <worksheetSource ref="A1:G25" sheet="Exercise 1"/>
  </cacheSource>
  <cacheFields count="7">
    <cacheField name="Order no." numFmtId="0">
      <sharedItems containsSemiMixedTypes="0" containsString="0" containsNumber="1" containsInteger="1" minValue="100001" maxValue="100024" count="24">
        <n v="100001"/>
        <n v="100002"/>
        <n v="100003"/>
        <n v="100004"/>
        <n v="100005"/>
        <n v="100006"/>
        <n v="100007"/>
        <n v="100008"/>
        <n v="100009"/>
        <n v="100010"/>
        <n v="100011"/>
        <n v="100012"/>
        <n v="100013"/>
        <n v="100014"/>
        <n v="100015"/>
        <n v="100016"/>
        <n v="100017"/>
        <n v="100018"/>
        <n v="100019"/>
        <n v="100020"/>
        <n v="100021"/>
        <n v="100022"/>
        <n v="100023"/>
        <n v="100024"/>
      </sharedItems>
    </cacheField>
    <cacheField name="Date" numFmtId="14">
      <sharedItems containsSemiMixedTypes="0" containsNonDate="0" containsDate="1" containsString="0" minDate="2013-02-01T00:00:00" maxDate="2013-02-10T00:00:00" count="9"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</sharedItems>
    </cacheField>
    <cacheField name="Driver's name" numFmtId="0">
      <sharedItems count="5">
        <s v="John May"/>
        <s v="Peter White"/>
        <s v="Carl Nowak"/>
        <s v="George Ramsay"/>
        <s v="Mertl Pavel"/>
      </sharedItems>
    </cacheField>
    <cacheField name="Item" numFmtId="0">
      <sharedItems count="4">
        <s v="TV"/>
        <s v="washing machine"/>
        <s v="refrigerator"/>
        <s v="microwave"/>
      </sharedItems>
    </cacheField>
    <cacheField name="Number of items" numFmtId="0">
      <sharedItems containsSemiMixedTypes="0" containsString="0" containsNumber="1" containsInteger="1" minValue="13" maxValue="34"/>
    </cacheField>
    <cacheField name="Transport" numFmtId="0">
      <sharedItems count="5">
        <s v="truck 4"/>
        <s v="truck 3"/>
        <s v="truck 1"/>
        <s v="truck 2"/>
        <s v="airplane"/>
      </sharedItems>
    </cacheField>
    <cacheField name="Destination" numFmtId="0">
      <sharedItems count="5">
        <s v="Boston"/>
        <s v="NY"/>
        <s v="Philadelphia"/>
        <s v="Baltimore"/>
        <s v="Pittsbur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4691.71810810185" createdVersion="7" refreshedVersion="7" minRefreshableVersion="3" recordCount="226" xr:uid="{A78F1A30-0A82-4E8B-8755-E78207B2C779}">
  <cacheSource type="worksheet">
    <worksheetSource ref="A15:E241" sheet="Exercise 2"/>
  </cacheSource>
  <cacheFields count="5">
    <cacheField name="Date" numFmtId="14">
      <sharedItems containsSemiMixedTypes="0" containsNonDate="0" containsDate="1" containsString="0" minDate="2013-05-01T00:00:00" maxDate="2013-06-01T00:00:00" count="31"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</sharedItems>
    </cacheField>
    <cacheField name="Service" numFmtId="0">
      <sharedItems count="6">
        <s v="Shaving"/>
        <s v="Washing and combing"/>
        <s v="Dyeing"/>
        <s v="All service"/>
        <s v="Meeting hairstyles"/>
        <s v="Kids"/>
      </sharedItems>
    </cacheField>
    <cacheField name="Stylist name" numFmtId="0">
      <sharedItems count="7">
        <s v="Jane"/>
        <s v="Martha"/>
        <s v="Lucy"/>
        <s v="Alex"/>
        <s v="Rachel"/>
        <s v="Ashley"/>
        <s v="Sandy"/>
      </sharedItems>
    </cacheField>
    <cacheField name="Payment" numFmtId="0">
      <sharedItems count="2">
        <s v="cash"/>
        <s v="credit card"/>
      </sharedItems>
    </cacheField>
    <cacheField name="Price" numFmtId="44">
      <sharedItems containsSemiMixedTypes="0" containsString="0" containsNumber="1" containsInteger="1" minValue="3" maxValue="67" count="8">
        <n v="7"/>
        <n v="60"/>
        <n v="33"/>
        <n v="67"/>
        <n v="17"/>
        <n v="3"/>
        <n v="23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n v="25"/>
    <x v="0"/>
    <x v="0"/>
  </r>
  <r>
    <x v="1"/>
    <x v="0"/>
    <x v="1"/>
    <x v="1"/>
    <n v="30"/>
    <x v="1"/>
    <x v="1"/>
  </r>
  <r>
    <x v="2"/>
    <x v="1"/>
    <x v="2"/>
    <x v="1"/>
    <n v="15"/>
    <x v="1"/>
    <x v="2"/>
  </r>
  <r>
    <x v="3"/>
    <x v="2"/>
    <x v="1"/>
    <x v="0"/>
    <n v="32"/>
    <x v="0"/>
    <x v="1"/>
  </r>
  <r>
    <x v="4"/>
    <x v="2"/>
    <x v="3"/>
    <x v="2"/>
    <n v="25"/>
    <x v="1"/>
    <x v="0"/>
  </r>
  <r>
    <x v="5"/>
    <x v="2"/>
    <x v="2"/>
    <x v="1"/>
    <n v="18"/>
    <x v="2"/>
    <x v="3"/>
  </r>
  <r>
    <x v="6"/>
    <x v="2"/>
    <x v="0"/>
    <x v="2"/>
    <n v="15"/>
    <x v="3"/>
    <x v="2"/>
  </r>
  <r>
    <x v="7"/>
    <x v="3"/>
    <x v="2"/>
    <x v="2"/>
    <n v="25"/>
    <x v="1"/>
    <x v="3"/>
  </r>
  <r>
    <x v="8"/>
    <x v="3"/>
    <x v="1"/>
    <x v="0"/>
    <n v="30"/>
    <x v="2"/>
    <x v="4"/>
  </r>
  <r>
    <x v="9"/>
    <x v="3"/>
    <x v="3"/>
    <x v="2"/>
    <n v="15"/>
    <x v="3"/>
    <x v="1"/>
  </r>
  <r>
    <x v="10"/>
    <x v="3"/>
    <x v="4"/>
    <x v="3"/>
    <n v="25"/>
    <x v="1"/>
    <x v="2"/>
  </r>
  <r>
    <x v="11"/>
    <x v="3"/>
    <x v="0"/>
    <x v="1"/>
    <n v="14"/>
    <x v="0"/>
    <x v="1"/>
  </r>
  <r>
    <x v="12"/>
    <x v="4"/>
    <x v="0"/>
    <x v="1"/>
    <n v="25"/>
    <x v="4"/>
    <x v="3"/>
  </r>
  <r>
    <x v="13"/>
    <x v="4"/>
    <x v="2"/>
    <x v="0"/>
    <n v="30"/>
    <x v="0"/>
    <x v="2"/>
  </r>
  <r>
    <x v="14"/>
    <x v="4"/>
    <x v="3"/>
    <x v="3"/>
    <n v="15"/>
    <x v="1"/>
    <x v="0"/>
  </r>
  <r>
    <x v="15"/>
    <x v="4"/>
    <x v="1"/>
    <x v="0"/>
    <n v="15"/>
    <x v="2"/>
    <x v="4"/>
  </r>
  <r>
    <x v="16"/>
    <x v="5"/>
    <x v="0"/>
    <x v="3"/>
    <n v="25"/>
    <x v="2"/>
    <x v="1"/>
  </r>
  <r>
    <x v="17"/>
    <x v="6"/>
    <x v="0"/>
    <x v="0"/>
    <n v="30"/>
    <x v="0"/>
    <x v="2"/>
  </r>
  <r>
    <x v="18"/>
    <x v="7"/>
    <x v="3"/>
    <x v="1"/>
    <n v="13"/>
    <x v="1"/>
    <x v="3"/>
  </r>
  <r>
    <x v="19"/>
    <x v="7"/>
    <x v="1"/>
    <x v="2"/>
    <n v="25"/>
    <x v="3"/>
    <x v="2"/>
  </r>
  <r>
    <x v="20"/>
    <x v="7"/>
    <x v="2"/>
    <x v="3"/>
    <n v="30"/>
    <x v="2"/>
    <x v="4"/>
  </r>
  <r>
    <x v="21"/>
    <x v="7"/>
    <x v="1"/>
    <x v="1"/>
    <n v="15"/>
    <x v="4"/>
    <x v="1"/>
  </r>
  <r>
    <x v="22"/>
    <x v="7"/>
    <x v="0"/>
    <x v="3"/>
    <n v="25"/>
    <x v="0"/>
    <x v="0"/>
  </r>
  <r>
    <x v="23"/>
    <x v="8"/>
    <x v="3"/>
    <x v="1"/>
    <n v="34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x v="0"/>
    <x v="0"/>
    <x v="0"/>
    <x v="0"/>
  </r>
  <r>
    <x v="0"/>
    <x v="0"/>
    <x v="1"/>
    <x v="1"/>
    <x v="0"/>
  </r>
  <r>
    <x v="0"/>
    <x v="0"/>
    <x v="2"/>
    <x v="0"/>
    <x v="0"/>
  </r>
  <r>
    <x v="0"/>
    <x v="1"/>
    <x v="3"/>
    <x v="0"/>
    <x v="1"/>
  </r>
  <r>
    <x v="0"/>
    <x v="2"/>
    <x v="3"/>
    <x v="1"/>
    <x v="2"/>
  </r>
  <r>
    <x v="0"/>
    <x v="3"/>
    <x v="4"/>
    <x v="0"/>
    <x v="3"/>
  </r>
  <r>
    <x v="0"/>
    <x v="4"/>
    <x v="2"/>
    <x v="0"/>
    <x v="2"/>
  </r>
  <r>
    <x v="0"/>
    <x v="0"/>
    <x v="5"/>
    <x v="0"/>
    <x v="0"/>
  </r>
  <r>
    <x v="1"/>
    <x v="0"/>
    <x v="5"/>
    <x v="1"/>
    <x v="0"/>
  </r>
  <r>
    <x v="1"/>
    <x v="0"/>
    <x v="6"/>
    <x v="1"/>
    <x v="4"/>
  </r>
  <r>
    <x v="1"/>
    <x v="5"/>
    <x v="6"/>
    <x v="0"/>
    <x v="5"/>
  </r>
  <r>
    <x v="1"/>
    <x v="0"/>
    <x v="5"/>
    <x v="0"/>
    <x v="0"/>
  </r>
  <r>
    <x v="1"/>
    <x v="0"/>
    <x v="2"/>
    <x v="0"/>
    <x v="0"/>
  </r>
  <r>
    <x v="1"/>
    <x v="0"/>
    <x v="0"/>
    <x v="1"/>
    <x v="0"/>
  </r>
  <r>
    <x v="1"/>
    <x v="1"/>
    <x v="6"/>
    <x v="0"/>
    <x v="1"/>
  </r>
  <r>
    <x v="1"/>
    <x v="2"/>
    <x v="4"/>
    <x v="0"/>
    <x v="2"/>
  </r>
  <r>
    <x v="1"/>
    <x v="3"/>
    <x v="3"/>
    <x v="1"/>
    <x v="3"/>
  </r>
  <r>
    <x v="1"/>
    <x v="4"/>
    <x v="0"/>
    <x v="0"/>
    <x v="2"/>
  </r>
  <r>
    <x v="1"/>
    <x v="1"/>
    <x v="1"/>
    <x v="0"/>
    <x v="6"/>
  </r>
  <r>
    <x v="1"/>
    <x v="0"/>
    <x v="6"/>
    <x v="0"/>
    <x v="0"/>
  </r>
  <r>
    <x v="1"/>
    <x v="0"/>
    <x v="0"/>
    <x v="0"/>
    <x v="4"/>
  </r>
  <r>
    <x v="1"/>
    <x v="5"/>
    <x v="5"/>
    <x v="0"/>
    <x v="5"/>
  </r>
  <r>
    <x v="2"/>
    <x v="5"/>
    <x v="6"/>
    <x v="1"/>
    <x v="5"/>
  </r>
  <r>
    <x v="2"/>
    <x v="5"/>
    <x v="2"/>
    <x v="0"/>
    <x v="5"/>
  </r>
  <r>
    <x v="2"/>
    <x v="1"/>
    <x v="1"/>
    <x v="0"/>
    <x v="1"/>
  </r>
  <r>
    <x v="2"/>
    <x v="2"/>
    <x v="2"/>
    <x v="1"/>
    <x v="2"/>
  </r>
  <r>
    <x v="2"/>
    <x v="3"/>
    <x v="4"/>
    <x v="0"/>
    <x v="3"/>
  </r>
  <r>
    <x v="2"/>
    <x v="4"/>
    <x v="1"/>
    <x v="0"/>
    <x v="2"/>
  </r>
  <r>
    <x v="2"/>
    <x v="1"/>
    <x v="0"/>
    <x v="1"/>
    <x v="6"/>
  </r>
  <r>
    <x v="2"/>
    <x v="0"/>
    <x v="4"/>
    <x v="0"/>
    <x v="0"/>
  </r>
  <r>
    <x v="3"/>
    <x v="0"/>
    <x v="1"/>
    <x v="0"/>
    <x v="4"/>
  </r>
  <r>
    <x v="3"/>
    <x v="5"/>
    <x v="3"/>
    <x v="0"/>
    <x v="5"/>
  </r>
  <r>
    <x v="3"/>
    <x v="5"/>
    <x v="6"/>
    <x v="1"/>
    <x v="5"/>
  </r>
  <r>
    <x v="3"/>
    <x v="4"/>
    <x v="6"/>
    <x v="1"/>
    <x v="7"/>
  </r>
  <r>
    <x v="3"/>
    <x v="5"/>
    <x v="0"/>
    <x v="1"/>
    <x v="5"/>
  </r>
  <r>
    <x v="3"/>
    <x v="5"/>
    <x v="1"/>
    <x v="0"/>
    <x v="5"/>
  </r>
  <r>
    <x v="3"/>
    <x v="5"/>
    <x v="4"/>
    <x v="0"/>
    <x v="5"/>
  </r>
  <r>
    <x v="4"/>
    <x v="4"/>
    <x v="6"/>
    <x v="0"/>
    <x v="2"/>
  </r>
  <r>
    <x v="4"/>
    <x v="4"/>
    <x v="3"/>
    <x v="1"/>
    <x v="2"/>
  </r>
  <r>
    <x v="4"/>
    <x v="0"/>
    <x v="1"/>
    <x v="0"/>
    <x v="0"/>
  </r>
  <r>
    <x v="4"/>
    <x v="0"/>
    <x v="1"/>
    <x v="0"/>
    <x v="4"/>
  </r>
  <r>
    <x v="4"/>
    <x v="1"/>
    <x v="4"/>
    <x v="0"/>
    <x v="2"/>
  </r>
  <r>
    <x v="4"/>
    <x v="1"/>
    <x v="4"/>
    <x v="1"/>
    <x v="7"/>
  </r>
  <r>
    <x v="4"/>
    <x v="4"/>
    <x v="4"/>
    <x v="0"/>
    <x v="7"/>
  </r>
  <r>
    <x v="4"/>
    <x v="1"/>
    <x v="2"/>
    <x v="0"/>
    <x v="1"/>
  </r>
  <r>
    <x v="4"/>
    <x v="2"/>
    <x v="6"/>
    <x v="0"/>
    <x v="2"/>
  </r>
  <r>
    <x v="4"/>
    <x v="3"/>
    <x v="6"/>
    <x v="0"/>
    <x v="3"/>
  </r>
  <r>
    <x v="4"/>
    <x v="4"/>
    <x v="1"/>
    <x v="0"/>
    <x v="2"/>
  </r>
  <r>
    <x v="4"/>
    <x v="0"/>
    <x v="5"/>
    <x v="0"/>
    <x v="0"/>
  </r>
  <r>
    <x v="4"/>
    <x v="0"/>
    <x v="4"/>
    <x v="0"/>
    <x v="0"/>
  </r>
  <r>
    <x v="5"/>
    <x v="4"/>
    <x v="4"/>
    <x v="0"/>
    <x v="2"/>
  </r>
  <r>
    <x v="5"/>
    <x v="0"/>
    <x v="6"/>
    <x v="1"/>
    <x v="0"/>
  </r>
  <r>
    <x v="5"/>
    <x v="1"/>
    <x v="2"/>
    <x v="0"/>
    <x v="7"/>
  </r>
  <r>
    <x v="5"/>
    <x v="4"/>
    <x v="3"/>
    <x v="0"/>
    <x v="7"/>
  </r>
  <r>
    <x v="5"/>
    <x v="1"/>
    <x v="4"/>
    <x v="0"/>
    <x v="1"/>
  </r>
  <r>
    <x v="5"/>
    <x v="2"/>
    <x v="5"/>
    <x v="0"/>
    <x v="2"/>
  </r>
  <r>
    <x v="5"/>
    <x v="3"/>
    <x v="4"/>
    <x v="0"/>
    <x v="3"/>
  </r>
  <r>
    <x v="5"/>
    <x v="4"/>
    <x v="6"/>
    <x v="0"/>
    <x v="2"/>
  </r>
  <r>
    <x v="5"/>
    <x v="1"/>
    <x v="3"/>
    <x v="0"/>
    <x v="6"/>
  </r>
  <r>
    <x v="6"/>
    <x v="4"/>
    <x v="6"/>
    <x v="1"/>
    <x v="2"/>
  </r>
  <r>
    <x v="6"/>
    <x v="0"/>
    <x v="4"/>
    <x v="0"/>
    <x v="4"/>
  </r>
  <r>
    <x v="6"/>
    <x v="1"/>
    <x v="6"/>
    <x v="0"/>
    <x v="2"/>
  </r>
  <r>
    <x v="6"/>
    <x v="1"/>
    <x v="1"/>
    <x v="0"/>
    <x v="7"/>
  </r>
  <r>
    <x v="6"/>
    <x v="0"/>
    <x v="4"/>
    <x v="0"/>
    <x v="0"/>
  </r>
  <r>
    <x v="6"/>
    <x v="0"/>
    <x v="5"/>
    <x v="0"/>
    <x v="0"/>
  </r>
  <r>
    <x v="7"/>
    <x v="2"/>
    <x v="2"/>
    <x v="0"/>
    <x v="2"/>
  </r>
  <r>
    <x v="7"/>
    <x v="3"/>
    <x v="4"/>
    <x v="1"/>
    <x v="3"/>
  </r>
  <r>
    <x v="7"/>
    <x v="0"/>
    <x v="2"/>
    <x v="1"/>
    <x v="0"/>
  </r>
  <r>
    <x v="7"/>
    <x v="0"/>
    <x v="4"/>
    <x v="1"/>
    <x v="0"/>
  </r>
  <r>
    <x v="7"/>
    <x v="4"/>
    <x v="5"/>
    <x v="0"/>
    <x v="2"/>
  </r>
  <r>
    <x v="7"/>
    <x v="0"/>
    <x v="3"/>
    <x v="0"/>
    <x v="4"/>
  </r>
  <r>
    <x v="7"/>
    <x v="1"/>
    <x v="4"/>
    <x v="0"/>
    <x v="2"/>
  </r>
  <r>
    <x v="7"/>
    <x v="1"/>
    <x v="4"/>
    <x v="0"/>
    <x v="7"/>
  </r>
  <r>
    <x v="7"/>
    <x v="0"/>
    <x v="4"/>
    <x v="0"/>
    <x v="0"/>
  </r>
  <r>
    <x v="7"/>
    <x v="4"/>
    <x v="3"/>
    <x v="1"/>
    <x v="2"/>
  </r>
  <r>
    <x v="7"/>
    <x v="0"/>
    <x v="6"/>
    <x v="0"/>
    <x v="0"/>
  </r>
  <r>
    <x v="7"/>
    <x v="4"/>
    <x v="0"/>
    <x v="0"/>
    <x v="2"/>
  </r>
  <r>
    <x v="7"/>
    <x v="0"/>
    <x v="5"/>
    <x v="1"/>
    <x v="0"/>
  </r>
  <r>
    <x v="8"/>
    <x v="0"/>
    <x v="5"/>
    <x v="1"/>
    <x v="0"/>
  </r>
  <r>
    <x v="8"/>
    <x v="0"/>
    <x v="4"/>
    <x v="0"/>
    <x v="0"/>
  </r>
  <r>
    <x v="8"/>
    <x v="0"/>
    <x v="4"/>
    <x v="1"/>
    <x v="4"/>
  </r>
  <r>
    <x v="8"/>
    <x v="1"/>
    <x v="0"/>
    <x v="1"/>
    <x v="2"/>
  </r>
  <r>
    <x v="8"/>
    <x v="1"/>
    <x v="2"/>
    <x v="0"/>
    <x v="7"/>
  </r>
  <r>
    <x v="8"/>
    <x v="0"/>
    <x v="4"/>
    <x v="0"/>
    <x v="0"/>
  </r>
  <r>
    <x v="8"/>
    <x v="0"/>
    <x v="5"/>
    <x v="0"/>
    <x v="0"/>
  </r>
  <r>
    <x v="8"/>
    <x v="2"/>
    <x v="4"/>
    <x v="0"/>
    <x v="2"/>
  </r>
  <r>
    <x v="8"/>
    <x v="0"/>
    <x v="1"/>
    <x v="1"/>
    <x v="0"/>
  </r>
  <r>
    <x v="8"/>
    <x v="2"/>
    <x v="2"/>
    <x v="0"/>
    <x v="2"/>
  </r>
  <r>
    <x v="9"/>
    <x v="1"/>
    <x v="0"/>
    <x v="0"/>
    <x v="6"/>
  </r>
  <r>
    <x v="9"/>
    <x v="0"/>
    <x v="4"/>
    <x v="0"/>
    <x v="0"/>
  </r>
  <r>
    <x v="9"/>
    <x v="0"/>
    <x v="4"/>
    <x v="1"/>
    <x v="4"/>
  </r>
  <r>
    <x v="9"/>
    <x v="1"/>
    <x v="3"/>
    <x v="0"/>
    <x v="2"/>
  </r>
  <r>
    <x v="9"/>
    <x v="4"/>
    <x v="4"/>
    <x v="1"/>
    <x v="2"/>
  </r>
  <r>
    <x v="9"/>
    <x v="4"/>
    <x v="5"/>
    <x v="0"/>
    <x v="7"/>
  </r>
  <r>
    <x v="9"/>
    <x v="1"/>
    <x v="3"/>
    <x v="0"/>
    <x v="1"/>
  </r>
  <r>
    <x v="9"/>
    <x v="2"/>
    <x v="3"/>
    <x v="0"/>
    <x v="2"/>
  </r>
  <r>
    <x v="9"/>
    <x v="3"/>
    <x v="5"/>
    <x v="0"/>
    <x v="3"/>
  </r>
  <r>
    <x v="9"/>
    <x v="4"/>
    <x v="4"/>
    <x v="1"/>
    <x v="2"/>
  </r>
  <r>
    <x v="9"/>
    <x v="1"/>
    <x v="0"/>
    <x v="1"/>
    <x v="6"/>
  </r>
  <r>
    <x v="10"/>
    <x v="0"/>
    <x v="6"/>
    <x v="1"/>
    <x v="0"/>
  </r>
  <r>
    <x v="10"/>
    <x v="0"/>
    <x v="3"/>
    <x v="1"/>
    <x v="4"/>
  </r>
  <r>
    <x v="10"/>
    <x v="1"/>
    <x v="6"/>
    <x v="1"/>
    <x v="2"/>
  </r>
  <r>
    <x v="10"/>
    <x v="0"/>
    <x v="1"/>
    <x v="0"/>
    <x v="0"/>
  </r>
  <r>
    <x v="10"/>
    <x v="2"/>
    <x v="5"/>
    <x v="0"/>
    <x v="2"/>
  </r>
  <r>
    <x v="10"/>
    <x v="2"/>
    <x v="1"/>
    <x v="0"/>
    <x v="2"/>
  </r>
  <r>
    <x v="10"/>
    <x v="2"/>
    <x v="4"/>
    <x v="0"/>
    <x v="2"/>
  </r>
  <r>
    <x v="10"/>
    <x v="0"/>
    <x v="3"/>
    <x v="0"/>
    <x v="0"/>
  </r>
  <r>
    <x v="10"/>
    <x v="4"/>
    <x v="2"/>
    <x v="0"/>
    <x v="2"/>
  </r>
  <r>
    <x v="10"/>
    <x v="1"/>
    <x v="3"/>
    <x v="1"/>
    <x v="6"/>
  </r>
  <r>
    <x v="11"/>
    <x v="0"/>
    <x v="5"/>
    <x v="1"/>
    <x v="0"/>
  </r>
  <r>
    <x v="11"/>
    <x v="0"/>
    <x v="5"/>
    <x v="0"/>
    <x v="4"/>
  </r>
  <r>
    <x v="11"/>
    <x v="2"/>
    <x v="5"/>
    <x v="0"/>
    <x v="2"/>
  </r>
  <r>
    <x v="11"/>
    <x v="0"/>
    <x v="0"/>
    <x v="0"/>
    <x v="0"/>
  </r>
  <r>
    <x v="11"/>
    <x v="0"/>
    <x v="5"/>
    <x v="1"/>
    <x v="0"/>
  </r>
  <r>
    <x v="11"/>
    <x v="1"/>
    <x v="2"/>
    <x v="0"/>
    <x v="1"/>
  </r>
  <r>
    <x v="11"/>
    <x v="2"/>
    <x v="0"/>
    <x v="1"/>
    <x v="2"/>
  </r>
  <r>
    <x v="11"/>
    <x v="0"/>
    <x v="0"/>
    <x v="1"/>
    <x v="0"/>
  </r>
  <r>
    <x v="12"/>
    <x v="0"/>
    <x v="2"/>
    <x v="0"/>
    <x v="0"/>
  </r>
  <r>
    <x v="12"/>
    <x v="2"/>
    <x v="0"/>
    <x v="1"/>
    <x v="2"/>
  </r>
  <r>
    <x v="12"/>
    <x v="0"/>
    <x v="4"/>
    <x v="0"/>
    <x v="0"/>
  </r>
  <r>
    <x v="12"/>
    <x v="0"/>
    <x v="4"/>
    <x v="0"/>
    <x v="0"/>
  </r>
  <r>
    <x v="12"/>
    <x v="1"/>
    <x v="3"/>
    <x v="1"/>
    <x v="2"/>
  </r>
  <r>
    <x v="12"/>
    <x v="2"/>
    <x v="1"/>
    <x v="0"/>
    <x v="2"/>
  </r>
  <r>
    <x v="12"/>
    <x v="2"/>
    <x v="4"/>
    <x v="0"/>
    <x v="2"/>
  </r>
  <r>
    <x v="12"/>
    <x v="2"/>
    <x v="6"/>
    <x v="0"/>
    <x v="2"/>
  </r>
  <r>
    <x v="12"/>
    <x v="2"/>
    <x v="2"/>
    <x v="0"/>
    <x v="2"/>
  </r>
  <r>
    <x v="12"/>
    <x v="3"/>
    <x v="6"/>
    <x v="0"/>
    <x v="3"/>
  </r>
  <r>
    <x v="12"/>
    <x v="2"/>
    <x v="6"/>
    <x v="0"/>
    <x v="2"/>
  </r>
  <r>
    <x v="12"/>
    <x v="3"/>
    <x v="4"/>
    <x v="1"/>
    <x v="3"/>
  </r>
  <r>
    <x v="12"/>
    <x v="0"/>
    <x v="3"/>
    <x v="1"/>
    <x v="0"/>
  </r>
  <r>
    <x v="12"/>
    <x v="0"/>
    <x v="1"/>
    <x v="0"/>
    <x v="4"/>
  </r>
  <r>
    <x v="13"/>
    <x v="1"/>
    <x v="0"/>
    <x v="0"/>
    <x v="2"/>
  </r>
  <r>
    <x v="13"/>
    <x v="2"/>
    <x v="1"/>
    <x v="1"/>
    <x v="2"/>
  </r>
  <r>
    <x v="13"/>
    <x v="4"/>
    <x v="1"/>
    <x v="1"/>
    <x v="7"/>
  </r>
  <r>
    <x v="13"/>
    <x v="3"/>
    <x v="2"/>
    <x v="0"/>
    <x v="3"/>
  </r>
  <r>
    <x v="13"/>
    <x v="3"/>
    <x v="2"/>
    <x v="0"/>
    <x v="3"/>
  </r>
  <r>
    <x v="13"/>
    <x v="2"/>
    <x v="3"/>
    <x v="0"/>
    <x v="2"/>
  </r>
  <r>
    <x v="13"/>
    <x v="2"/>
    <x v="5"/>
    <x v="0"/>
    <x v="2"/>
  </r>
  <r>
    <x v="13"/>
    <x v="3"/>
    <x v="4"/>
    <x v="0"/>
    <x v="3"/>
  </r>
  <r>
    <x v="13"/>
    <x v="2"/>
    <x v="1"/>
    <x v="0"/>
    <x v="2"/>
  </r>
  <r>
    <x v="14"/>
    <x v="0"/>
    <x v="5"/>
    <x v="1"/>
    <x v="4"/>
  </r>
  <r>
    <x v="14"/>
    <x v="1"/>
    <x v="3"/>
    <x v="1"/>
    <x v="2"/>
  </r>
  <r>
    <x v="14"/>
    <x v="1"/>
    <x v="4"/>
    <x v="0"/>
    <x v="7"/>
  </r>
  <r>
    <x v="14"/>
    <x v="4"/>
    <x v="0"/>
    <x v="1"/>
    <x v="7"/>
  </r>
  <r>
    <x v="14"/>
    <x v="2"/>
    <x v="3"/>
    <x v="0"/>
    <x v="2"/>
  </r>
  <r>
    <x v="14"/>
    <x v="2"/>
    <x v="4"/>
    <x v="0"/>
    <x v="2"/>
  </r>
  <r>
    <x v="14"/>
    <x v="3"/>
    <x v="1"/>
    <x v="0"/>
    <x v="3"/>
  </r>
  <r>
    <x v="14"/>
    <x v="3"/>
    <x v="0"/>
    <x v="1"/>
    <x v="3"/>
  </r>
  <r>
    <x v="14"/>
    <x v="1"/>
    <x v="6"/>
    <x v="1"/>
    <x v="6"/>
  </r>
  <r>
    <x v="15"/>
    <x v="0"/>
    <x v="6"/>
    <x v="0"/>
    <x v="0"/>
  </r>
  <r>
    <x v="15"/>
    <x v="0"/>
    <x v="5"/>
    <x v="0"/>
    <x v="4"/>
  </r>
  <r>
    <x v="15"/>
    <x v="2"/>
    <x v="6"/>
    <x v="1"/>
    <x v="2"/>
  </r>
  <r>
    <x v="15"/>
    <x v="2"/>
    <x v="1"/>
    <x v="1"/>
    <x v="2"/>
  </r>
  <r>
    <x v="15"/>
    <x v="4"/>
    <x v="5"/>
    <x v="0"/>
    <x v="7"/>
  </r>
  <r>
    <x v="15"/>
    <x v="1"/>
    <x v="6"/>
    <x v="0"/>
    <x v="1"/>
  </r>
  <r>
    <x v="15"/>
    <x v="2"/>
    <x v="0"/>
    <x v="0"/>
    <x v="2"/>
  </r>
  <r>
    <x v="15"/>
    <x v="3"/>
    <x v="5"/>
    <x v="0"/>
    <x v="3"/>
  </r>
  <r>
    <x v="15"/>
    <x v="4"/>
    <x v="3"/>
    <x v="1"/>
    <x v="2"/>
  </r>
  <r>
    <x v="15"/>
    <x v="1"/>
    <x v="6"/>
    <x v="0"/>
    <x v="6"/>
  </r>
  <r>
    <x v="15"/>
    <x v="0"/>
    <x v="4"/>
    <x v="0"/>
    <x v="0"/>
  </r>
  <r>
    <x v="15"/>
    <x v="0"/>
    <x v="2"/>
    <x v="1"/>
    <x v="4"/>
  </r>
  <r>
    <x v="15"/>
    <x v="1"/>
    <x v="4"/>
    <x v="0"/>
    <x v="2"/>
  </r>
  <r>
    <x v="16"/>
    <x v="2"/>
    <x v="5"/>
    <x v="0"/>
    <x v="2"/>
  </r>
  <r>
    <x v="16"/>
    <x v="2"/>
    <x v="6"/>
    <x v="0"/>
    <x v="2"/>
  </r>
  <r>
    <x v="16"/>
    <x v="1"/>
    <x v="4"/>
    <x v="1"/>
    <x v="1"/>
  </r>
  <r>
    <x v="16"/>
    <x v="2"/>
    <x v="6"/>
    <x v="1"/>
    <x v="2"/>
  </r>
  <r>
    <x v="16"/>
    <x v="3"/>
    <x v="1"/>
    <x v="1"/>
    <x v="3"/>
  </r>
  <r>
    <x v="16"/>
    <x v="4"/>
    <x v="4"/>
    <x v="1"/>
    <x v="2"/>
  </r>
  <r>
    <x v="16"/>
    <x v="2"/>
    <x v="4"/>
    <x v="0"/>
    <x v="2"/>
  </r>
  <r>
    <x v="16"/>
    <x v="0"/>
    <x v="6"/>
    <x v="0"/>
    <x v="0"/>
  </r>
  <r>
    <x v="17"/>
    <x v="0"/>
    <x v="2"/>
    <x v="0"/>
    <x v="4"/>
  </r>
  <r>
    <x v="17"/>
    <x v="0"/>
    <x v="5"/>
    <x v="0"/>
    <x v="0"/>
  </r>
  <r>
    <x v="17"/>
    <x v="0"/>
    <x v="0"/>
    <x v="1"/>
    <x v="4"/>
  </r>
  <r>
    <x v="17"/>
    <x v="2"/>
    <x v="1"/>
    <x v="0"/>
    <x v="2"/>
  </r>
  <r>
    <x v="17"/>
    <x v="0"/>
    <x v="6"/>
    <x v="0"/>
    <x v="0"/>
  </r>
  <r>
    <x v="17"/>
    <x v="0"/>
    <x v="2"/>
    <x v="1"/>
    <x v="0"/>
  </r>
  <r>
    <x v="17"/>
    <x v="2"/>
    <x v="1"/>
    <x v="1"/>
    <x v="2"/>
  </r>
  <r>
    <x v="18"/>
    <x v="0"/>
    <x v="6"/>
    <x v="1"/>
    <x v="0"/>
  </r>
  <r>
    <x v="19"/>
    <x v="0"/>
    <x v="3"/>
    <x v="1"/>
    <x v="0"/>
  </r>
  <r>
    <x v="19"/>
    <x v="2"/>
    <x v="6"/>
    <x v="1"/>
    <x v="2"/>
  </r>
  <r>
    <x v="19"/>
    <x v="0"/>
    <x v="4"/>
    <x v="1"/>
    <x v="0"/>
  </r>
  <r>
    <x v="20"/>
    <x v="0"/>
    <x v="5"/>
    <x v="1"/>
    <x v="0"/>
  </r>
  <r>
    <x v="20"/>
    <x v="0"/>
    <x v="4"/>
    <x v="0"/>
    <x v="0"/>
  </r>
  <r>
    <x v="20"/>
    <x v="2"/>
    <x v="4"/>
    <x v="0"/>
    <x v="2"/>
  </r>
  <r>
    <x v="21"/>
    <x v="4"/>
    <x v="1"/>
    <x v="0"/>
    <x v="7"/>
  </r>
  <r>
    <x v="22"/>
    <x v="2"/>
    <x v="1"/>
    <x v="1"/>
    <x v="2"/>
  </r>
  <r>
    <x v="22"/>
    <x v="4"/>
    <x v="3"/>
    <x v="0"/>
    <x v="7"/>
  </r>
  <r>
    <x v="23"/>
    <x v="4"/>
    <x v="4"/>
    <x v="1"/>
    <x v="2"/>
  </r>
  <r>
    <x v="23"/>
    <x v="4"/>
    <x v="4"/>
    <x v="0"/>
    <x v="2"/>
  </r>
  <r>
    <x v="23"/>
    <x v="4"/>
    <x v="1"/>
    <x v="0"/>
    <x v="2"/>
  </r>
  <r>
    <x v="23"/>
    <x v="1"/>
    <x v="2"/>
    <x v="1"/>
    <x v="1"/>
  </r>
  <r>
    <x v="23"/>
    <x v="2"/>
    <x v="0"/>
    <x v="0"/>
    <x v="2"/>
  </r>
  <r>
    <x v="23"/>
    <x v="1"/>
    <x v="1"/>
    <x v="1"/>
    <x v="1"/>
  </r>
  <r>
    <x v="24"/>
    <x v="0"/>
    <x v="2"/>
    <x v="1"/>
    <x v="4"/>
  </r>
  <r>
    <x v="24"/>
    <x v="2"/>
    <x v="4"/>
    <x v="1"/>
    <x v="2"/>
  </r>
  <r>
    <x v="24"/>
    <x v="1"/>
    <x v="6"/>
    <x v="0"/>
    <x v="1"/>
  </r>
  <r>
    <x v="24"/>
    <x v="1"/>
    <x v="2"/>
    <x v="0"/>
    <x v="1"/>
  </r>
  <r>
    <x v="25"/>
    <x v="0"/>
    <x v="4"/>
    <x v="0"/>
    <x v="4"/>
  </r>
  <r>
    <x v="25"/>
    <x v="0"/>
    <x v="1"/>
    <x v="0"/>
    <x v="4"/>
  </r>
  <r>
    <x v="25"/>
    <x v="2"/>
    <x v="6"/>
    <x v="1"/>
    <x v="2"/>
  </r>
  <r>
    <x v="26"/>
    <x v="3"/>
    <x v="4"/>
    <x v="0"/>
    <x v="3"/>
  </r>
  <r>
    <x v="26"/>
    <x v="1"/>
    <x v="0"/>
    <x v="1"/>
    <x v="1"/>
  </r>
  <r>
    <x v="26"/>
    <x v="1"/>
    <x v="4"/>
    <x v="0"/>
    <x v="1"/>
  </r>
  <r>
    <x v="26"/>
    <x v="3"/>
    <x v="4"/>
    <x v="0"/>
    <x v="3"/>
  </r>
  <r>
    <x v="27"/>
    <x v="2"/>
    <x v="6"/>
    <x v="0"/>
    <x v="2"/>
  </r>
  <r>
    <x v="27"/>
    <x v="4"/>
    <x v="5"/>
    <x v="0"/>
    <x v="2"/>
  </r>
  <r>
    <x v="27"/>
    <x v="2"/>
    <x v="4"/>
    <x v="0"/>
    <x v="2"/>
  </r>
  <r>
    <x v="27"/>
    <x v="4"/>
    <x v="1"/>
    <x v="0"/>
    <x v="2"/>
  </r>
  <r>
    <x v="27"/>
    <x v="4"/>
    <x v="2"/>
    <x v="0"/>
    <x v="2"/>
  </r>
  <r>
    <x v="27"/>
    <x v="2"/>
    <x v="0"/>
    <x v="0"/>
    <x v="2"/>
  </r>
  <r>
    <x v="27"/>
    <x v="1"/>
    <x v="5"/>
    <x v="0"/>
    <x v="7"/>
  </r>
  <r>
    <x v="28"/>
    <x v="2"/>
    <x v="0"/>
    <x v="0"/>
    <x v="2"/>
  </r>
  <r>
    <x v="28"/>
    <x v="2"/>
    <x v="2"/>
    <x v="0"/>
    <x v="2"/>
  </r>
  <r>
    <x v="29"/>
    <x v="1"/>
    <x v="2"/>
    <x v="0"/>
    <x v="7"/>
  </r>
  <r>
    <x v="29"/>
    <x v="2"/>
    <x v="6"/>
    <x v="1"/>
    <x v="2"/>
  </r>
  <r>
    <x v="29"/>
    <x v="2"/>
    <x v="4"/>
    <x v="1"/>
    <x v="2"/>
  </r>
  <r>
    <x v="29"/>
    <x v="0"/>
    <x v="0"/>
    <x v="1"/>
    <x v="4"/>
  </r>
  <r>
    <x v="29"/>
    <x v="2"/>
    <x v="4"/>
    <x v="0"/>
    <x v="2"/>
  </r>
  <r>
    <x v="30"/>
    <x v="1"/>
    <x v="0"/>
    <x v="0"/>
    <x v="7"/>
  </r>
  <r>
    <x v="30"/>
    <x v="1"/>
    <x v="2"/>
    <x v="1"/>
    <x v="7"/>
  </r>
  <r>
    <x v="30"/>
    <x v="2"/>
    <x v="1"/>
    <x v="0"/>
    <x v="2"/>
  </r>
  <r>
    <x v="30"/>
    <x v="1"/>
    <x v="1"/>
    <x v="0"/>
    <x v="7"/>
  </r>
  <r>
    <x v="30"/>
    <x v="0"/>
    <x v="6"/>
    <x v="0"/>
    <x v="4"/>
  </r>
  <r>
    <x v="30"/>
    <x v="0"/>
    <x v="4"/>
    <x v="1"/>
    <x v="4"/>
  </r>
  <r>
    <x v="30"/>
    <x v="1"/>
    <x v="5"/>
    <x v="0"/>
    <x v="7"/>
  </r>
  <r>
    <x v="30"/>
    <x v="1"/>
    <x v="4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4F28C-C557-4D77-BD25-1B6727ABE98F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29:K34" firstHeaderRow="1" firstDataRow="1" firstDataCol="1"/>
  <pivotFields count="7">
    <pivotField showAll="0"/>
    <pivotField numFmtId="14" showAll="0"/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 of items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FA69C-36C9-4F16-971B-E710CEA7078C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50:L55" firstHeaderRow="1" firstDataRow="2" firstDataCol="1"/>
  <pivotFields count="7">
    <pivotField showAll="0"/>
    <pivotField numFmtId="14"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axis="axisCol" showAll="0">
      <items count="6">
        <item h="1" x="3"/>
        <item x="0"/>
        <item h="1" x="1"/>
        <item h="1" x="2"/>
        <item h="1" x="4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2">
    <i>
      <x v="1"/>
    </i>
    <i t="grand">
      <x/>
    </i>
  </colItems>
  <dataFields count="1">
    <dataField name="Count of Item" fld="3" subtotal="count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DAD55-021A-463C-B19E-9E794AAC7B6F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75:L79" firstHeaderRow="1" firstDataRow="2" firstDataCol="1"/>
  <pivotFields count="7">
    <pivotField showAll="0"/>
    <pivotField axis="axisRow" numFmtId="14" showAll="0">
      <items count="10">
        <item h="1" x="0"/>
        <item h="1" x="1"/>
        <item h="1"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axis="axisCol" showAll="0">
      <items count="6">
        <item h="1" x="3"/>
        <item x="0"/>
        <item h="1" x="1"/>
        <item h="1" x="2"/>
        <item h="1" x="4"/>
        <item t="default"/>
      </items>
    </pivotField>
  </pivotFields>
  <rowFields count="1">
    <field x="1"/>
  </rowFields>
  <rowItems count="3">
    <i>
      <x v="4"/>
    </i>
    <i>
      <x v="7"/>
    </i>
    <i t="grand">
      <x/>
    </i>
  </rowItems>
  <colFields count="1">
    <field x="6"/>
  </colFields>
  <colItems count="2">
    <i>
      <x v="1"/>
    </i>
    <i t="grand">
      <x/>
    </i>
  </colItems>
  <dataFields count="1">
    <dataField name="Count of Item" fld="3" subtotal="count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209D2-BA5E-47C3-B8C6-40EC5E00BC1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5:N10" firstHeaderRow="1" firstDataRow="1" firstDataCol="1"/>
  <pivotFields count="7">
    <pivotField showAll="0"/>
    <pivotField numFmtId="14"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tem" fld="3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27344-7657-4B46-A840-10E6F39CDB93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H29:I34" firstHeaderRow="1" firstDataRow="1" firstDataCol="1" rowPageCount="2" colPageCount="1"/>
  <pivotFields count="5">
    <pivotField numFmtId="14" showAll="0"/>
    <pivotField axis="axisRow" multipleItemSelectionAllowed="1" showAll="0">
      <items count="7">
        <item h="1" x="3"/>
        <item x="2"/>
        <item h="1"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axis="axisPage" showAll="0">
      <items count="3">
        <item x="0"/>
        <item x="1"/>
        <item t="default"/>
      </items>
    </pivotField>
    <pivotField dataField="1" numFmtId="44" showAll="0"/>
  </pivotFields>
  <rowFields count="1">
    <field x="1"/>
  </rowFields>
  <rowItems count="5">
    <i>
      <x v="1"/>
    </i>
    <i>
      <x v="3"/>
    </i>
    <i>
      <x v="4"/>
    </i>
    <i>
      <x v="5"/>
    </i>
    <i t="grand">
      <x/>
    </i>
  </rowItems>
  <colItems count="1">
    <i/>
  </colItems>
  <pageFields count="2">
    <pageField fld="3" item="0" hier="-1"/>
    <pageField fld="2" hier="-1"/>
  </pageFields>
  <dataFields count="1">
    <dataField name="Sum of Price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9DBD3-26D2-43E7-BDDD-24730AD8E5E7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H60:M68" firstHeaderRow="1" firstDataRow="2" firstDataCol="1"/>
  <pivotFields count="5">
    <pivotField axis="axisCol" dataField="1" numFmtId="14" showAll="0">
      <items count="32">
        <item h="1" x="0"/>
        <item h="1"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Row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/>
    <pivotField numFmtId="4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 v="2"/>
    </i>
    <i>
      <x v="3"/>
    </i>
    <i>
      <x v="4"/>
    </i>
    <i>
      <x v="5"/>
    </i>
    <i t="grand">
      <x/>
    </i>
  </colItems>
  <dataFields count="1">
    <dataField name="Count of Date" fld="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03605-895A-497E-B42A-477F953EDA4F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N45:V53" firstHeaderRow="1" firstDataRow="2" firstDataCol="1"/>
  <pivotFields count="5">
    <pivotField numFmtId="14" showAll="0"/>
    <pivotField axis="axisRow" dataField="1" showAll="0">
      <items count="7">
        <item x="3"/>
        <item x="2"/>
        <item x="5"/>
        <item x="4"/>
        <item x="0"/>
        <item x="1"/>
        <item t="default"/>
      </items>
    </pivotField>
    <pivotField axis="axisCol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numFmtId="4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ervice" fld="1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3161F-5CA2-4702-B54C-0E3315702BB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K15:L22" firstHeaderRow="1" firstDataRow="1" firstDataCol="1"/>
  <pivotFields count="5">
    <pivotField numFmtId="14" showAll="0"/>
    <pivotField axis="axisRow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/>
    <pivotField dataField="1" numFmtId="4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B2F8E-C9C9-4F8B-92BB-753F501949D9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K45:L53" firstHeaderRow="1" firstDataRow="1" firstDataCol="1"/>
  <pivotFields count="5">
    <pivotField numFmtId="14" showAll="0"/>
    <pivotField showAll="0">
      <items count="7">
        <item x="3"/>
        <item x="2"/>
        <item x="5"/>
        <item x="4"/>
        <item x="0"/>
        <item x="1"/>
        <item t="default"/>
      </items>
    </pivotField>
    <pivotField axis="axisRow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dataField="1"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F4FD8-014E-4D14-A222-200DD882E42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H15:I22" firstHeaderRow="1" firstDataRow="1" firstDataCol="1"/>
  <pivotFields count="5">
    <pivotField numFmtId="14" showAll="0"/>
    <pivotField axis="axisRow" dataField="1" showAll="0">
      <items count="7">
        <item x="3"/>
        <item x="2"/>
        <item x="5"/>
        <item x="4"/>
        <item x="0"/>
        <item x="1"/>
        <item t="default"/>
      </items>
    </pivotField>
    <pivotField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numFmtId="4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rvic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03241-96C6-44C8-A770-3E591D060032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H45:I53" firstHeaderRow="1" firstDataRow="1" firstDataCol="1"/>
  <pivotFields count="5">
    <pivotField numFmtId="14" showAll="0"/>
    <pivotField showAll="0">
      <items count="7">
        <item x="3"/>
        <item x="2"/>
        <item x="5"/>
        <item x="4"/>
        <item x="0"/>
        <item x="1"/>
        <item t="default"/>
      </items>
    </pivotField>
    <pivotField axis="axisRow" dataField="1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ylist name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AC36E-E1D7-42E1-AFBE-43269D98CE39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70:D73" firstHeaderRow="1" firstDataRow="2" firstDataCol="1"/>
  <pivotFields count="7">
    <pivotField showAll="0"/>
    <pivotField numFmtId="14" showAll="0"/>
    <pivotField showAll="0"/>
    <pivotField showAll="0"/>
    <pivotField dataField="1" showAll="0"/>
    <pivotField axis="axisRow" showAll="0">
      <items count="6">
        <item x="4"/>
        <item x="2"/>
        <item x="3"/>
        <item x="1"/>
        <item x="0"/>
        <item t="default"/>
      </items>
    </pivotField>
    <pivotField axis="axisCol" showAll="0">
      <items count="6">
        <item h="1" x="3"/>
        <item h="1" x="0"/>
        <item h="1" x="1"/>
        <item h="1" x="2"/>
        <item x="4"/>
        <item t="default"/>
      </items>
    </pivotField>
  </pivotFields>
  <rowFields count="1">
    <field x="5"/>
  </rowFields>
  <rowItems count="2">
    <i>
      <x v="1"/>
    </i>
    <i t="grand">
      <x/>
    </i>
  </rowItems>
  <colFields count="1">
    <field x="6"/>
  </colFields>
  <colItems count="2">
    <i>
      <x v="4"/>
    </i>
    <i t="grand">
      <x/>
    </i>
  </colItems>
  <dataFields count="1">
    <dataField name="Sum of Number of items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5CACB-5056-4756-99E2-42C703C8309A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K29:N37" firstHeaderRow="1" firstDataRow="2" firstDataCol="1"/>
  <pivotFields count="5">
    <pivotField numFmtId="14" showAll="0"/>
    <pivotField axis="axisRow" showAll="0">
      <items count="7">
        <item x="3"/>
        <item x="2"/>
        <item x="5"/>
        <item x="4"/>
        <item x="0"/>
        <item x="1"/>
        <item t="default"/>
      </items>
    </pivotField>
    <pivotField showAll="0">
      <items count="8">
        <item x="3"/>
        <item x="5"/>
        <item x="0"/>
        <item x="2"/>
        <item x="1"/>
        <item x="4"/>
        <item x="6"/>
        <item t="default"/>
      </items>
    </pivotField>
    <pivotField axis="axisCol" dataField="1" showAll="0">
      <items count="3">
        <item x="0"/>
        <item x="1"/>
        <item t="default"/>
      </items>
    </pivotField>
    <pivotField numFmtId="44" showAll="0">
      <items count="9">
        <item x="5"/>
        <item x="0"/>
        <item x="4"/>
        <item x="6"/>
        <item x="2"/>
        <item x="7"/>
        <item x="1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ayment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68A87-ACE9-45B5-B3AC-5621180E9F3A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56:D59" firstHeaderRow="1" firstDataRow="2" firstDataCol="1"/>
  <pivotFields count="7">
    <pivotField showAll="0"/>
    <pivotField numFmtId="14" showAll="0"/>
    <pivotField showAll="0"/>
    <pivotField axis="axisCol" showAll="0">
      <items count="5">
        <item x="3"/>
        <item h="1" x="2"/>
        <item h="1" x="0"/>
        <item h="1" x="1"/>
        <item t="default"/>
      </items>
    </pivotField>
    <pivotField dataField="1" showAll="0"/>
    <pivotField showAll="0"/>
    <pivotField axis="axisRow" showAll="0">
      <items count="6">
        <item h="1" x="3"/>
        <item h="1" x="0"/>
        <item x="1"/>
        <item h="1" x="2"/>
        <item h="1" x="4"/>
        <item t="default"/>
      </items>
    </pivotField>
  </pivotFields>
  <rowFields count="1">
    <field x="6"/>
  </rowFields>
  <rowItems count="2">
    <i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Sum of Number of items" fld="4" baseField="0" baseItem="0"/>
  </dataFields>
  <chartFormats count="13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7E952-174C-4B52-B469-B4FE6220AA7D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40:K46" firstHeaderRow="1" firstDataRow="1" firstDataCol="1"/>
  <pivotFields count="7">
    <pivotField showAll="0"/>
    <pivotField numFmtId="14" showAll="0"/>
    <pivotField showAll="0"/>
    <pivotField dataField="1"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tem" fld="3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8B5CA-5698-4521-BB38-53BC9513452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16:N22" firstHeaderRow="1" firstDataRow="1" firstDataCol="1"/>
  <pivotFields count="7">
    <pivotField showAll="0"/>
    <pivotField numFmtId="14" showAll="0"/>
    <pivotField axis="axisRow" dataField="1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river's name"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31A80-DFDA-4645-A3A8-3801764E2C0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5:K11" firstHeaderRow="1" firstDataRow="1" firstDataCol="1"/>
  <pivotFields count="7"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/>
    <pivotField showAll="0"/>
    <pivotField showAll="0"/>
    <pivotField showAll="0"/>
    <pivotField axis="axisRow" dataField="1" showAll="0">
      <items count="6">
        <item x="3"/>
        <item x="0"/>
        <item x="1"/>
        <item x="2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stination" fld="6" subtotal="count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62D51-E908-4BB8-9037-E1DB91B21ADE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62:L65" firstHeaderRow="1" firstDataRow="2" firstDataCol="1"/>
  <pivotFields count="7">
    <pivotField showAll="0"/>
    <pivotField numFmtId="14" showAll="0"/>
    <pivotField axis="axisRow" showAll="0">
      <items count="6">
        <item h="1" x="2"/>
        <item h="1" x="3"/>
        <item h="1" x="0"/>
        <item h="1" x="4"/>
        <item x="1"/>
        <item t="default"/>
      </items>
    </pivotField>
    <pivotField dataField="1" showAll="0"/>
    <pivotField showAll="0"/>
    <pivotField axis="axisCol" showAll="0">
      <items count="6">
        <item h="1" x="4"/>
        <item x="2"/>
        <item h="1" x="3"/>
        <item h="1" x="1"/>
        <item h="1" x="0"/>
        <item t="default"/>
      </items>
    </pivotField>
    <pivotField showAll="0"/>
  </pivotFields>
  <rowFields count="1">
    <field x="2"/>
  </rowFields>
  <rowItems count="2">
    <i>
      <x v="4"/>
    </i>
    <i t="grand">
      <x/>
    </i>
  </rowItems>
  <colFields count="1">
    <field x="5"/>
  </colFields>
  <colItems count="2">
    <i>
      <x v="1"/>
    </i>
    <i t="grand">
      <x/>
    </i>
  </colItems>
  <dataFields count="1">
    <dataField name="Count of Item" fld="3" subtotal="count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AC205-7F45-4CC4-BC75-818ABC7A50F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6:K22" firstHeaderRow="1" firstDataRow="1" firstDataCol="1"/>
  <pivotFields count="7">
    <pivotField showAll="0"/>
    <pivotField numFmtId="14" showAll="0"/>
    <pivotField showAll="0"/>
    <pivotField showAll="0"/>
    <pivotField showAll="0"/>
    <pivotField axis="axisRow" dataField="1" showAll="0">
      <items count="6">
        <item x="4"/>
        <item x="2"/>
        <item x="3"/>
        <item x="1"/>
        <item x="0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port" fld="5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EF842-3A18-4CCC-9B82-4ED0D79036BC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9:N35" firstHeaderRow="1" firstDataRow="1" firstDataCol="1"/>
  <pivotFields count="7">
    <pivotField showAll="0"/>
    <pivotField numFmtId="14" showAll="0"/>
    <pivotField showAll="0"/>
    <pivotField showAll="0"/>
    <pivotField dataField="1"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of items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zoomScale="66" zoomScaleNormal="66" workbookViewId="0">
      <selection activeCell="I24" sqref="A1:XFD1048576"/>
    </sheetView>
  </sheetViews>
  <sheetFormatPr defaultRowHeight="15" x14ac:dyDescent="0.25"/>
  <cols>
    <col min="2" max="2" width="23" bestFit="1" customWidth="1"/>
    <col min="3" max="3" width="16.28515625" bestFit="1" customWidth="1"/>
    <col min="4" max="4" width="11.28515625" bestFit="1" customWidth="1"/>
    <col min="5" max="5" width="58.140625" bestFit="1" customWidth="1"/>
    <col min="6" max="6" width="16.42578125" bestFit="1" customWidth="1"/>
    <col min="7" max="7" width="13.7109375" bestFit="1" customWidth="1"/>
    <col min="8" max="8" width="11.28515625" bestFit="1" customWidth="1"/>
    <col min="9" max="9" width="16.42578125" bestFit="1" customWidth="1"/>
    <col min="10" max="10" width="13.28515625" bestFit="1" customWidth="1"/>
    <col min="11" max="11" width="16.28515625" bestFit="1" customWidth="1"/>
    <col min="12" max="12" width="11.28515625" bestFit="1" customWidth="1"/>
    <col min="13" max="13" width="16.42578125" bestFit="1" customWidth="1"/>
    <col min="14" max="14" width="12.140625" bestFit="1" customWidth="1"/>
    <col min="15" max="15" width="10.140625" bestFit="1" customWidth="1"/>
    <col min="16" max="16" width="11.28515625" bestFit="1" customWidth="1"/>
    <col min="17" max="17" width="19.5703125" bestFit="1" customWidth="1"/>
    <col min="18" max="18" width="13.28515625" bestFit="1" customWidth="1"/>
    <col min="19" max="19" width="19.5703125" bestFit="1" customWidth="1"/>
    <col min="20" max="20" width="13.28515625" bestFit="1" customWidth="1"/>
    <col min="21" max="21" width="24.5703125" bestFit="1" customWidth="1"/>
    <col min="22" max="22" width="18.28515625" bestFit="1" customWidth="1"/>
  </cols>
  <sheetData>
    <row r="1" spans="1:14" ht="30" x14ac:dyDescent="0.25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14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14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J3" s="33" t="s">
        <v>80</v>
      </c>
      <c r="K3" s="33"/>
      <c r="M3" s="33" t="s">
        <v>81</v>
      </c>
      <c r="N3" s="33"/>
    </row>
    <row r="4" spans="1:14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J4" s="33"/>
      <c r="K4" s="33"/>
      <c r="M4" s="33"/>
      <c r="N4" s="33"/>
    </row>
    <row r="5" spans="1:14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J5" s="19" t="s">
        <v>74</v>
      </c>
      <c r="K5" t="s">
        <v>76</v>
      </c>
      <c r="M5" s="19" t="s">
        <v>74</v>
      </c>
      <c r="N5" t="s">
        <v>77</v>
      </c>
    </row>
    <row r="6" spans="1:14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J6" s="20" t="s">
        <v>21</v>
      </c>
      <c r="K6" s="21">
        <v>5</v>
      </c>
      <c r="M6" s="20" t="s">
        <v>17</v>
      </c>
      <c r="N6" s="21">
        <v>5</v>
      </c>
    </row>
    <row r="7" spans="1:14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J7" s="20" t="s">
        <v>18</v>
      </c>
      <c r="K7" s="21">
        <v>4</v>
      </c>
      <c r="M7" s="20" t="s">
        <v>10</v>
      </c>
      <c r="N7" s="21">
        <v>5</v>
      </c>
    </row>
    <row r="8" spans="1:14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J8" s="20" t="s">
        <v>19</v>
      </c>
      <c r="K8" s="21">
        <v>6</v>
      </c>
      <c r="M8" s="20" t="s">
        <v>8</v>
      </c>
      <c r="N8" s="21">
        <v>6</v>
      </c>
    </row>
    <row r="9" spans="1:14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J9" s="20" t="s">
        <v>20</v>
      </c>
      <c r="K9" s="21">
        <v>6</v>
      </c>
      <c r="M9" s="20" t="s">
        <v>9</v>
      </c>
      <c r="N9" s="21">
        <v>8</v>
      </c>
    </row>
    <row r="10" spans="1:14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J10" s="20" t="s">
        <v>22</v>
      </c>
      <c r="K10" s="21">
        <v>3</v>
      </c>
      <c r="M10" s="20" t="s">
        <v>75</v>
      </c>
      <c r="N10" s="21">
        <v>24</v>
      </c>
    </row>
    <row r="11" spans="1:14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J11" s="20" t="s">
        <v>75</v>
      </c>
      <c r="K11" s="21">
        <v>24</v>
      </c>
    </row>
    <row r="12" spans="1:14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14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14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  <c r="J14" s="33" t="s">
        <v>83</v>
      </c>
      <c r="K14" s="33"/>
      <c r="M14" s="33" t="s">
        <v>84</v>
      </c>
      <c r="N14" s="33"/>
    </row>
    <row r="15" spans="1:14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J15" s="33"/>
      <c r="K15" s="33"/>
      <c r="M15" s="33"/>
      <c r="N15" s="33"/>
    </row>
    <row r="16" spans="1:14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J16" s="19" t="s">
        <v>74</v>
      </c>
      <c r="K16" t="s">
        <v>78</v>
      </c>
      <c r="M16" s="19" t="s">
        <v>74</v>
      </c>
      <c r="N16" t="s">
        <v>82</v>
      </c>
    </row>
    <row r="17" spans="1:14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J17" s="20" t="s">
        <v>41</v>
      </c>
      <c r="K17" s="21">
        <v>2</v>
      </c>
      <c r="M17" s="20" t="s">
        <v>15</v>
      </c>
      <c r="N17" s="21">
        <v>5</v>
      </c>
    </row>
    <row r="18" spans="1:14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J18" s="20" t="s">
        <v>4</v>
      </c>
      <c r="K18" s="21">
        <v>5</v>
      </c>
      <c r="M18" s="20" t="s">
        <v>16</v>
      </c>
      <c r="N18" s="21">
        <v>5</v>
      </c>
    </row>
    <row r="19" spans="1:14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J19" s="20" t="s">
        <v>5</v>
      </c>
      <c r="K19" s="21">
        <v>3</v>
      </c>
      <c r="M19" s="20" t="s">
        <v>13</v>
      </c>
      <c r="N19" s="21">
        <v>7</v>
      </c>
    </row>
    <row r="20" spans="1:14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J20" s="20" t="s">
        <v>3</v>
      </c>
      <c r="K20" s="21">
        <v>8</v>
      </c>
      <c r="M20" s="20" t="s">
        <v>0</v>
      </c>
      <c r="N20" s="21">
        <v>1</v>
      </c>
    </row>
    <row r="21" spans="1:14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J21" s="20" t="s">
        <v>2</v>
      </c>
      <c r="K21" s="21">
        <v>6</v>
      </c>
      <c r="M21" s="20" t="s">
        <v>14</v>
      </c>
      <c r="N21" s="21">
        <v>6</v>
      </c>
    </row>
    <row r="22" spans="1:14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J22" s="20" t="s">
        <v>75</v>
      </c>
      <c r="K22" s="21">
        <v>24</v>
      </c>
      <c r="M22" s="20" t="s">
        <v>75</v>
      </c>
      <c r="N22" s="21">
        <v>24</v>
      </c>
    </row>
    <row r="23" spans="1:14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14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14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14" x14ac:dyDescent="0.25">
      <c r="B27" s="35" t="s">
        <v>87</v>
      </c>
      <c r="C27" s="35"/>
      <c r="D27" s="35"/>
      <c r="E27" s="18" t="s">
        <v>71</v>
      </c>
      <c r="F27" t="s">
        <v>73</v>
      </c>
      <c r="H27" t="s">
        <v>72</v>
      </c>
      <c r="J27" s="34" t="s">
        <v>85</v>
      </c>
      <c r="K27" s="34"/>
      <c r="M27" s="34" t="s">
        <v>91</v>
      </c>
      <c r="N27" s="34"/>
    </row>
    <row r="28" spans="1:14" x14ac:dyDescent="0.25">
      <c r="B28" s="35"/>
      <c r="C28" s="35"/>
      <c r="D28" s="35"/>
      <c r="F28" s="3"/>
      <c r="J28" s="34"/>
      <c r="K28" s="34"/>
      <c r="M28" s="34"/>
      <c r="N28" s="34"/>
    </row>
    <row r="29" spans="1:14" ht="15.75" x14ac:dyDescent="0.25">
      <c r="B29" s="35"/>
      <c r="C29" s="35"/>
      <c r="D29" s="35"/>
      <c r="E29" s="17" t="s">
        <v>31</v>
      </c>
      <c r="H29">
        <f>COUNTIF(G2:G25,"Boston")</f>
        <v>4</v>
      </c>
      <c r="J29" s="19" t="s">
        <v>74</v>
      </c>
      <c r="K29" t="s">
        <v>79</v>
      </c>
      <c r="M29" s="19" t="s">
        <v>74</v>
      </c>
      <c r="N29" t="s">
        <v>79</v>
      </c>
    </row>
    <row r="30" spans="1:14" ht="15.75" x14ac:dyDescent="0.25">
      <c r="B30" s="35"/>
      <c r="C30" s="35"/>
      <c r="D30" s="35"/>
      <c r="E30" s="17" t="s">
        <v>32</v>
      </c>
      <c r="H30">
        <f>COUNTIF(D2:D25,"microwave")</f>
        <v>5</v>
      </c>
      <c r="J30" s="20" t="s">
        <v>17</v>
      </c>
      <c r="K30" s="21">
        <v>120</v>
      </c>
      <c r="M30" s="20" t="s">
        <v>41</v>
      </c>
      <c r="N30" s="21">
        <v>40</v>
      </c>
    </row>
    <row r="31" spans="1:14" ht="15.75" x14ac:dyDescent="0.25">
      <c r="B31" s="35"/>
      <c r="C31" s="35"/>
      <c r="D31" s="35"/>
      <c r="E31" s="17" t="s">
        <v>33</v>
      </c>
      <c r="H31">
        <f>COUNTIF(F2:F25,"truck 3")</f>
        <v>8</v>
      </c>
      <c r="J31" s="20" t="s">
        <v>10</v>
      </c>
      <c r="K31" s="21">
        <v>105</v>
      </c>
      <c r="M31" s="20" t="s">
        <v>4</v>
      </c>
      <c r="N31" s="21">
        <v>118</v>
      </c>
    </row>
    <row r="32" spans="1:14" ht="15.75" x14ac:dyDescent="0.25">
      <c r="B32" s="35"/>
      <c r="C32" s="35"/>
      <c r="D32" s="35"/>
      <c r="E32" s="17" t="s">
        <v>34</v>
      </c>
      <c r="H32">
        <f>COUNTIF(C2:C25,"Peter White")</f>
        <v>6</v>
      </c>
      <c r="J32" s="20" t="s">
        <v>8</v>
      </c>
      <c r="K32" s="21">
        <v>162</v>
      </c>
      <c r="M32" s="20" t="s">
        <v>5</v>
      </c>
      <c r="N32" s="21">
        <v>55</v>
      </c>
    </row>
    <row r="33" spans="2:16" ht="15.75" x14ac:dyDescent="0.25">
      <c r="B33" s="35"/>
      <c r="C33" s="35"/>
      <c r="D33" s="35"/>
      <c r="E33" s="17" t="s">
        <v>26</v>
      </c>
      <c r="H33">
        <f>COUNTIF(E1:E24,"&lt;20")</f>
        <v>9</v>
      </c>
      <c r="J33" s="20" t="s">
        <v>9</v>
      </c>
      <c r="K33" s="21">
        <v>164</v>
      </c>
      <c r="M33" s="20" t="s">
        <v>3</v>
      </c>
      <c r="N33" s="21">
        <v>182</v>
      </c>
    </row>
    <row r="34" spans="2:16" ht="15.75" x14ac:dyDescent="0.25">
      <c r="E34" s="17"/>
      <c r="J34" s="20" t="s">
        <v>75</v>
      </c>
      <c r="K34" s="21">
        <v>551</v>
      </c>
      <c r="M34" s="20" t="s">
        <v>2</v>
      </c>
      <c r="N34" s="21">
        <v>156</v>
      </c>
    </row>
    <row r="35" spans="2:16" ht="15.75" x14ac:dyDescent="0.25">
      <c r="E35" s="17"/>
      <c r="F35" s="3"/>
      <c r="M35" s="20" t="s">
        <v>75</v>
      </c>
      <c r="N35" s="21">
        <v>551</v>
      </c>
    </row>
    <row r="36" spans="2:16" ht="15.75" x14ac:dyDescent="0.25">
      <c r="B36" s="34" t="s">
        <v>88</v>
      </c>
      <c r="C36" s="34"/>
      <c r="D36" s="34"/>
      <c r="E36" s="17" t="s">
        <v>23</v>
      </c>
      <c r="H36">
        <f ca="1">SUMIF(D2:D26,"refrigerator",E2:E25)</f>
        <v>105</v>
      </c>
    </row>
    <row r="37" spans="2:16" ht="15.75" x14ac:dyDescent="0.25">
      <c r="B37" s="34"/>
      <c r="C37" s="34"/>
      <c r="D37" s="34"/>
      <c r="E37" s="17" t="s">
        <v>24</v>
      </c>
      <c r="H37">
        <f ca="1">SUMIF(D3:D27,"Washing machine",E3:E26)</f>
        <v>164</v>
      </c>
    </row>
    <row r="38" spans="2:16" ht="15.75" x14ac:dyDescent="0.25">
      <c r="B38" s="34"/>
      <c r="C38" s="34"/>
      <c r="D38" s="34"/>
      <c r="E38" s="17" t="s">
        <v>30</v>
      </c>
      <c r="H38">
        <f>SUMIF(F2:F25,"truck 4",E2:E25)</f>
        <v>156</v>
      </c>
      <c r="J38" s="34" t="s">
        <v>86</v>
      </c>
      <c r="K38" s="34"/>
    </row>
    <row r="39" spans="2:16" ht="15.75" x14ac:dyDescent="0.25">
      <c r="B39" s="34"/>
      <c r="C39" s="34"/>
      <c r="D39" s="34"/>
      <c r="E39" s="17" t="s">
        <v>40</v>
      </c>
      <c r="H39">
        <f>SUMIF(F2:F25,"truck*",E2:E25)</f>
        <v>511</v>
      </c>
      <c r="J39" s="34"/>
      <c r="K39" s="34"/>
    </row>
    <row r="40" spans="2:16" ht="15.75" x14ac:dyDescent="0.25">
      <c r="E40" s="17"/>
      <c r="J40" s="19" t="s">
        <v>74</v>
      </c>
      <c r="K40" t="s">
        <v>77</v>
      </c>
    </row>
    <row r="41" spans="2:16" ht="15.75" x14ac:dyDescent="0.25">
      <c r="E41" s="17"/>
      <c r="F41" s="3"/>
      <c r="J41" s="20" t="s">
        <v>21</v>
      </c>
      <c r="K41" s="21">
        <v>5</v>
      </c>
    </row>
    <row r="42" spans="2:16" ht="15.75" x14ac:dyDescent="0.25">
      <c r="B42" s="36" t="s">
        <v>89</v>
      </c>
      <c r="C42" s="36"/>
      <c r="D42" s="36"/>
      <c r="E42" s="17" t="s">
        <v>35</v>
      </c>
      <c r="H42">
        <f>COUNTIFS(G2:G25,"boston",D2:D25,"microwave")</f>
        <v>2</v>
      </c>
      <c r="J42" s="20" t="s">
        <v>18</v>
      </c>
      <c r="K42" s="21">
        <v>4</v>
      </c>
    </row>
    <row r="43" spans="2:16" ht="15.75" x14ac:dyDescent="0.25">
      <c r="B43" s="36"/>
      <c r="C43" s="36"/>
      <c r="D43" s="36"/>
      <c r="E43" s="17" t="s">
        <v>36</v>
      </c>
      <c r="H43">
        <f>COUNTIFS(F2:F25,"truck 1",C2:C25,"Peter White")</f>
        <v>2</v>
      </c>
      <c r="J43" s="20" t="s">
        <v>19</v>
      </c>
      <c r="K43" s="21">
        <v>6</v>
      </c>
    </row>
    <row r="44" spans="2:16" ht="15.75" x14ac:dyDescent="0.25">
      <c r="B44" s="36"/>
      <c r="C44" s="36"/>
      <c r="D44" s="36"/>
      <c r="E44" s="17" t="s">
        <v>37</v>
      </c>
      <c r="H44">
        <f>COUNTIFS(B2:B25,"&gt;2/3/2013,G2:G25,""boston")</f>
        <v>0</v>
      </c>
      <c r="J44" s="20" t="s">
        <v>20</v>
      </c>
      <c r="K44" s="21">
        <v>6</v>
      </c>
    </row>
    <row r="45" spans="2:16" ht="15.75" x14ac:dyDescent="0.25">
      <c r="B45" s="36"/>
      <c r="C45" s="36"/>
      <c r="D45" s="36"/>
      <c r="E45" s="17" t="s">
        <v>38</v>
      </c>
      <c r="H45">
        <f>COUNTIFS(B2:B25,"&gt;=2/3/2013",B2:B25,"&lt;=2/6/2013")</f>
        <v>14</v>
      </c>
      <c r="J45" s="20" t="s">
        <v>22</v>
      </c>
      <c r="K45" s="21">
        <v>3</v>
      </c>
    </row>
    <row r="46" spans="2:16" ht="15.75" x14ac:dyDescent="0.25">
      <c r="E46" s="17"/>
      <c r="F46" s="3"/>
      <c r="J46" s="20" t="s">
        <v>75</v>
      </c>
      <c r="K46" s="21">
        <v>24</v>
      </c>
    </row>
    <row r="47" spans="2:16" ht="15.75" x14ac:dyDescent="0.25">
      <c r="B47" s="37" t="s">
        <v>90</v>
      </c>
      <c r="C47" s="37"/>
      <c r="D47" s="37"/>
      <c r="E47" s="17" t="s">
        <v>27</v>
      </c>
      <c r="H47">
        <f>SUMIFS(E2:E25,D2:D25,"microwave",G2:G25,"NY")</f>
        <v>25</v>
      </c>
    </row>
    <row r="48" spans="2:16" ht="15.75" x14ac:dyDescent="0.25">
      <c r="B48" s="37"/>
      <c r="C48" s="37"/>
      <c r="D48" s="37"/>
      <c r="E48" s="17" t="s">
        <v>29</v>
      </c>
      <c r="H48">
        <f>SUMIFS(E2:E25,G2:G25,"pittsburgh",F2:F25,"truck 1")</f>
        <v>75</v>
      </c>
      <c r="J48" s="38" t="s">
        <v>80</v>
      </c>
      <c r="K48" s="38"/>
      <c r="L48" s="38"/>
      <c r="M48" s="38"/>
      <c r="N48" s="38"/>
      <c r="O48" s="38"/>
      <c r="P48" s="38"/>
    </row>
    <row r="49" spans="2:16" ht="15.75" x14ac:dyDescent="0.25">
      <c r="B49" s="37"/>
      <c r="C49" s="37"/>
      <c r="D49" s="37"/>
      <c r="E49" s="17" t="s">
        <v>39</v>
      </c>
      <c r="H49">
        <f>SUMIFS(E2:E25,B2:B25,"&gt;=2/3/2013",B2:B25,""&lt;=2/6/2013)</f>
        <v>0</v>
      </c>
      <c r="J49" s="38"/>
      <c r="K49" s="38"/>
      <c r="L49" s="38"/>
      <c r="M49" s="38"/>
      <c r="N49" s="38"/>
      <c r="O49" s="38"/>
      <c r="P49" s="38"/>
    </row>
    <row r="50" spans="2:16" ht="15.75" x14ac:dyDescent="0.25">
      <c r="B50" s="37"/>
      <c r="C50" s="37"/>
      <c r="D50" s="37"/>
      <c r="E50" s="17"/>
      <c r="J50" s="19" t="s">
        <v>77</v>
      </c>
      <c r="K50" s="19" t="s">
        <v>92</v>
      </c>
    </row>
    <row r="51" spans="2:16" ht="15.75" x14ac:dyDescent="0.25">
      <c r="B51" s="37"/>
      <c r="C51" s="37"/>
      <c r="D51" s="37"/>
      <c r="E51" s="17"/>
      <c r="J51" s="19" t="s">
        <v>74</v>
      </c>
      <c r="K51" t="s">
        <v>18</v>
      </c>
      <c r="L51" t="s">
        <v>75</v>
      </c>
    </row>
    <row r="52" spans="2:16" ht="15.75" x14ac:dyDescent="0.25">
      <c r="B52" s="37"/>
      <c r="C52" s="37"/>
      <c r="D52" s="37"/>
      <c r="E52" s="17" t="s">
        <v>28</v>
      </c>
      <c r="H52">
        <f>SUMIFS(E2:E25,G2:G25,"NY")+SUMIFS(E2:E25,G2:G25,"Baltimore")+SUMIFS(E2:E25,G2:G25,"Philadelphia")</f>
        <v>386</v>
      </c>
      <c r="J52" s="20" t="s">
        <v>17</v>
      </c>
      <c r="K52" s="21">
        <v>2</v>
      </c>
      <c r="L52" s="21">
        <v>2</v>
      </c>
    </row>
    <row r="53" spans="2:16" x14ac:dyDescent="0.25">
      <c r="J53" s="20" t="s">
        <v>10</v>
      </c>
      <c r="K53" s="21">
        <v>1</v>
      </c>
      <c r="L53" s="21">
        <v>1</v>
      </c>
    </row>
    <row r="54" spans="2:16" x14ac:dyDescent="0.25">
      <c r="B54" s="39" t="s">
        <v>94</v>
      </c>
      <c r="C54" s="39"/>
      <c r="D54" s="39"/>
      <c r="E54" s="39"/>
      <c r="F54" s="39"/>
      <c r="G54" s="39"/>
      <c r="H54" s="24"/>
      <c r="J54" s="20" t="s">
        <v>8</v>
      </c>
      <c r="K54" s="21">
        <v>1</v>
      </c>
      <c r="L54" s="21">
        <v>1</v>
      </c>
    </row>
    <row r="55" spans="2:16" x14ac:dyDescent="0.25">
      <c r="B55" s="39"/>
      <c r="C55" s="39"/>
      <c r="D55" s="39"/>
      <c r="E55" s="39"/>
      <c r="F55" s="39"/>
      <c r="G55" s="39"/>
      <c r="H55" s="24"/>
      <c r="J55" s="20" t="s">
        <v>75</v>
      </c>
      <c r="K55" s="21">
        <v>4</v>
      </c>
      <c r="L55" s="21">
        <v>4</v>
      </c>
    </row>
    <row r="56" spans="2:16" x14ac:dyDescent="0.25">
      <c r="B56" s="19" t="s">
        <v>79</v>
      </c>
      <c r="C56" s="19" t="s">
        <v>92</v>
      </c>
    </row>
    <row r="57" spans="2:16" x14ac:dyDescent="0.25">
      <c r="B57" s="19" t="s">
        <v>74</v>
      </c>
      <c r="C57" t="s">
        <v>17</v>
      </c>
      <c r="D57" t="s">
        <v>75</v>
      </c>
    </row>
    <row r="58" spans="2:16" x14ac:dyDescent="0.25">
      <c r="B58" s="20" t="s">
        <v>19</v>
      </c>
      <c r="C58" s="21">
        <v>25</v>
      </c>
      <c r="D58" s="21">
        <v>25</v>
      </c>
      <c r="M58" s="22"/>
      <c r="N58" s="22"/>
    </row>
    <row r="59" spans="2:16" x14ac:dyDescent="0.25">
      <c r="B59" s="20" t="s">
        <v>75</v>
      </c>
      <c r="C59" s="21">
        <v>25</v>
      </c>
      <c r="D59" s="21">
        <v>25</v>
      </c>
      <c r="M59" s="22"/>
      <c r="N59" s="22"/>
    </row>
    <row r="60" spans="2:16" x14ac:dyDescent="0.25">
      <c r="J60" s="38" t="s">
        <v>96</v>
      </c>
      <c r="K60" s="38"/>
      <c r="L60" s="38"/>
      <c r="M60" s="38"/>
      <c r="N60" s="38"/>
      <c r="O60" s="38"/>
      <c r="P60" s="38"/>
    </row>
    <row r="61" spans="2:16" x14ac:dyDescent="0.25">
      <c r="J61" s="38"/>
      <c r="K61" s="38"/>
      <c r="L61" s="38"/>
      <c r="M61" s="38"/>
      <c r="N61" s="38"/>
      <c r="O61" s="38"/>
      <c r="P61" s="38"/>
    </row>
    <row r="62" spans="2:16" x14ac:dyDescent="0.25">
      <c r="J62" s="19" t="s">
        <v>77</v>
      </c>
      <c r="K62" s="19" t="s">
        <v>92</v>
      </c>
    </row>
    <row r="63" spans="2:16" x14ac:dyDescent="0.25">
      <c r="J63" s="19" t="s">
        <v>74</v>
      </c>
      <c r="K63" t="s">
        <v>4</v>
      </c>
      <c r="L63" t="s">
        <v>75</v>
      </c>
    </row>
    <row r="64" spans="2:16" x14ac:dyDescent="0.25">
      <c r="J64" s="20" t="s">
        <v>14</v>
      </c>
      <c r="K64" s="21">
        <v>2</v>
      </c>
      <c r="L64" s="21">
        <v>2</v>
      </c>
    </row>
    <row r="65" spans="2:16" x14ac:dyDescent="0.25">
      <c r="J65" s="20" t="s">
        <v>75</v>
      </c>
      <c r="K65" s="21">
        <v>2</v>
      </c>
      <c r="L65" s="21">
        <v>2</v>
      </c>
    </row>
    <row r="68" spans="2:16" x14ac:dyDescent="0.25">
      <c r="B68" s="37" t="s">
        <v>95</v>
      </c>
      <c r="C68" s="37"/>
      <c r="D68" s="37"/>
      <c r="E68" s="37"/>
      <c r="F68" s="37"/>
      <c r="G68" s="37"/>
      <c r="H68" s="37"/>
    </row>
    <row r="69" spans="2:16" x14ac:dyDescent="0.25">
      <c r="B69" s="37"/>
      <c r="C69" s="37"/>
      <c r="D69" s="37"/>
      <c r="E69" s="37"/>
      <c r="F69" s="37"/>
      <c r="G69" s="37"/>
      <c r="H69" s="37"/>
    </row>
    <row r="70" spans="2:16" x14ac:dyDescent="0.25">
      <c r="B70" s="19" t="s">
        <v>79</v>
      </c>
      <c r="C70" s="19" t="s">
        <v>92</v>
      </c>
      <c r="M70" s="22"/>
      <c r="N70" s="22"/>
    </row>
    <row r="71" spans="2:16" x14ac:dyDescent="0.25">
      <c r="B71" s="19" t="s">
        <v>74</v>
      </c>
      <c r="C71" t="s">
        <v>22</v>
      </c>
      <c r="D71" t="s">
        <v>75</v>
      </c>
      <c r="M71" s="22"/>
      <c r="N71" s="22"/>
    </row>
    <row r="72" spans="2:16" x14ac:dyDescent="0.25">
      <c r="B72" s="20" t="s">
        <v>4</v>
      </c>
      <c r="C72" s="21">
        <v>75</v>
      </c>
      <c r="D72" s="21">
        <v>75</v>
      </c>
      <c r="M72" s="22"/>
      <c r="N72" s="22"/>
    </row>
    <row r="73" spans="2:16" x14ac:dyDescent="0.25">
      <c r="B73" s="20" t="s">
        <v>75</v>
      </c>
      <c r="C73" s="21">
        <v>75</v>
      </c>
      <c r="D73" s="21">
        <v>75</v>
      </c>
      <c r="J73" s="38" t="s">
        <v>93</v>
      </c>
      <c r="K73" s="38"/>
      <c r="L73" s="38"/>
      <c r="M73" s="38"/>
      <c r="N73" s="38"/>
      <c r="O73" s="38"/>
      <c r="P73" s="38"/>
    </row>
    <row r="74" spans="2:16" x14ac:dyDescent="0.25">
      <c r="J74" s="38"/>
      <c r="K74" s="38"/>
      <c r="L74" s="38"/>
      <c r="M74" s="38"/>
      <c r="N74" s="38"/>
      <c r="O74" s="38"/>
      <c r="P74" s="38"/>
    </row>
    <row r="75" spans="2:16" x14ac:dyDescent="0.25">
      <c r="J75" s="19" t="s">
        <v>77</v>
      </c>
      <c r="K75" s="19" t="s">
        <v>92</v>
      </c>
    </row>
    <row r="76" spans="2:16" x14ac:dyDescent="0.25">
      <c r="J76" s="19" t="s">
        <v>74</v>
      </c>
      <c r="K76" t="s">
        <v>18</v>
      </c>
      <c r="L76" t="s">
        <v>75</v>
      </c>
    </row>
    <row r="77" spans="2:16" x14ac:dyDescent="0.25">
      <c r="J77" s="23">
        <v>41310</v>
      </c>
      <c r="K77" s="21">
        <v>1</v>
      </c>
      <c r="L77" s="21">
        <v>1</v>
      </c>
    </row>
    <row r="78" spans="2:16" x14ac:dyDescent="0.25">
      <c r="J78" s="23">
        <v>41313</v>
      </c>
      <c r="K78" s="21">
        <v>1</v>
      </c>
      <c r="L78" s="21">
        <v>1</v>
      </c>
    </row>
    <row r="79" spans="2:16" x14ac:dyDescent="0.25">
      <c r="J79" s="23" t="s">
        <v>75</v>
      </c>
      <c r="K79" s="21">
        <v>2</v>
      </c>
      <c r="L79" s="21">
        <v>2</v>
      </c>
    </row>
  </sheetData>
  <mergeCells count="16">
    <mergeCell ref="J60:P61"/>
    <mergeCell ref="J73:P74"/>
    <mergeCell ref="B54:G55"/>
    <mergeCell ref="B68:H69"/>
    <mergeCell ref="J48:P49"/>
    <mergeCell ref="J38:K39"/>
    <mergeCell ref="B27:D33"/>
    <mergeCell ref="B36:D39"/>
    <mergeCell ref="B42:D45"/>
    <mergeCell ref="B47:D52"/>
    <mergeCell ref="J3:K4"/>
    <mergeCell ref="M3:N4"/>
    <mergeCell ref="J14:K15"/>
    <mergeCell ref="M14:N15"/>
    <mergeCell ref="J27:K28"/>
    <mergeCell ref="M27:N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E854-F40F-4061-92AB-0E72D20429DF}">
  <dimension ref="A1"/>
  <sheetViews>
    <sheetView topLeftCell="A10" workbookViewId="0">
      <selection activeCell="A21" sqref="A21"/>
    </sheetView>
  </sheetViews>
  <sheetFormatPr defaultRowHeight="15" x14ac:dyDescent="0.25"/>
  <cols>
    <col min="1" max="16384" width="9.140625" style="44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F1D4-C03C-43D4-A444-9849266F87A4}">
  <dimension ref="A1"/>
  <sheetViews>
    <sheetView workbookViewId="0">
      <selection activeCell="N28" sqref="N28"/>
    </sheetView>
  </sheetViews>
  <sheetFormatPr defaultRowHeight="15" x14ac:dyDescent="0.25"/>
  <cols>
    <col min="1" max="16384" width="9.140625" style="4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C45D-00CE-403A-B3F3-225477E2CEB4}">
  <dimension ref="A1"/>
  <sheetViews>
    <sheetView workbookViewId="0">
      <selection activeCell="R33" sqref="R33"/>
    </sheetView>
  </sheetViews>
  <sheetFormatPr defaultRowHeight="15" x14ac:dyDescent="0.25"/>
  <cols>
    <col min="1" max="16384" width="9.140625" style="44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E73F-1D26-4F26-AB38-7453E4213C42}">
  <dimension ref="A1"/>
  <sheetViews>
    <sheetView workbookViewId="0">
      <selection activeCell="R29" sqref="R29"/>
    </sheetView>
  </sheetViews>
  <sheetFormatPr defaultRowHeight="15" x14ac:dyDescent="0.25"/>
  <cols>
    <col min="1" max="16384" width="9.140625" style="44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1"/>
  <sheetViews>
    <sheetView topLeftCell="G43" workbookViewId="0">
      <selection activeCell="Q61" sqref="Q6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3.140625" bestFit="1" customWidth="1"/>
    <col min="8" max="8" width="20.5703125" bestFit="1" customWidth="1"/>
    <col min="9" max="9" width="20.140625" bestFit="1" customWidth="1"/>
    <col min="10" max="10" width="8.7109375" bestFit="1" customWidth="1"/>
    <col min="11" max="11" width="20.5703125" bestFit="1" customWidth="1"/>
    <col min="12" max="12" width="14" bestFit="1" customWidth="1"/>
    <col min="13" max="13" width="11.28515625" bestFit="1" customWidth="1"/>
    <col min="14" max="19" width="20.7109375" bestFit="1" customWidth="1"/>
    <col min="20" max="20" width="20.5703125" bestFit="1" customWidth="1"/>
    <col min="21" max="21" width="18.28515625" bestFit="1" customWidth="1"/>
    <col min="22" max="22" width="11.28515625" bestFit="1" customWidth="1"/>
    <col min="23" max="23" width="9" bestFit="1" customWidth="1"/>
    <col min="24" max="24" width="7" bestFit="1" customWidth="1"/>
    <col min="25" max="25" width="5" bestFit="1" customWidth="1"/>
    <col min="26" max="26" width="4.85546875" bestFit="1" customWidth="1"/>
    <col min="27" max="27" width="7.42578125" bestFit="1" customWidth="1"/>
    <col min="28" max="28" width="6.85546875" bestFit="1" customWidth="1"/>
    <col min="29" max="29" width="6.28515625" bestFit="1" customWidth="1"/>
    <col min="30" max="30" width="12" bestFit="1" customWidth="1"/>
    <col min="31" max="31" width="6.5703125" bestFit="1" customWidth="1"/>
    <col min="32" max="32" width="7" bestFit="1" customWidth="1"/>
    <col min="33" max="33" width="5" bestFit="1" customWidth="1"/>
    <col min="34" max="34" width="4.85546875" bestFit="1" customWidth="1"/>
    <col min="35" max="35" width="7.42578125" bestFit="1" customWidth="1"/>
    <col min="36" max="36" width="6.85546875" bestFit="1" customWidth="1"/>
    <col min="37" max="37" width="6.28515625" bestFit="1" customWidth="1"/>
    <col min="38" max="38" width="9.5703125" bestFit="1" customWidth="1"/>
    <col min="39" max="39" width="19.7109375" bestFit="1" customWidth="1"/>
    <col min="40" max="40" width="7" bestFit="1" customWidth="1"/>
    <col min="41" max="41" width="5" bestFit="1" customWidth="1"/>
    <col min="42" max="42" width="4.85546875" bestFit="1" customWidth="1"/>
    <col min="43" max="43" width="7.42578125" bestFit="1" customWidth="1"/>
    <col min="44" max="44" width="6.85546875" bestFit="1" customWidth="1"/>
    <col min="45" max="45" width="6.28515625" bestFit="1" customWidth="1"/>
    <col min="46" max="46" width="22.85546875" bestFit="1" customWidth="1"/>
    <col min="47" max="47" width="9.7109375" bestFit="1" customWidth="1"/>
    <col min="48" max="48" width="7" bestFit="1" customWidth="1"/>
    <col min="49" max="49" width="5" bestFit="1" customWidth="1"/>
    <col min="50" max="50" width="4.85546875" bestFit="1" customWidth="1"/>
    <col min="51" max="51" width="7.42578125" bestFit="1" customWidth="1"/>
    <col min="52" max="52" width="6.85546875" bestFit="1" customWidth="1"/>
    <col min="53" max="53" width="6.28515625" bestFit="1" customWidth="1"/>
    <col min="54" max="54" width="12.7109375" bestFit="1" customWidth="1"/>
    <col min="55" max="55" width="22.5703125" bestFit="1" customWidth="1"/>
    <col min="56" max="56" width="7" bestFit="1" customWidth="1"/>
    <col min="57" max="57" width="5" bestFit="1" customWidth="1"/>
    <col min="58" max="58" width="4.85546875" bestFit="1" customWidth="1"/>
    <col min="59" max="59" width="7.42578125" bestFit="1" customWidth="1"/>
    <col min="60" max="60" width="6.85546875" bestFit="1" customWidth="1"/>
    <col min="61" max="61" width="6.28515625" bestFit="1" customWidth="1"/>
    <col min="62" max="62" width="25.85546875" bestFit="1" customWidth="1"/>
    <col min="63" max="63" width="11.28515625" bestFit="1" customWidth="1"/>
  </cols>
  <sheetData>
    <row r="1" spans="1:12" ht="48" customHeight="1" x14ac:dyDescent="0.25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  <c r="G1" s="42" t="s">
        <v>87</v>
      </c>
    </row>
    <row r="2" spans="1:12" x14ac:dyDescent="0.25">
      <c r="A2" s="2" t="s">
        <v>45</v>
      </c>
      <c r="B2" s="2">
        <f t="shared" ref="B2:B5" si="0">COUNTIF($B$16:$B$241,A2)</f>
        <v>71</v>
      </c>
      <c r="C2" s="2">
        <f>SUMIF($B$16:$B$241,"Shaving",$E$16:$E$241)</f>
        <v>717</v>
      </c>
      <c r="D2" s="2">
        <f>COUNTIFS($D$16:$D$241,"cash",$B$16:$B$241,"shaving")</f>
        <v>42</v>
      </c>
      <c r="E2" s="2">
        <f>COUNTIFS($D$16:$D$241,"credit card",$B$16:$B$241,"shaving")</f>
        <v>29</v>
      </c>
      <c r="F2" s="2">
        <f>SUMIFS($E$16:$E$241,$B$16:$B$241,A2,$D$16:$D$241,"cash")</f>
        <v>414</v>
      </c>
      <c r="G2" s="42"/>
    </row>
    <row r="3" spans="1:12" x14ac:dyDescent="0.25">
      <c r="A3" s="8" t="s">
        <v>43</v>
      </c>
      <c r="B3" s="2">
        <f t="shared" si="0"/>
        <v>46</v>
      </c>
      <c r="C3" s="2">
        <f>SUMIF($B$16:$B$241,"Washing and combing",$E$16:$E$241)</f>
        <v>1934</v>
      </c>
      <c r="D3" s="2">
        <f>COUNTIFS($D$16:$D$241,"cash",$B$16:$B$241,"Washing and combing")</f>
        <v>31</v>
      </c>
      <c r="E3" s="2">
        <f>COUNTIFS($D$16:$D$241,"credit card",$B$16:$B$241,"Washing and combing")</f>
        <v>15</v>
      </c>
      <c r="F3" s="26">
        <f t="shared" ref="F3:F5" si="1">SUMIFS($E$16:$E$241,$B$16:$B$241,A3,$D$16:$D$241,"cash")</f>
        <v>1350</v>
      </c>
      <c r="G3" s="42"/>
    </row>
    <row r="4" spans="1:12" x14ac:dyDescent="0.25">
      <c r="A4" s="9" t="s">
        <v>44</v>
      </c>
      <c r="B4" s="2">
        <f t="shared" si="0"/>
        <v>50</v>
      </c>
      <c r="C4" s="2">
        <f>SUMIF($B$16:$B$241,"Dyeing",$E$16:$E$241)</f>
        <v>1650</v>
      </c>
      <c r="D4" s="2">
        <f>COUNTIFS($D$16:$D$241,"cash",$B$16:$B$241,"Dyeing")</f>
        <v>35</v>
      </c>
      <c r="E4" s="2">
        <f>COUNTIFS($D$16:$D$241,"credit card",$B$16:$B$241,"Dyeing")</f>
        <v>15</v>
      </c>
      <c r="F4" s="26">
        <f t="shared" si="1"/>
        <v>1155</v>
      </c>
      <c r="G4" s="42"/>
    </row>
    <row r="5" spans="1:12" x14ac:dyDescent="0.25">
      <c r="A5" s="2" t="s">
        <v>48</v>
      </c>
      <c r="B5" s="2">
        <f t="shared" si="0"/>
        <v>32</v>
      </c>
      <c r="C5" s="2">
        <f>SUMIF($B$16:$B$241,"Meeting hairstyles",$E$16:$E$241)</f>
        <v>1119</v>
      </c>
      <c r="D5" s="2">
        <f>COUNTIFS($D$16:$D$241,"cash",$B$16:$B$241,"Meeting hairstyles")</f>
        <v>21</v>
      </c>
      <c r="E5" s="2">
        <f>COUNTIFS($D$16:$D$241,"credit card",$B$16:$B$241,"Meeting hairstyles")</f>
        <v>11</v>
      </c>
      <c r="F5" s="26">
        <f t="shared" si="1"/>
        <v>735</v>
      </c>
      <c r="G5" s="42"/>
    </row>
    <row r="6" spans="1:12" x14ac:dyDescent="0.25">
      <c r="A6" s="16"/>
      <c r="B6" s="16"/>
      <c r="C6" s="16"/>
      <c r="D6" s="16"/>
      <c r="E6" s="16"/>
      <c r="F6" s="16"/>
    </row>
    <row r="8" spans="1:12" ht="47.25" customHeight="1" x14ac:dyDescent="0.25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  <c r="G8" s="40" t="s">
        <v>105</v>
      </c>
    </row>
    <row r="9" spans="1:12" x14ac:dyDescent="0.25">
      <c r="A9" s="8" t="s">
        <v>49</v>
      </c>
      <c r="B9" s="2">
        <f>COUNTIF($C$16:$C$241,A9)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6">
        <f>COUNTIFS($C$16:$C$241,A9,$B$16:$B$241,"Kids")</f>
        <v>1</v>
      </c>
      <c r="F9" s="2">
        <f>SUMIFS($E$16:$E$241,$B$16:$B$241,"Shaving",$C$16:$C$241,A9,$A$16:$A$241,"&gt;=5/10/2013",$A$16:$A$241,"&lt;=5/20/2013")</f>
        <v>31</v>
      </c>
      <c r="G9" s="40"/>
    </row>
    <row r="10" spans="1:12" x14ac:dyDescent="0.25">
      <c r="A10" s="8" t="s">
        <v>50</v>
      </c>
      <c r="B10" s="26">
        <f t="shared" ref="B10:B11" si="2">COUNTIF($C$16:$C$241,A10)</f>
        <v>31</v>
      </c>
      <c r="C10" s="26">
        <f t="shared" ref="C10:C11" si="3">SUMIFS($E$16:$E$241,$C$16:$C$241,A10)</f>
        <v>965</v>
      </c>
      <c r="D10" s="26">
        <f t="shared" ref="D10:D11" si="4">COUNTIFS(C17:C242,A10,B17:B242,"Shaving")</f>
        <v>8</v>
      </c>
      <c r="E10" s="26">
        <f t="shared" ref="E10:E11" si="5">COUNTIFS($C$16:$C$241,A10,$B$16:$B$241,"Kids")</f>
        <v>1</v>
      </c>
      <c r="F10" s="26">
        <f t="shared" ref="F10:F11" si="6">SUMIFS($E$16:$E$241,$B$16:$B$241,"Shaving",$C$16:$C$241,A10,$A$16:$A$241,"&gt;=5/10/2013",$A$16:$A$241,"&lt;=5/20/2013")</f>
        <v>24</v>
      </c>
      <c r="G10" s="40"/>
    </row>
    <row r="11" spans="1:12" x14ac:dyDescent="0.25">
      <c r="A11" s="8" t="s">
        <v>52</v>
      </c>
      <c r="B11" s="26">
        <f t="shared" si="2"/>
        <v>23</v>
      </c>
      <c r="C11" s="26">
        <f t="shared" si="3"/>
        <v>701</v>
      </c>
      <c r="D11" s="26">
        <f t="shared" si="4"/>
        <v>5</v>
      </c>
      <c r="E11" s="26">
        <f t="shared" si="5"/>
        <v>1</v>
      </c>
      <c r="F11" s="26">
        <f t="shared" si="6"/>
        <v>38</v>
      </c>
      <c r="G11" s="40"/>
    </row>
    <row r="12" spans="1:12" x14ac:dyDescent="0.25">
      <c r="B12" s="15"/>
      <c r="H12" s="27"/>
      <c r="I12" s="27"/>
      <c r="J12" s="27"/>
      <c r="K12" s="27"/>
      <c r="L12" s="27"/>
    </row>
    <row r="13" spans="1:12" x14ac:dyDescent="0.25">
      <c r="B13" s="15"/>
      <c r="H13" s="32" t="s">
        <v>100</v>
      </c>
      <c r="I13" s="32"/>
      <c r="J13" s="27"/>
      <c r="K13" s="32" t="s">
        <v>101</v>
      </c>
      <c r="L13" s="32"/>
    </row>
    <row r="14" spans="1:12" x14ac:dyDescent="0.25">
      <c r="A14" s="43" t="s">
        <v>61</v>
      </c>
      <c r="B14" s="43"/>
      <c r="C14" s="43"/>
      <c r="D14" s="43"/>
      <c r="E14" s="43"/>
      <c r="H14" s="32"/>
      <c r="I14" s="32"/>
      <c r="J14" s="27"/>
      <c r="K14" s="32"/>
      <c r="L14" s="32"/>
    </row>
    <row r="15" spans="1:12" x14ac:dyDescent="0.25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  <c r="H15" s="29" t="s">
        <v>74</v>
      </c>
      <c r="I15" t="s">
        <v>97</v>
      </c>
      <c r="K15" s="29" t="s">
        <v>74</v>
      </c>
      <c r="L15" t="s">
        <v>98</v>
      </c>
    </row>
    <row r="16" spans="1:12" x14ac:dyDescent="0.25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  <c r="H16" s="30" t="s">
        <v>47</v>
      </c>
      <c r="I16" s="31">
        <v>18</v>
      </c>
      <c r="K16" s="30" t="s">
        <v>47</v>
      </c>
      <c r="L16" s="31">
        <v>1206</v>
      </c>
    </row>
    <row r="17" spans="1:14" x14ac:dyDescent="0.25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  <c r="H17" s="30" t="s">
        <v>44</v>
      </c>
      <c r="I17" s="31">
        <v>50</v>
      </c>
      <c r="K17" s="30" t="s">
        <v>44</v>
      </c>
      <c r="L17" s="31">
        <v>1650</v>
      </c>
    </row>
    <row r="18" spans="1:14" x14ac:dyDescent="0.25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  <c r="H18" s="30" t="s">
        <v>46</v>
      </c>
      <c r="I18" s="31">
        <v>9</v>
      </c>
      <c r="K18" s="30" t="s">
        <v>46</v>
      </c>
      <c r="L18" s="31">
        <v>27</v>
      </c>
    </row>
    <row r="19" spans="1:14" x14ac:dyDescent="0.25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  <c r="H19" s="30" t="s">
        <v>48</v>
      </c>
      <c r="I19" s="31">
        <v>32</v>
      </c>
      <c r="K19" s="30" t="s">
        <v>48</v>
      </c>
      <c r="L19" s="31">
        <v>1119</v>
      </c>
    </row>
    <row r="20" spans="1:14" x14ac:dyDescent="0.25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  <c r="H20" s="30" t="s">
        <v>45</v>
      </c>
      <c r="I20" s="31">
        <v>71</v>
      </c>
      <c r="K20" s="30" t="s">
        <v>45</v>
      </c>
      <c r="L20" s="31">
        <v>717</v>
      </c>
    </row>
    <row r="21" spans="1:14" x14ac:dyDescent="0.25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  <c r="H21" s="30" t="s">
        <v>43</v>
      </c>
      <c r="I21" s="31">
        <v>46</v>
      </c>
      <c r="K21" s="30" t="s">
        <v>43</v>
      </c>
      <c r="L21" s="31">
        <v>1934</v>
      </c>
    </row>
    <row r="22" spans="1:14" x14ac:dyDescent="0.25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  <c r="H22" s="30" t="s">
        <v>75</v>
      </c>
      <c r="I22" s="31">
        <v>226</v>
      </c>
      <c r="K22" s="30" t="s">
        <v>75</v>
      </c>
      <c r="L22" s="31">
        <v>6653</v>
      </c>
    </row>
    <row r="23" spans="1:14" x14ac:dyDescent="0.25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14" x14ac:dyDescent="0.25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  <c r="H24" s="35" t="s">
        <v>111</v>
      </c>
      <c r="I24" s="35"/>
    </row>
    <row r="25" spans="1:14" x14ac:dyDescent="0.25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  <c r="H25" s="35"/>
      <c r="I25" s="35"/>
    </row>
    <row r="26" spans="1:14" x14ac:dyDescent="0.25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  <c r="H26" s="29" t="s">
        <v>58</v>
      </c>
      <c r="I26" s="25" t="s">
        <v>59</v>
      </c>
    </row>
    <row r="27" spans="1:14" x14ac:dyDescent="0.25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  <c r="H27" s="29" t="s">
        <v>57</v>
      </c>
      <c r="I27" s="25" t="s">
        <v>102</v>
      </c>
      <c r="K27" s="35" t="s">
        <v>104</v>
      </c>
      <c r="L27" s="35"/>
      <c r="M27" s="35"/>
      <c r="N27" s="35"/>
    </row>
    <row r="28" spans="1:14" x14ac:dyDescent="0.25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  <c r="K28" s="35"/>
      <c r="L28" s="35"/>
      <c r="M28" s="35"/>
      <c r="N28" s="35"/>
    </row>
    <row r="29" spans="1:14" x14ac:dyDescent="0.25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  <c r="H29" s="29" t="s">
        <v>74</v>
      </c>
      <c r="I29" t="s">
        <v>98</v>
      </c>
      <c r="K29" s="29" t="s">
        <v>99</v>
      </c>
      <c r="L29" s="29" t="s">
        <v>92</v>
      </c>
    </row>
    <row r="30" spans="1:14" x14ac:dyDescent="0.25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  <c r="H30" s="30" t="s">
        <v>44</v>
      </c>
      <c r="I30" s="31">
        <v>1155</v>
      </c>
      <c r="K30" s="29" t="s">
        <v>74</v>
      </c>
      <c r="L30" s="25" t="s">
        <v>59</v>
      </c>
      <c r="M30" s="25" t="s">
        <v>60</v>
      </c>
      <c r="N30" s="25" t="s">
        <v>75</v>
      </c>
    </row>
    <row r="31" spans="1:14" x14ac:dyDescent="0.25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  <c r="H31" s="30" t="s">
        <v>48</v>
      </c>
      <c r="I31" s="31">
        <v>735</v>
      </c>
      <c r="K31" s="30" t="s">
        <v>47</v>
      </c>
      <c r="L31" s="31">
        <v>13</v>
      </c>
      <c r="M31" s="31">
        <v>5</v>
      </c>
      <c r="N31" s="31">
        <v>18</v>
      </c>
    </row>
    <row r="32" spans="1:14" x14ac:dyDescent="0.25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  <c r="H32" s="30" t="s">
        <v>45</v>
      </c>
      <c r="I32" s="31">
        <v>414</v>
      </c>
      <c r="K32" s="30" t="s">
        <v>44</v>
      </c>
      <c r="L32" s="31">
        <v>35</v>
      </c>
      <c r="M32" s="31">
        <v>15</v>
      </c>
      <c r="N32" s="31">
        <v>50</v>
      </c>
    </row>
    <row r="33" spans="1:22" x14ac:dyDescent="0.25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  <c r="H33" s="30" t="s">
        <v>43</v>
      </c>
      <c r="I33" s="31">
        <v>1350</v>
      </c>
      <c r="K33" s="30" t="s">
        <v>46</v>
      </c>
      <c r="L33" s="31">
        <v>6</v>
      </c>
      <c r="M33" s="31">
        <v>3</v>
      </c>
      <c r="N33" s="31">
        <v>9</v>
      </c>
    </row>
    <row r="34" spans="1:22" x14ac:dyDescent="0.25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  <c r="H34" s="30" t="s">
        <v>75</v>
      </c>
      <c r="I34" s="31">
        <v>3654</v>
      </c>
      <c r="K34" s="30" t="s">
        <v>48</v>
      </c>
      <c r="L34" s="31">
        <v>21</v>
      </c>
      <c r="M34" s="31">
        <v>11</v>
      </c>
      <c r="N34" s="31">
        <v>32</v>
      </c>
    </row>
    <row r="35" spans="1:22" x14ac:dyDescent="0.25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  <c r="K35" s="30" t="s">
        <v>45</v>
      </c>
      <c r="L35" s="31">
        <v>42</v>
      </c>
      <c r="M35" s="31">
        <v>29</v>
      </c>
      <c r="N35" s="31">
        <v>71</v>
      </c>
    </row>
    <row r="36" spans="1:22" x14ac:dyDescent="0.25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  <c r="K36" s="30" t="s">
        <v>43</v>
      </c>
      <c r="L36" s="31">
        <v>31</v>
      </c>
      <c r="M36" s="31">
        <v>15</v>
      </c>
      <c r="N36" s="31">
        <v>46</v>
      </c>
    </row>
    <row r="37" spans="1:22" x14ac:dyDescent="0.25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  <c r="K37" s="30" t="s">
        <v>75</v>
      </c>
      <c r="L37" s="31">
        <v>148</v>
      </c>
      <c r="M37" s="31">
        <v>78</v>
      </c>
      <c r="N37" s="31">
        <v>226</v>
      </c>
    </row>
    <row r="38" spans="1:22" x14ac:dyDescent="0.25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22" x14ac:dyDescent="0.25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22" x14ac:dyDescent="0.25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22" x14ac:dyDescent="0.25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22" x14ac:dyDescent="0.25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22" x14ac:dyDescent="0.25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  <c r="H43" s="40" t="s">
        <v>106</v>
      </c>
      <c r="I43" s="41"/>
      <c r="K43" s="40" t="s">
        <v>107</v>
      </c>
      <c r="L43" s="41"/>
      <c r="N43" s="40" t="s">
        <v>108</v>
      </c>
      <c r="O43" s="41"/>
      <c r="P43" s="41"/>
      <c r="Q43" s="41"/>
      <c r="R43" s="41"/>
      <c r="S43" s="41"/>
      <c r="T43" s="41"/>
      <c r="U43" s="41"/>
      <c r="V43" s="41"/>
    </row>
    <row r="44" spans="1:22" x14ac:dyDescent="0.25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  <c r="H44" s="40"/>
      <c r="I44" s="41"/>
      <c r="K44" s="40"/>
      <c r="L44" s="41"/>
      <c r="N44" s="40"/>
      <c r="O44" s="41"/>
      <c r="P44" s="41"/>
      <c r="Q44" s="41"/>
      <c r="R44" s="41"/>
      <c r="S44" s="41"/>
      <c r="T44" s="41"/>
      <c r="U44" s="41"/>
      <c r="V44" s="41"/>
    </row>
    <row r="45" spans="1:22" x14ac:dyDescent="0.25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  <c r="H45" s="29" t="s">
        <v>74</v>
      </c>
      <c r="I45" t="s">
        <v>103</v>
      </c>
      <c r="K45" s="29" t="s">
        <v>74</v>
      </c>
      <c r="L45" t="s">
        <v>98</v>
      </c>
      <c r="N45" s="29" t="s">
        <v>97</v>
      </c>
      <c r="O45" s="29" t="s">
        <v>92</v>
      </c>
    </row>
    <row r="46" spans="1:22" x14ac:dyDescent="0.25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  <c r="H46" s="30" t="s">
        <v>52</v>
      </c>
      <c r="I46" s="31">
        <v>23</v>
      </c>
      <c r="K46" s="30" t="s">
        <v>52</v>
      </c>
      <c r="L46" s="31">
        <v>701</v>
      </c>
      <c r="N46" s="29" t="s">
        <v>74</v>
      </c>
      <c r="O46" s="25" t="s">
        <v>52</v>
      </c>
      <c r="P46" s="25" t="s">
        <v>54</v>
      </c>
      <c r="Q46" s="25" t="s">
        <v>49</v>
      </c>
      <c r="R46" s="25" t="s">
        <v>51</v>
      </c>
      <c r="S46" s="25" t="s">
        <v>50</v>
      </c>
      <c r="T46" s="25" t="s">
        <v>53</v>
      </c>
      <c r="U46" s="25" t="s">
        <v>55</v>
      </c>
      <c r="V46" s="25" t="s">
        <v>75</v>
      </c>
    </row>
    <row r="47" spans="1:22" x14ac:dyDescent="0.25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  <c r="H47" s="30" t="s">
        <v>54</v>
      </c>
      <c r="I47" s="31">
        <v>29</v>
      </c>
      <c r="K47" s="30" t="s">
        <v>54</v>
      </c>
      <c r="L47" s="31">
        <v>663</v>
      </c>
      <c r="N47" s="30" t="s">
        <v>47</v>
      </c>
      <c r="O47" s="31">
        <v>1</v>
      </c>
      <c r="P47" s="31">
        <v>2</v>
      </c>
      <c r="Q47" s="31">
        <v>1</v>
      </c>
      <c r="R47" s="31">
        <v>2</v>
      </c>
      <c r="S47" s="31">
        <v>2</v>
      </c>
      <c r="T47" s="31">
        <v>8</v>
      </c>
      <c r="U47" s="31">
        <v>2</v>
      </c>
      <c r="V47" s="31">
        <v>18</v>
      </c>
    </row>
    <row r="48" spans="1:22" x14ac:dyDescent="0.25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  <c r="H48" s="30" t="s">
        <v>49</v>
      </c>
      <c r="I48" s="31">
        <v>25</v>
      </c>
      <c r="K48" s="30" t="s">
        <v>49</v>
      </c>
      <c r="L48" s="31">
        <v>688</v>
      </c>
      <c r="N48" s="30" t="s">
        <v>44</v>
      </c>
      <c r="O48" s="31">
        <v>4</v>
      </c>
      <c r="P48" s="31">
        <v>5</v>
      </c>
      <c r="Q48" s="31">
        <v>6</v>
      </c>
      <c r="R48" s="31">
        <v>5</v>
      </c>
      <c r="S48" s="31">
        <v>9</v>
      </c>
      <c r="T48" s="31">
        <v>11</v>
      </c>
      <c r="U48" s="31">
        <v>10</v>
      </c>
      <c r="V48" s="31">
        <v>50</v>
      </c>
    </row>
    <row r="49" spans="1:22" x14ac:dyDescent="0.25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  <c r="H49" s="30" t="s">
        <v>51</v>
      </c>
      <c r="I49" s="31">
        <v>27</v>
      </c>
      <c r="K49" s="30" t="s">
        <v>51</v>
      </c>
      <c r="L49" s="31">
        <v>887</v>
      </c>
      <c r="N49" s="30" t="s">
        <v>46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3</v>
      </c>
      <c r="V49" s="31">
        <v>9</v>
      </c>
    </row>
    <row r="50" spans="1:22" x14ac:dyDescent="0.25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  <c r="H50" s="30" t="s">
        <v>50</v>
      </c>
      <c r="I50" s="31">
        <v>31</v>
      </c>
      <c r="K50" s="30" t="s">
        <v>50</v>
      </c>
      <c r="L50" s="31">
        <v>965</v>
      </c>
      <c r="N50" s="30" t="s">
        <v>48</v>
      </c>
      <c r="O50" s="31">
        <v>5</v>
      </c>
      <c r="P50" s="31">
        <v>4</v>
      </c>
      <c r="Q50" s="31">
        <v>3</v>
      </c>
      <c r="R50" s="31">
        <v>3</v>
      </c>
      <c r="S50" s="31">
        <v>6</v>
      </c>
      <c r="T50" s="31">
        <v>7</v>
      </c>
      <c r="U50" s="31">
        <v>4</v>
      </c>
      <c r="V50" s="31">
        <v>32</v>
      </c>
    </row>
    <row r="51" spans="1:22" x14ac:dyDescent="0.25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  <c r="H51" s="30" t="s">
        <v>53</v>
      </c>
      <c r="I51" s="31">
        <v>55</v>
      </c>
      <c r="K51" s="30" t="s">
        <v>53</v>
      </c>
      <c r="L51" s="31">
        <v>1755</v>
      </c>
      <c r="N51" s="30" t="s">
        <v>45</v>
      </c>
      <c r="O51" s="31">
        <v>5</v>
      </c>
      <c r="P51" s="31">
        <v>15</v>
      </c>
      <c r="Q51" s="31">
        <v>7</v>
      </c>
      <c r="R51" s="31">
        <v>8</v>
      </c>
      <c r="S51" s="31">
        <v>8</v>
      </c>
      <c r="T51" s="31">
        <v>18</v>
      </c>
      <c r="U51" s="31">
        <v>10</v>
      </c>
      <c r="V51" s="31">
        <v>71</v>
      </c>
    </row>
    <row r="52" spans="1:22" x14ac:dyDescent="0.25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  <c r="H52" s="30" t="s">
        <v>55</v>
      </c>
      <c r="I52" s="31">
        <v>36</v>
      </c>
      <c r="K52" s="30" t="s">
        <v>55</v>
      </c>
      <c r="L52" s="31">
        <v>994</v>
      </c>
      <c r="N52" s="30" t="s">
        <v>43</v>
      </c>
      <c r="O52" s="31">
        <v>7</v>
      </c>
      <c r="P52" s="31">
        <v>2</v>
      </c>
      <c r="Q52" s="31">
        <v>7</v>
      </c>
      <c r="R52" s="31">
        <v>8</v>
      </c>
      <c r="S52" s="31">
        <v>5</v>
      </c>
      <c r="T52" s="31">
        <v>10</v>
      </c>
      <c r="U52" s="31">
        <v>7</v>
      </c>
      <c r="V52" s="31">
        <v>46</v>
      </c>
    </row>
    <row r="53" spans="1:22" x14ac:dyDescent="0.25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  <c r="H53" s="30" t="s">
        <v>75</v>
      </c>
      <c r="I53" s="31">
        <v>226</v>
      </c>
      <c r="K53" s="30" t="s">
        <v>75</v>
      </c>
      <c r="L53" s="31">
        <v>6653</v>
      </c>
      <c r="N53" s="30" t="s">
        <v>75</v>
      </c>
      <c r="O53" s="31">
        <v>23</v>
      </c>
      <c r="P53" s="31">
        <v>29</v>
      </c>
      <c r="Q53" s="31">
        <v>25</v>
      </c>
      <c r="R53" s="31">
        <v>27</v>
      </c>
      <c r="S53" s="31">
        <v>31</v>
      </c>
      <c r="T53" s="31">
        <v>55</v>
      </c>
      <c r="U53" s="31">
        <v>36</v>
      </c>
      <c r="V53" s="31">
        <v>226</v>
      </c>
    </row>
    <row r="54" spans="1:22" x14ac:dyDescent="0.25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22" x14ac:dyDescent="0.25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22" x14ac:dyDescent="0.25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22" x14ac:dyDescent="0.25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22" x14ac:dyDescent="0.25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  <c r="H58" s="39" t="s">
        <v>110</v>
      </c>
      <c r="I58" s="39"/>
      <c r="J58" s="39"/>
      <c r="K58" s="39"/>
      <c r="L58" s="39"/>
      <c r="M58" s="39"/>
    </row>
    <row r="59" spans="1:22" x14ac:dyDescent="0.25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  <c r="H59" s="39"/>
      <c r="I59" s="39"/>
      <c r="J59" s="39"/>
      <c r="K59" s="39"/>
      <c r="L59" s="39"/>
      <c r="M59" s="39"/>
    </row>
    <row r="60" spans="1:22" x14ac:dyDescent="0.25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  <c r="H60" s="29" t="s">
        <v>109</v>
      </c>
      <c r="I60" s="29" t="s">
        <v>92</v>
      </c>
    </row>
    <row r="61" spans="1:22" x14ac:dyDescent="0.25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  <c r="H61" s="29" t="s">
        <v>74</v>
      </c>
      <c r="I61" s="28">
        <v>41397</v>
      </c>
      <c r="J61" s="28">
        <v>41398</v>
      </c>
      <c r="K61" s="28">
        <v>41399</v>
      </c>
      <c r="L61" s="28">
        <v>41400</v>
      </c>
      <c r="M61" s="28" t="s">
        <v>75</v>
      </c>
    </row>
    <row r="62" spans="1:22" x14ac:dyDescent="0.25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  <c r="H62" s="30" t="s">
        <v>47</v>
      </c>
      <c r="I62" s="31">
        <v>1</v>
      </c>
      <c r="J62" s="31"/>
      <c r="K62" s="31">
        <v>1</v>
      </c>
      <c r="L62" s="31">
        <v>1</v>
      </c>
      <c r="M62" s="31">
        <v>3</v>
      </c>
    </row>
    <row r="63" spans="1:22" x14ac:dyDescent="0.25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  <c r="H63" s="30" t="s">
        <v>44</v>
      </c>
      <c r="I63" s="31">
        <v>1</v>
      </c>
      <c r="J63" s="31"/>
      <c r="K63" s="31">
        <v>1</v>
      </c>
      <c r="L63" s="31">
        <v>1</v>
      </c>
      <c r="M63" s="31">
        <v>3</v>
      </c>
    </row>
    <row r="64" spans="1:22" x14ac:dyDescent="0.25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  <c r="H64" s="30" t="s">
        <v>46</v>
      </c>
      <c r="I64" s="31">
        <v>2</v>
      </c>
      <c r="J64" s="31">
        <v>5</v>
      </c>
      <c r="K64" s="31"/>
      <c r="L64" s="31"/>
      <c r="M64" s="31">
        <v>7</v>
      </c>
    </row>
    <row r="65" spans="1:13" x14ac:dyDescent="0.25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  <c r="H65" s="30" t="s">
        <v>48</v>
      </c>
      <c r="I65" s="31">
        <v>1</v>
      </c>
      <c r="J65" s="31">
        <v>1</v>
      </c>
      <c r="K65" s="31">
        <v>4</v>
      </c>
      <c r="L65" s="31">
        <v>3</v>
      </c>
      <c r="M65" s="31">
        <v>9</v>
      </c>
    </row>
    <row r="66" spans="1:13" x14ac:dyDescent="0.25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  <c r="H66" s="30" t="s">
        <v>45</v>
      </c>
      <c r="I66" s="31">
        <v>1</v>
      </c>
      <c r="J66" s="31">
        <v>1</v>
      </c>
      <c r="K66" s="31">
        <v>4</v>
      </c>
      <c r="L66" s="31">
        <v>1</v>
      </c>
      <c r="M66" s="31">
        <v>7</v>
      </c>
    </row>
    <row r="67" spans="1:13" x14ac:dyDescent="0.25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  <c r="H67" s="30" t="s">
        <v>43</v>
      </c>
      <c r="I67" s="31">
        <v>2</v>
      </c>
      <c r="J67" s="31"/>
      <c r="K67" s="31">
        <v>3</v>
      </c>
      <c r="L67" s="31">
        <v>3</v>
      </c>
      <c r="M67" s="31">
        <v>8</v>
      </c>
    </row>
    <row r="68" spans="1:13" x14ac:dyDescent="0.25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  <c r="H68" s="30" t="s">
        <v>75</v>
      </c>
      <c r="I68" s="31">
        <v>8</v>
      </c>
      <c r="J68" s="31">
        <v>7</v>
      </c>
      <c r="K68" s="31">
        <v>13</v>
      </c>
      <c r="L68" s="31">
        <v>9</v>
      </c>
      <c r="M68" s="31">
        <v>37</v>
      </c>
    </row>
    <row r="69" spans="1:13" x14ac:dyDescent="0.25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13" x14ac:dyDescent="0.25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13" x14ac:dyDescent="0.25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13" x14ac:dyDescent="0.25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13" x14ac:dyDescent="0.25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13" x14ac:dyDescent="0.25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13" x14ac:dyDescent="0.25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13" x14ac:dyDescent="0.25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13" x14ac:dyDescent="0.25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13" x14ac:dyDescent="0.25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13" x14ac:dyDescent="0.25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13" x14ac:dyDescent="0.25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25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25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25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25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25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25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25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25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25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25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25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25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25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25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25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25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25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25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25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25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25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25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25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25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25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25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25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25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25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25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25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25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25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25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25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25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25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25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25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25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25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25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25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25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25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25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25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25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25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25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25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25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25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25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25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25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25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25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25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25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25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25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25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25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25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25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25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25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25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25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25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25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25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25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25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25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25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25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25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25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25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25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25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25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25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25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25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25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25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25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25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25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25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25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25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25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25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25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25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25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25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25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25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25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25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25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25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25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25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25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25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25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25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25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25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25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25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25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25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25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25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25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25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25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25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25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25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25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25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25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25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25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25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25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25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25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25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25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25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25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25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25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25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25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25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25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25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25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25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25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25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25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25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25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25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25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25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25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25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25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25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9">
    <mergeCell ref="G1:G5"/>
    <mergeCell ref="G8:G11"/>
    <mergeCell ref="A14:E14"/>
    <mergeCell ref="H58:M59"/>
    <mergeCell ref="H43:I44"/>
    <mergeCell ref="K43:L44"/>
    <mergeCell ref="N43:V44"/>
    <mergeCell ref="H24:I25"/>
    <mergeCell ref="K27:N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3837-852C-48C7-8F03-4631B0759BAC}">
  <dimension ref="A1"/>
  <sheetViews>
    <sheetView workbookViewId="0">
      <selection activeCell="Z16" sqref="Z16"/>
    </sheetView>
  </sheetViews>
  <sheetFormatPr defaultRowHeight="15" x14ac:dyDescent="0.25"/>
  <cols>
    <col min="1" max="16384" width="9.140625" style="44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8859-4C80-455C-B8C4-2D90A22AB933}">
  <dimension ref="A1"/>
  <sheetViews>
    <sheetView topLeftCell="A4" workbookViewId="0">
      <selection activeCell="V18" sqref="V18"/>
    </sheetView>
  </sheetViews>
  <sheetFormatPr defaultRowHeight="15" x14ac:dyDescent="0.25"/>
  <cols>
    <col min="1" max="16384" width="9.140625" style="4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Exercise 1</vt:lpstr>
      <vt:lpstr>Ex-1 (First)</vt:lpstr>
      <vt:lpstr>Ex-1 (second)</vt:lpstr>
      <vt:lpstr>Ex-1(third)</vt:lpstr>
      <vt:lpstr>Ex-2 (forth)</vt:lpstr>
      <vt:lpstr>Exercise 2</vt:lpstr>
      <vt:lpstr>EX-2 (First)</vt:lpstr>
      <vt:lpstr>EX-2 (second)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harsh</cp:lastModifiedBy>
  <dcterms:created xsi:type="dcterms:W3CDTF">2013-06-05T17:23:06Z</dcterms:created>
  <dcterms:modified xsi:type="dcterms:W3CDTF">2022-05-11T08:53:58Z</dcterms:modified>
</cp:coreProperties>
</file>