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IFERROR(__xludf.DUMMYFUNCTION("GOOGLEFINANCE(""GOOGL"",""all"",""1/1/2018"",""1/1/2023"",""DAILY"")"),"Date")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IFERROR(__xludf.DUMMYFUNCTION("""COMPUTED_VALUE"""),43102.66666666667)</f>
        <v>43102.66667</v>
      </c>
      <c r="B2" s="1">
        <f>IFERROR(__xludf.DUMMYFUNCTION("""COMPUTED_VALUE"""),52.65)</f>
        <v>52.65</v>
      </c>
      <c r="C2" s="1">
        <f>IFERROR(__xludf.DUMMYFUNCTION("""COMPUTED_VALUE"""),53.8)</f>
        <v>53.8</v>
      </c>
      <c r="D2" s="1">
        <f>IFERROR(__xludf.DUMMYFUNCTION("""COMPUTED_VALUE"""),52.65)</f>
        <v>52.65</v>
      </c>
      <c r="E2" s="1">
        <f>IFERROR(__xludf.DUMMYFUNCTION("""COMPUTED_VALUE"""),53.66)</f>
        <v>53.66</v>
      </c>
      <c r="F2" s="1">
        <f>IFERROR(__xludf.DUMMYFUNCTION("""COMPUTED_VALUE"""),1588268.0)</f>
        <v>1588268</v>
      </c>
    </row>
    <row r="3">
      <c r="A3" s="2">
        <f>IFERROR(__xludf.DUMMYFUNCTION("""COMPUTED_VALUE"""),43103.66666666667)</f>
        <v>43103.66667</v>
      </c>
      <c r="B3" s="1">
        <f>IFERROR(__xludf.DUMMYFUNCTION("""COMPUTED_VALUE"""),53.7)</f>
        <v>53.7</v>
      </c>
      <c r="C3" s="1">
        <f>IFERROR(__xludf.DUMMYFUNCTION("""COMPUTED_VALUE"""),54.81)</f>
        <v>54.81</v>
      </c>
      <c r="D3" s="1">
        <f>IFERROR(__xludf.DUMMYFUNCTION("""COMPUTED_VALUE"""),53.67)</f>
        <v>53.67</v>
      </c>
      <c r="E3" s="1">
        <f>IFERROR(__xludf.DUMMYFUNCTION("""COMPUTED_VALUE"""),54.58)</f>
        <v>54.58</v>
      </c>
      <c r="F3" s="1">
        <f>IFERROR(__xludf.DUMMYFUNCTION("""COMPUTED_VALUE"""),1565945.0)</f>
        <v>1565945</v>
      </c>
    </row>
    <row r="4">
      <c r="A4" s="2">
        <f>IFERROR(__xludf.DUMMYFUNCTION("""COMPUTED_VALUE"""),43104.66666666667)</f>
        <v>43104.66667</v>
      </c>
      <c r="B4" s="1">
        <f>IFERROR(__xludf.DUMMYFUNCTION("""COMPUTED_VALUE"""),54.85)</f>
        <v>54.85</v>
      </c>
      <c r="C4" s="1">
        <f>IFERROR(__xludf.DUMMYFUNCTION("""COMPUTED_VALUE"""),55.2)</f>
        <v>55.2</v>
      </c>
      <c r="D4" s="1">
        <f>IFERROR(__xludf.DUMMYFUNCTION("""COMPUTED_VALUE"""),54.71)</f>
        <v>54.71</v>
      </c>
      <c r="E4" s="1">
        <f>IFERROR(__xludf.DUMMYFUNCTION("""COMPUTED_VALUE"""),54.79)</f>
        <v>54.79</v>
      </c>
      <c r="F4" s="1">
        <f>IFERROR(__xludf.DUMMYFUNCTION("""COMPUTED_VALUE"""),1302569.0)</f>
        <v>1302569</v>
      </c>
    </row>
    <row r="5">
      <c r="A5" s="2">
        <f>IFERROR(__xludf.DUMMYFUNCTION("""COMPUTED_VALUE"""),43105.66666666667)</f>
        <v>43105.66667</v>
      </c>
      <c r="B5" s="1">
        <f>IFERROR(__xludf.DUMMYFUNCTION("""COMPUTED_VALUE"""),55.17)</f>
        <v>55.17</v>
      </c>
      <c r="C5" s="1">
        <f>IFERROR(__xludf.DUMMYFUNCTION("""COMPUTED_VALUE"""),55.68)</f>
        <v>55.68</v>
      </c>
      <c r="D5" s="1">
        <f>IFERROR(__xludf.DUMMYFUNCTION("""COMPUTED_VALUE"""),55.09)</f>
        <v>55.09</v>
      </c>
      <c r="E5" s="1">
        <f>IFERROR(__xludf.DUMMYFUNCTION("""COMPUTED_VALUE"""),55.51)</f>
        <v>55.51</v>
      </c>
      <c r="F5" s="1">
        <f>IFERROR(__xludf.DUMMYFUNCTION("""COMPUTED_VALUE"""),1512526.0)</f>
        <v>1512526</v>
      </c>
    </row>
    <row r="6">
      <c r="A6" s="2">
        <f>IFERROR(__xludf.DUMMYFUNCTION("""COMPUTED_VALUE"""),43108.66666666667)</f>
        <v>43108.66667</v>
      </c>
      <c r="B6" s="1">
        <f>IFERROR(__xludf.DUMMYFUNCTION("""COMPUTED_VALUE"""),55.55)</f>
        <v>55.55</v>
      </c>
      <c r="C6" s="1">
        <f>IFERROR(__xludf.DUMMYFUNCTION("""COMPUTED_VALUE"""),55.96)</f>
        <v>55.96</v>
      </c>
      <c r="D6" s="1">
        <f>IFERROR(__xludf.DUMMYFUNCTION("""COMPUTED_VALUE"""),55.5)</f>
        <v>55.5</v>
      </c>
      <c r="E6" s="1">
        <f>IFERROR(__xludf.DUMMYFUNCTION("""COMPUTED_VALUE"""),55.71)</f>
        <v>55.71</v>
      </c>
      <c r="F6" s="1">
        <f>IFERROR(__xludf.DUMMYFUNCTION("""COMPUTED_VALUE"""),1232221.0)</f>
        <v>1232221</v>
      </c>
    </row>
    <row r="7">
      <c r="A7" s="2">
        <f>IFERROR(__xludf.DUMMYFUNCTION("""COMPUTED_VALUE"""),43109.66666666667)</f>
        <v>43109.66667</v>
      </c>
      <c r="B7" s="1">
        <f>IFERROR(__xludf.DUMMYFUNCTION("""COMPUTED_VALUE"""),55.92)</f>
        <v>55.92</v>
      </c>
      <c r="C7" s="1">
        <f>IFERROR(__xludf.DUMMYFUNCTION("""COMPUTED_VALUE"""),55.92)</f>
        <v>55.92</v>
      </c>
      <c r="D7" s="1">
        <f>IFERROR(__xludf.DUMMYFUNCTION("""COMPUTED_VALUE"""),55.41)</f>
        <v>55.41</v>
      </c>
      <c r="E7" s="1">
        <f>IFERROR(__xludf.DUMMYFUNCTION("""COMPUTED_VALUE"""),55.64)</f>
        <v>55.64</v>
      </c>
      <c r="F7" s="1">
        <f>IFERROR(__xludf.DUMMYFUNCTION("""COMPUTED_VALUE"""),1340381.0)</f>
        <v>1340381</v>
      </c>
    </row>
    <row r="8">
      <c r="A8" s="2">
        <f>IFERROR(__xludf.DUMMYFUNCTION("""COMPUTED_VALUE"""),43110.66666666667)</f>
        <v>43110.66667</v>
      </c>
      <c r="B8" s="1">
        <f>IFERROR(__xludf.DUMMYFUNCTION("""COMPUTED_VALUE"""),55.35)</f>
        <v>55.35</v>
      </c>
      <c r="C8" s="1">
        <f>IFERROR(__xludf.DUMMYFUNCTION("""COMPUTED_VALUE"""),55.64)</f>
        <v>55.64</v>
      </c>
      <c r="D8" s="1">
        <f>IFERROR(__xludf.DUMMYFUNCTION("""COMPUTED_VALUE"""),55.2)</f>
        <v>55.2</v>
      </c>
      <c r="E8" s="1">
        <f>IFERROR(__xludf.DUMMYFUNCTION("""COMPUTED_VALUE"""),55.51)</f>
        <v>55.51</v>
      </c>
      <c r="F8" s="1">
        <f>IFERROR(__xludf.DUMMYFUNCTION("""COMPUTED_VALUE"""),1036655.0)</f>
        <v>1036655</v>
      </c>
    </row>
    <row r="9">
      <c r="A9" s="2">
        <f>IFERROR(__xludf.DUMMYFUNCTION("""COMPUTED_VALUE"""),43111.66666666667)</f>
        <v>43111.66667</v>
      </c>
      <c r="B9" s="1">
        <f>IFERROR(__xludf.DUMMYFUNCTION("""COMPUTED_VALUE"""),55.62)</f>
        <v>55.62</v>
      </c>
      <c r="C9" s="1">
        <f>IFERROR(__xludf.DUMMYFUNCTION("""COMPUTED_VALUE"""),55.74)</f>
        <v>55.74</v>
      </c>
      <c r="D9" s="1">
        <f>IFERROR(__xludf.DUMMYFUNCTION("""COMPUTED_VALUE"""),55.32)</f>
        <v>55.32</v>
      </c>
      <c r="E9" s="1">
        <f>IFERROR(__xludf.DUMMYFUNCTION("""COMPUTED_VALUE"""),55.6)</f>
        <v>55.6</v>
      </c>
      <c r="F9" s="1">
        <f>IFERROR(__xludf.DUMMYFUNCTION("""COMPUTED_VALUE"""),1121216.0)</f>
        <v>1121216</v>
      </c>
    </row>
    <row r="10">
      <c r="A10" s="2">
        <f>IFERROR(__xludf.DUMMYFUNCTION("""COMPUTED_VALUE"""),43112.66666666667)</f>
        <v>43112.66667</v>
      </c>
      <c r="B10" s="1">
        <f>IFERROR(__xludf.DUMMYFUNCTION("""COMPUTED_VALUE"""),55.51)</f>
        <v>55.51</v>
      </c>
      <c r="C10" s="1">
        <f>IFERROR(__xludf.DUMMYFUNCTION("""COMPUTED_VALUE"""),56.57)</f>
        <v>56.57</v>
      </c>
      <c r="D10" s="1">
        <f>IFERROR(__xludf.DUMMYFUNCTION("""COMPUTED_VALUE"""),55.4)</f>
        <v>55.4</v>
      </c>
      <c r="E10" s="1">
        <f>IFERROR(__xludf.DUMMYFUNCTION("""COMPUTED_VALUE"""),56.53)</f>
        <v>56.53</v>
      </c>
      <c r="F10" s="1">
        <f>IFERROR(__xludf.DUMMYFUNCTION("""COMPUTED_VALUE"""),1929306.0)</f>
        <v>1929306</v>
      </c>
    </row>
    <row r="11">
      <c r="A11" s="2">
        <f>IFERROR(__xludf.DUMMYFUNCTION("""COMPUTED_VALUE"""),43116.66666666667)</f>
        <v>43116.66667</v>
      </c>
      <c r="B11" s="1">
        <f>IFERROR(__xludf.DUMMYFUNCTION("""COMPUTED_VALUE"""),57.02)</f>
        <v>57.02</v>
      </c>
      <c r="C11" s="1">
        <f>IFERROR(__xludf.DUMMYFUNCTION("""COMPUTED_VALUE"""),57.44)</f>
        <v>57.44</v>
      </c>
      <c r="D11" s="1">
        <f>IFERROR(__xludf.DUMMYFUNCTION("""COMPUTED_VALUE"""),56.33)</f>
        <v>56.33</v>
      </c>
      <c r="E11" s="1">
        <f>IFERROR(__xludf.DUMMYFUNCTION("""COMPUTED_VALUE"""),56.54)</f>
        <v>56.54</v>
      </c>
      <c r="F11" s="1">
        <f>IFERROR(__xludf.DUMMYFUNCTION("""COMPUTED_VALUE"""),1823100.0)</f>
        <v>1823100</v>
      </c>
    </row>
    <row r="12">
      <c r="A12" s="2">
        <f>IFERROR(__xludf.DUMMYFUNCTION("""COMPUTED_VALUE"""),43117.66666666667)</f>
        <v>43117.66667</v>
      </c>
      <c r="B12" s="1">
        <f>IFERROR(__xludf.DUMMYFUNCTION("""COMPUTED_VALUE"""),56.82)</f>
        <v>56.82</v>
      </c>
      <c r="C12" s="1">
        <f>IFERROR(__xludf.DUMMYFUNCTION("""COMPUTED_VALUE"""),56.97)</f>
        <v>56.97</v>
      </c>
      <c r="D12" s="1">
        <f>IFERROR(__xludf.DUMMYFUNCTION("""COMPUTED_VALUE"""),56.17)</f>
        <v>56.17</v>
      </c>
      <c r="E12" s="1">
        <f>IFERROR(__xludf.DUMMYFUNCTION("""COMPUTED_VALUE"""),56.96)</f>
        <v>56.96</v>
      </c>
      <c r="F12" s="1">
        <f>IFERROR(__xludf.DUMMYFUNCTION("""COMPUTED_VALUE"""),1391510.0)</f>
        <v>1391510</v>
      </c>
    </row>
    <row r="13">
      <c r="A13" s="2">
        <f>IFERROR(__xludf.DUMMYFUNCTION("""COMPUTED_VALUE"""),43118.66666666667)</f>
        <v>43118.66667</v>
      </c>
      <c r="B13" s="1">
        <f>IFERROR(__xludf.DUMMYFUNCTION("""COMPUTED_VALUE"""),56.97)</f>
        <v>56.97</v>
      </c>
      <c r="C13" s="1">
        <f>IFERROR(__xludf.DUMMYFUNCTION("""COMPUTED_VALUE"""),57.03)</f>
        <v>57.03</v>
      </c>
      <c r="D13" s="1">
        <f>IFERROR(__xludf.DUMMYFUNCTION("""COMPUTED_VALUE"""),56.22)</f>
        <v>56.22</v>
      </c>
      <c r="E13" s="1">
        <f>IFERROR(__xludf.DUMMYFUNCTION("""COMPUTED_VALUE"""),56.8)</f>
        <v>56.8</v>
      </c>
      <c r="F13" s="1">
        <f>IFERROR(__xludf.DUMMYFUNCTION("""COMPUTED_VALUE"""),1374873.0)</f>
        <v>1374873</v>
      </c>
    </row>
    <row r="14">
      <c r="A14" s="2">
        <f>IFERROR(__xludf.DUMMYFUNCTION("""COMPUTED_VALUE"""),43119.66666666667)</f>
        <v>43119.66667</v>
      </c>
      <c r="B14" s="1">
        <f>IFERROR(__xludf.DUMMYFUNCTION("""COMPUTED_VALUE"""),56.9)</f>
        <v>56.9</v>
      </c>
      <c r="C14" s="1">
        <f>IFERROR(__xludf.DUMMYFUNCTION("""COMPUTED_VALUE"""),57.19)</f>
        <v>57.19</v>
      </c>
      <c r="D14" s="1">
        <f>IFERROR(__xludf.DUMMYFUNCTION("""COMPUTED_VALUE"""),56.63)</f>
        <v>56.63</v>
      </c>
      <c r="E14" s="1">
        <f>IFERROR(__xludf.DUMMYFUNCTION("""COMPUTED_VALUE"""),57.18)</f>
        <v>57.18</v>
      </c>
      <c r="F14" s="1">
        <f>IFERROR(__xludf.DUMMYFUNCTION("""COMPUTED_VALUE"""),1527554.0)</f>
        <v>1527554</v>
      </c>
    </row>
    <row r="15">
      <c r="A15" s="2">
        <f>IFERROR(__xludf.DUMMYFUNCTION("""COMPUTED_VALUE"""),43122.66666666667)</f>
        <v>43122.66667</v>
      </c>
      <c r="B15" s="1">
        <f>IFERROR(__xludf.DUMMYFUNCTION("""COMPUTED_VALUE"""),57.19)</f>
        <v>57.19</v>
      </c>
      <c r="C15" s="1">
        <f>IFERROR(__xludf.DUMMYFUNCTION("""COMPUTED_VALUE"""),58.34)</f>
        <v>58.34</v>
      </c>
      <c r="D15" s="1">
        <f>IFERROR(__xludf.DUMMYFUNCTION("""COMPUTED_VALUE"""),57.09)</f>
        <v>57.09</v>
      </c>
      <c r="E15" s="1">
        <f>IFERROR(__xludf.DUMMYFUNCTION("""COMPUTED_VALUE"""),58.21)</f>
        <v>58.21</v>
      </c>
      <c r="F15" s="1">
        <f>IFERROR(__xludf.DUMMYFUNCTION("""COMPUTED_VALUE"""),1477520.0)</f>
        <v>1477520</v>
      </c>
    </row>
    <row r="16">
      <c r="A16" s="2">
        <f>IFERROR(__xludf.DUMMYFUNCTION("""COMPUTED_VALUE"""),43123.66666666667)</f>
        <v>43123.66667</v>
      </c>
      <c r="B16" s="1">
        <f>IFERROR(__xludf.DUMMYFUNCTION("""COMPUTED_VALUE"""),58.53)</f>
        <v>58.53</v>
      </c>
      <c r="C16" s="1">
        <f>IFERROR(__xludf.DUMMYFUNCTION("""COMPUTED_VALUE"""),58.93)</f>
        <v>58.93</v>
      </c>
      <c r="D16" s="1">
        <f>IFERROR(__xludf.DUMMYFUNCTION("""COMPUTED_VALUE"""),58.36)</f>
        <v>58.36</v>
      </c>
      <c r="E16" s="1">
        <f>IFERROR(__xludf.DUMMYFUNCTION("""COMPUTED_VALUE"""),58.81)</f>
        <v>58.81</v>
      </c>
      <c r="F16" s="1">
        <f>IFERROR(__xludf.DUMMYFUNCTION("""COMPUTED_VALUE"""),1956865.0)</f>
        <v>1956865</v>
      </c>
    </row>
    <row r="17">
      <c r="A17" s="2">
        <f>IFERROR(__xludf.DUMMYFUNCTION("""COMPUTED_VALUE"""),43124.66666666667)</f>
        <v>43124.66667</v>
      </c>
      <c r="B17" s="1">
        <f>IFERROR(__xludf.DUMMYFUNCTION("""COMPUTED_VALUE"""),59.25)</f>
        <v>59.25</v>
      </c>
      <c r="C17" s="1">
        <f>IFERROR(__xludf.DUMMYFUNCTION("""COMPUTED_VALUE"""),59.35)</f>
        <v>59.35</v>
      </c>
      <c r="D17" s="1">
        <f>IFERROR(__xludf.DUMMYFUNCTION("""COMPUTED_VALUE"""),58.37)</f>
        <v>58.37</v>
      </c>
      <c r="E17" s="1">
        <f>IFERROR(__xludf.DUMMYFUNCTION("""COMPUTED_VALUE"""),58.56)</f>
        <v>58.56</v>
      </c>
      <c r="F17" s="1">
        <f>IFERROR(__xludf.DUMMYFUNCTION("""COMPUTED_VALUE"""),1856429.0)</f>
        <v>1856429</v>
      </c>
    </row>
    <row r="18">
      <c r="A18" s="2">
        <f>IFERROR(__xludf.DUMMYFUNCTION("""COMPUTED_VALUE"""),43125.66666666667)</f>
        <v>43125.66667</v>
      </c>
      <c r="B18" s="1">
        <f>IFERROR(__xludf.DUMMYFUNCTION("""COMPUTED_VALUE"""),59.04)</f>
        <v>59.04</v>
      </c>
      <c r="C18" s="1">
        <f>IFERROR(__xludf.DUMMYFUNCTION("""COMPUTED_VALUE"""),59.25)</f>
        <v>59.25</v>
      </c>
      <c r="D18" s="1">
        <f>IFERROR(__xludf.DUMMYFUNCTION("""COMPUTED_VALUE"""),58.59)</f>
        <v>58.59</v>
      </c>
      <c r="E18" s="1">
        <f>IFERROR(__xludf.DUMMYFUNCTION("""COMPUTED_VALUE"""),59.11)</f>
        <v>59.11</v>
      </c>
      <c r="F18" s="1">
        <f>IFERROR(__xludf.DUMMYFUNCTION("""COMPUTED_VALUE"""),1499247.0)</f>
        <v>1499247</v>
      </c>
    </row>
    <row r="19">
      <c r="A19" s="2">
        <f>IFERROR(__xludf.DUMMYFUNCTION("""COMPUTED_VALUE"""),43126.66666666667)</f>
        <v>43126.66667</v>
      </c>
      <c r="B19" s="1">
        <f>IFERROR(__xludf.DUMMYFUNCTION("""COMPUTED_VALUE"""),59.38)</f>
        <v>59.38</v>
      </c>
      <c r="C19" s="1">
        <f>IFERROR(__xludf.DUMMYFUNCTION("""COMPUTED_VALUE"""),59.38)</f>
        <v>59.38</v>
      </c>
      <c r="D19" s="1">
        <f>IFERROR(__xludf.DUMMYFUNCTION("""COMPUTED_VALUE"""),58.4)</f>
        <v>58.4</v>
      </c>
      <c r="E19" s="1">
        <f>IFERROR(__xludf.DUMMYFUNCTION("""COMPUTED_VALUE"""),59.38)</f>
        <v>59.38</v>
      </c>
      <c r="F19" s="1">
        <f>IFERROR(__xludf.DUMMYFUNCTION("""COMPUTED_VALUE"""),2108502.0)</f>
        <v>2108502</v>
      </c>
    </row>
    <row r="20">
      <c r="A20" s="2">
        <f>IFERROR(__xludf.DUMMYFUNCTION("""COMPUTED_VALUE"""),43129.66666666667)</f>
        <v>43129.66667</v>
      </c>
      <c r="B20" s="1">
        <f>IFERROR(__xludf.DUMMYFUNCTION("""COMPUTED_VALUE"""),59.4)</f>
        <v>59.4</v>
      </c>
      <c r="C20" s="1">
        <f>IFERROR(__xludf.DUMMYFUNCTION("""COMPUTED_VALUE"""),59.9)</f>
        <v>59.9</v>
      </c>
      <c r="D20" s="1">
        <f>IFERROR(__xludf.DUMMYFUNCTION("""COMPUTED_VALUE"""),59.2)</f>
        <v>59.2</v>
      </c>
      <c r="E20" s="1">
        <f>IFERROR(__xludf.DUMMYFUNCTION("""COMPUTED_VALUE"""),59.32)</f>
        <v>59.32</v>
      </c>
      <c r="F20" s="1">
        <f>IFERROR(__xludf.DUMMYFUNCTION("""COMPUTED_VALUE"""),1574708.0)</f>
        <v>1574708</v>
      </c>
    </row>
    <row r="21">
      <c r="A21" s="2">
        <f>IFERROR(__xludf.DUMMYFUNCTION("""COMPUTED_VALUE"""),43130.66666666667)</f>
        <v>43130.66667</v>
      </c>
      <c r="B21" s="1">
        <f>IFERROR(__xludf.DUMMYFUNCTION("""COMPUTED_VALUE"""),58.89)</f>
        <v>58.89</v>
      </c>
      <c r="C21" s="1">
        <f>IFERROR(__xludf.DUMMYFUNCTION("""COMPUTED_VALUE"""),59.4)</f>
        <v>59.4</v>
      </c>
      <c r="D21" s="1">
        <f>IFERROR(__xludf.DUMMYFUNCTION("""COMPUTED_VALUE"""),58.73)</f>
        <v>58.73</v>
      </c>
      <c r="E21" s="1">
        <f>IFERROR(__xludf.DUMMYFUNCTION("""COMPUTED_VALUE"""),58.87)</f>
        <v>58.87</v>
      </c>
      <c r="F21" s="1">
        <f>IFERROR(__xludf.DUMMYFUNCTION("""COMPUTED_VALUE"""),1866883.0)</f>
        <v>1866883</v>
      </c>
    </row>
    <row r="22">
      <c r="A22" s="2">
        <f>IFERROR(__xludf.DUMMYFUNCTION("""COMPUTED_VALUE"""),43131.66666666667)</f>
        <v>43131.66667</v>
      </c>
      <c r="B22" s="1">
        <f>IFERROR(__xludf.DUMMYFUNCTION("""COMPUTED_VALUE"""),59.19)</f>
        <v>59.19</v>
      </c>
      <c r="C22" s="1">
        <f>IFERROR(__xludf.DUMMYFUNCTION("""COMPUTED_VALUE"""),59.32)</f>
        <v>59.32</v>
      </c>
      <c r="D22" s="1">
        <f>IFERROR(__xludf.DUMMYFUNCTION("""COMPUTED_VALUE"""),58.61)</f>
        <v>58.61</v>
      </c>
      <c r="E22" s="1">
        <f>IFERROR(__xludf.DUMMYFUNCTION("""COMPUTED_VALUE"""),59.11)</f>
        <v>59.11</v>
      </c>
      <c r="F22" s="1">
        <f>IFERROR(__xludf.DUMMYFUNCTION("""COMPUTED_VALUE"""),1801135.0)</f>
        <v>1801135</v>
      </c>
    </row>
    <row r="23">
      <c r="A23" s="2">
        <f>IFERROR(__xludf.DUMMYFUNCTION("""COMPUTED_VALUE"""),43132.66666666667)</f>
        <v>43132.66667</v>
      </c>
      <c r="B23" s="1">
        <f>IFERROR(__xludf.DUMMYFUNCTION("""COMPUTED_VALUE"""),58.8)</f>
        <v>58.8</v>
      </c>
      <c r="C23" s="1">
        <f>IFERROR(__xludf.DUMMYFUNCTION("""COMPUTED_VALUE"""),59.37)</f>
        <v>59.37</v>
      </c>
      <c r="D23" s="1">
        <f>IFERROR(__xludf.DUMMYFUNCTION("""COMPUTED_VALUE"""),58.47)</f>
        <v>58.47</v>
      </c>
      <c r="E23" s="1">
        <f>IFERROR(__xludf.DUMMYFUNCTION("""COMPUTED_VALUE"""),59.08)</f>
        <v>59.08</v>
      </c>
      <c r="F23" s="1">
        <f>IFERROR(__xludf.DUMMYFUNCTION("""COMPUTED_VALUE"""),3675709.0)</f>
        <v>3675709</v>
      </c>
    </row>
    <row r="24">
      <c r="A24" s="2">
        <f>IFERROR(__xludf.DUMMYFUNCTION("""COMPUTED_VALUE"""),43133.66666666667)</f>
        <v>43133.66667</v>
      </c>
      <c r="B24" s="1">
        <f>IFERROR(__xludf.DUMMYFUNCTION("""COMPUTED_VALUE"""),56.37)</f>
        <v>56.37</v>
      </c>
      <c r="C24" s="1">
        <f>IFERROR(__xludf.DUMMYFUNCTION("""COMPUTED_VALUE"""),56.57)</f>
        <v>56.57</v>
      </c>
      <c r="D24" s="1">
        <f>IFERROR(__xludf.DUMMYFUNCTION("""COMPUTED_VALUE"""),55.56)</f>
        <v>55.56</v>
      </c>
      <c r="E24" s="1">
        <f>IFERROR(__xludf.DUMMYFUNCTION("""COMPUTED_VALUE"""),55.96)</f>
        <v>55.96</v>
      </c>
      <c r="F24" s="1">
        <f>IFERROR(__xludf.DUMMYFUNCTION("""COMPUTED_VALUE"""),5892122.0)</f>
        <v>5892122</v>
      </c>
    </row>
    <row r="25">
      <c r="A25" s="2">
        <f>IFERROR(__xludf.DUMMYFUNCTION("""COMPUTED_VALUE"""),43136.66666666667)</f>
        <v>43136.66667</v>
      </c>
      <c r="B25" s="1">
        <f>IFERROR(__xludf.DUMMYFUNCTION("""COMPUTED_VALUE"""),55.03)</f>
        <v>55.03</v>
      </c>
      <c r="C25" s="1">
        <f>IFERROR(__xludf.DUMMYFUNCTION("""COMPUTED_VALUE"""),55.75)</f>
        <v>55.75</v>
      </c>
      <c r="D25" s="1">
        <f>IFERROR(__xludf.DUMMYFUNCTION("""COMPUTED_VALUE"""),52.84)</f>
        <v>52.84</v>
      </c>
      <c r="E25" s="1">
        <f>IFERROR(__xludf.DUMMYFUNCTION("""COMPUTED_VALUE"""),53.12)</f>
        <v>53.12</v>
      </c>
      <c r="F25" s="1">
        <f>IFERROR(__xludf.DUMMYFUNCTION("""COMPUTED_VALUE"""),4177469.0)</f>
        <v>4177469</v>
      </c>
    </row>
    <row r="26">
      <c r="A26" s="2">
        <f>IFERROR(__xludf.DUMMYFUNCTION("""COMPUTED_VALUE"""),43137.66666666667)</f>
        <v>43137.66667</v>
      </c>
      <c r="B26" s="1">
        <f>IFERROR(__xludf.DUMMYFUNCTION("""COMPUTED_VALUE"""),51.7)</f>
        <v>51.7</v>
      </c>
      <c r="C26" s="1">
        <f>IFERROR(__xludf.DUMMYFUNCTION("""COMPUTED_VALUE"""),54.37)</f>
        <v>54.37</v>
      </c>
      <c r="D26" s="1">
        <f>IFERROR(__xludf.DUMMYFUNCTION("""COMPUTED_VALUE"""),51.5)</f>
        <v>51.5</v>
      </c>
      <c r="E26" s="1">
        <f>IFERROR(__xludf.DUMMYFUNCTION("""COMPUTED_VALUE"""),54.22)</f>
        <v>54.22</v>
      </c>
      <c r="F26" s="1">
        <f>IFERROR(__xludf.DUMMYFUNCTION("""COMPUTED_VALUE"""),3831524.0)</f>
        <v>3831524</v>
      </c>
    </row>
    <row r="27">
      <c r="A27" s="2">
        <f>IFERROR(__xludf.DUMMYFUNCTION("""COMPUTED_VALUE"""),43138.66666666667)</f>
        <v>43138.66667</v>
      </c>
      <c r="B27" s="1">
        <f>IFERROR(__xludf.DUMMYFUNCTION("""COMPUTED_VALUE"""),54.25)</f>
        <v>54.25</v>
      </c>
      <c r="C27" s="1">
        <f>IFERROR(__xludf.DUMMYFUNCTION("""COMPUTED_VALUE"""),54.33)</f>
        <v>54.33</v>
      </c>
      <c r="D27" s="1">
        <f>IFERROR(__xludf.DUMMYFUNCTION("""COMPUTED_VALUE"""),52.73)</f>
        <v>52.73</v>
      </c>
      <c r="E27" s="1">
        <f>IFERROR(__xludf.DUMMYFUNCTION("""COMPUTED_VALUE"""),52.77)</f>
        <v>52.77</v>
      </c>
      <c r="F27" s="1">
        <f>IFERROR(__xludf.DUMMYFUNCTION("""COMPUTED_VALUE"""),2597094.0)</f>
        <v>2597094</v>
      </c>
    </row>
    <row r="28">
      <c r="A28" s="2">
        <f>IFERROR(__xludf.DUMMYFUNCTION("""COMPUTED_VALUE"""),43139.66666666667)</f>
        <v>43139.66667</v>
      </c>
      <c r="B28" s="1">
        <f>IFERROR(__xludf.DUMMYFUNCTION("""COMPUTED_VALUE"""),52.99)</f>
        <v>52.99</v>
      </c>
      <c r="C28" s="1">
        <f>IFERROR(__xludf.DUMMYFUNCTION("""COMPUTED_VALUE"""),53.2)</f>
        <v>53.2</v>
      </c>
      <c r="D28" s="1">
        <f>IFERROR(__xludf.DUMMYFUNCTION("""COMPUTED_VALUE"""),50.24)</f>
        <v>50.24</v>
      </c>
      <c r="E28" s="1">
        <f>IFERROR(__xludf.DUMMYFUNCTION("""COMPUTED_VALUE"""),50.39)</f>
        <v>50.39</v>
      </c>
      <c r="F28" s="1">
        <f>IFERROR(__xludf.DUMMYFUNCTION("""COMPUTED_VALUE"""),3339601.0)</f>
        <v>3339601</v>
      </c>
    </row>
    <row r="29">
      <c r="A29" s="2">
        <f>IFERROR(__xludf.DUMMYFUNCTION("""COMPUTED_VALUE"""),43140.66666666667)</f>
        <v>43140.66667</v>
      </c>
      <c r="B29" s="1">
        <f>IFERROR(__xludf.DUMMYFUNCTION("""COMPUTED_VALUE"""),51.29)</f>
        <v>51.29</v>
      </c>
      <c r="C29" s="1">
        <f>IFERROR(__xludf.DUMMYFUNCTION("""COMPUTED_VALUE"""),52.59)</f>
        <v>52.59</v>
      </c>
      <c r="D29" s="1">
        <f>IFERROR(__xludf.DUMMYFUNCTION("""COMPUTED_VALUE"""),49.85)</f>
        <v>49.85</v>
      </c>
      <c r="E29" s="1">
        <f>IFERROR(__xludf.DUMMYFUNCTION("""COMPUTED_VALUE"""),52.31)</f>
        <v>52.31</v>
      </c>
      <c r="F29" s="1">
        <f>IFERROR(__xludf.DUMMYFUNCTION("""COMPUTED_VALUE"""),4917970.0)</f>
        <v>4917970</v>
      </c>
    </row>
    <row r="30">
      <c r="A30" s="2">
        <f>IFERROR(__xludf.DUMMYFUNCTION("""COMPUTED_VALUE"""),43143.66666666667)</f>
        <v>43143.66667</v>
      </c>
      <c r="B30" s="1">
        <f>IFERROR(__xludf.DUMMYFUNCTION("""COMPUTED_VALUE"""),52.83)</f>
        <v>52.83</v>
      </c>
      <c r="C30" s="1">
        <f>IFERROR(__xludf.DUMMYFUNCTION("""COMPUTED_VALUE"""),53.28)</f>
        <v>53.28</v>
      </c>
      <c r="D30" s="1">
        <f>IFERROR(__xludf.DUMMYFUNCTION("""COMPUTED_VALUE"""),52.27)</f>
        <v>52.27</v>
      </c>
      <c r="E30" s="1">
        <f>IFERROR(__xludf.DUMMYFUNCTION("""COMPUTED_VALUE"""),52.73)</f>
        <v>52.73</v>
      </c>
      <c r="F30" s="1">
        <f>IFERROR(__xludf.DUMMYFUNCTION("""COMPUTED_VALUE"""),2812011.0)</f>
        <v>2812011</v>
      </c>
    </row>
    <row r="31">
      <c r="A31" s="2">
        <f>IFERROR(__xludf.DUMMYFUNCTION("""COMPUTED_VALUE"""),43144.66666666667)</f>
        <v>43144.66667</v>
      </c>
      <c r="B31" s="1">
        <f>IFERROR(__xludf.DUMMYFUNCTION("""COMPUTED_VALUE"""),52.5)</f>
        <v>52.5</v>
      </c>
      <c r="C31" s="1">
        <f>IFERROR(__xludf.DUMMYFUNCTION("""COMPUTED_VALUE"""),53.06)</f>
        <v>53.06</v>
      </c>
      <c r="D31" s="1">
        <f>IFERROR(__xludf.DUMMYFUNCTION("""COMPUTED_VALUE"""),52.35)</f>
        <v>52.35</v>
      </c>
      <c r="E31" s="1">
        <f>IFERROR(__xludf.DUMMYFUNCTION("""COMPUTED_VALUE"""),52.71)</f>
        <v>52.71</v>
      </c>
      <c r="F31" s="1">
        <f>IFERROR(__xludf.DUMMYFUNCTION("""COMPUTED_VALUE"""),1579258.0)</f>
        <v>1579258</v>
      </c>
    </row>
    <row r="32">
      <c r="A32" s="2">
        <f>IFERROR(__xludf.DUMMYFUNCTION("""COMPUTED_VALUE"""),43145.66666666667)</f>
        <v>43145.66667</v>
      </c>
      <c r="B32" s="1">
        <f>IFERROR(__xludf.DUMMYFUNCTION("""COMPUTED_VALUE"""),52.72)</f>
        <v>52.72</v>
      </c>
      <c r="C32" s="1">
        <f>IFERROR(__xludf.DUMMYFUNCTION("""COMPUTED_VALUE"""),53.77)</f>
        <v>53.77</v>
      </c>
      <c r="D32" s="1">
        <f>IFERROR(__xludf.DUMMYFUNCTION("""COMPUTED_VALUE"""),52.49)</f>
        <v>52.49</v>
      </c>
      <c r="E32" s="1">
        <f>IFERROR(__xludf.DUMMYFUNCTION("""COMPUTED_VALUE"""),53.64)</f>
        <v>53.64</v>
      </c>
      <c r="F32" s="1">
        <f>IFERROR(__xludf.DUMMYFUNCTION("""COMPUTED_VALUE"""),2065202.0)</f>
        <v>2065202</v>
      </c>
    </row>
    <row r="33">
      <c r="A33" s="2">
        <f>IFERROR(__xludf.DUMMYFUNCTION("""COMPUTED_VALUE"""),43146.66666666667)</f>
        <v>43146.66667</v>
      </c>
      <c r="B33" s="1">
        <f>IFERROR(__xludf.DUMMYFUNCTION("""COMPUTED_VALUE"""),54.17)</f>
        <v>54.17</v>
      </c>
      <c r="C33" s="1">
        <f>IFERROR(__xludf.DUMMYFUNCTION("""COMPUTED_VALUE"""),54.71)</f>
        <v>54.71</v>
      </c>
      <c r="D33" s="1">
        <f>IFERROR(__xludf.DUMMYFUNCTION("""COMPUTED_VALUE"""),53.36)</f>
        <v>53.36</v>
      </c>
      <c r="E33" s="1">
        <f>IFERROR(__xludf.DUMMYFUNCTION("""COMPUTED_VALUE"""),54.57)</f>
        <v>54.57</v>
      </c>
      <c r="F33" s="1">
        <f>IFERROR(__xludf.DUMMYFUNCTION("""COMPUTED_VALUE"""),1869763.0)</f>
        <v>1869763</v>
      </c>
    </row>
    <row r="34">
      <c r="A34" s="2">
        <f>IFERROR(__xludf.DUMMYFUNCTION("""COMPUTED_VALUE"""),43147.66666666667)</f>
        <v>43147.66667</v>
      </c>
      <c r="B34" s="1">
        <f>IFERROR(__xludf.DUMMYFUNCTION("""COMPUTED_VALUE"""),54.67)</f>
        <v>54.67</v>
      </c>
      <c r="C34" s="1">
        <f>IFERROR(__xludf.DUMMYFUNCTION("""COMPUTED_VALUE"""),55.42)</f>
        <v>55.42</v>
      </c>
      <c r="D34" s="1">
        <f>IFERROR(__xludf.DUMMYFUNCTION("""COMPUTED_VALUE"""),54.58)</f>
        <v>54.58</v>
      </c>
      <c r="E34" s="1">
        <f>IFERROR(__xludf.DUMMYFUNCTION("""COMPUTED_VALUE"""),54.78)</f>
        <v>54.78</v>
      </c>
      <c r="F34" s="1">
        <f>IFERROR(__xludf.DUMMYFUNCTION("""COMPUTED_VALUE"""),1997405.0)</f>
        <v>1997405</v>
      </c>
    </row>
    <row r="35">
      <c r="A35" s="2">
        <f>IFERROR(__xludf.DUMMYFUNCTION("""COMPUTED_VALUE"""),43151.66666666667)</f>
        <v>43151.66667</v>
      </c>
      <c r="B35" s="1">
        <f>IFERROR(__xludf.DUMMYFUNCTION("""COMPUTED_VALUE"""),54.64)</f>
        <v>54.64</v>
      </c>
      <c r="C35" s="1">
        <f>IFERROR(__xludf.DUMMYFUNCTION("""COMPUTED_VALUE"""),55.81)</f>
        <v>55.81</v>
      </c>
      <c r="D35" s="1">
        <f>IFERROR(__xludf.DUMMYFUNCTION("""COMPUTED_VALUE"""),54.5)</f>
        <v>54.5</v>
      </c>
      <c r="E35" s="1">
        <f>IFERROR(__xludf.DUMMYFUNCTION("""COMPUTED_VALUE"""),55.18)</f>
        <v>55.18</v>
      </c>
      <c r="F35" s="1">
        <f>IFERROR(__xludf.DUMMYFUNCTION("""COMPUTED_VALUE"""),1687656.0)</f>
        <v>1687656</v>
      </c>
    </row>
    <row r="36">
      <c r="A36" s="2">
        <f>IFERROR(__xludf.DUMMYFUNCTION("""COMPUTED_VALUE"""),43152.66666666667)</f>
        <v>43152.66667</v>
      </c>
      <c r="B36" s="1">
        <f>IFERROR(__xludf.DUMMYFUNCTION("""COMPUTED_VALUE"""),55.46)</f>
        <v>55.46</v>
      </c>
      <c r="C36" s="1">
        <f>IFERROR(__xludf.DUMMYFUNCTION("""COMPUTED_VALUE"""),56.81)</f>
        <v>56.81</v>
      </c>
      <c r="D36" s="1">
        <f>IFERROR(__xludf.DUMMYFUNCTION("""COMPUTED_VALUE"""),55.38)</f>
        <v>55.38</v>
      </c>
      <c r="E36" s="1">
        <f>IFERROR(__xludf.DUMMYFUNCTION("""COMPUTED_VALUE"""),55.69)</f>
        <v>55.69</v>
      </c>
      <c r="F36" s="1">
        <f>IFERROR(__xludf.DUMMYFUNCTION("""COMPUTED_VALUE"""),2074321.0)</f>
        <v>2074321</v>
      </c>
    </row>
    <row r="37">
      <c r="A37" s="2">
        <f>IFERROR(__xludf.DUMMYFUNCTION("""COMPUTED_VALUE"""),43153.66666666667)</f>
        <v>43153.66667</v>
      </c>
      <c r="B37" s="1">
        <f>IFERROR(__xludf.DUMMYFUNCTION("""COMPUTED_VALUE"""),55.96)</f>
        <v>55.96</v>
      </c>
      <c r="C37" s="1">
        <f>IFERROR(__xludf.DUMMYFUNCTION("""COMPUTED_VALUE"""),56.27)</f>
        <v>56.27</v>
      </c>
      <c r="D37" s="1">
        <f>IFERROR(__xludf.DUMMYFUNCTION("""COMPUTED_VALUE"""),55.26)</f>
        <v>55.26</v>
      </c>
      <c r="E37" s="1">
        <f>IFERROR(__xludf.DUMMYFUNCTION("""COMPUTED_VALUE"""),55.5)</f>
        <v>55.5</v>
      </c>
      <c r="F37" s="1">
        <f>IFERROR(__xludf.DUMMYFUNCTION("""COMPUTED_VALUE"""),1400536.0)</f>
        <v>1400536</v>
      </c>
    </row>
    <row r="38">
      <c r="A38" s="2">
        <f>IFERROR(__xludf.DUMMYFUNCTION("""COMPUTED_VALUE"""),43154.66666666667)</f>
        <v>43154.66667</v>
      </c>
      <c r="B38" s="1">
        <f>IFERROR(__xludf.DUMMYFUNCTION("""COMPUTED_VALUE"""),55.93)</f>
        <v>55.93</v>
      </c>
      <c r="C38" s="1">
        <f>IFERROR(__xludf.DUMMYFUNCTION("""COMPUTED_VALUE"""),56.45)</f>
        <v>56.45</v>
      </c>
      <c r="D38" s="1">
        <f>IFERROR(__xludf.DUMMYFUNCTION("""COMPUTED_VALUE"""),55.42)</f>
        <v>55.42</v>
      </c>
      <c r="E38" s="1">
        <f>IFERROR(__xludf.DUMMYFUNCTION("""COMPUTED_VALUE"""),56.4)</f>
        <v>56.4</v>
      </c>
      <c r="F38" s="1">
        <f>IFERROR(__xludf.DUMMYFUNCTION("""COMPUTED_VALUE"""),1264638.0)</f>
        <v>1264638</v>
      </c>
    </row>
    <row r="39">
      <c r="A39" s="2">
        <f>IFERROR(__xludf.DUMMYFUNCTION("""COMPUTED_VALUE"""),43157.66666666667)</f>
        <v>43157.66667</v>
      </c>
      <c r="B39" s="1">
        <f>IFERROR(__xludf.DUMMYFUNCTION("""COMPUTED_VALUE"""),56.59)</f>
        <v>56.59</v>
      </c>
      <c r="C39" s="1">
        <f>IFERROR(__xludf.DUMMYFUNCTION("""COMPUTED_VALUE"""),57.21)</f>
        <v>57.21</v>
      </c>
      <c r="D39" s="1">
        <f>IFERROR(__xludf.DUMMYFUNCTION("""COMPUTED_VALUE"""),56.47)</f>
        <v>56.47</v>
      </c>
      <c r="E39" s="1">
        <f>IFERROR(__xludf.DUMMYFUNCTION("""COMPUTED_VALUE"""),57.19)</f>
        <v>57.19</v>
      </c>
      <c r="F39" s="1">
        <f>IFERROR(__xludf.DUMMYFUNCTION("""COMPUTED_VALUE"""),1545619.0)</f>
        <v>1545619</v>
      </c>
    </row>
    <row r="40">
      <c r="A40" s="2">
        <f>IFERROR(__xludf.DUMMYFUNCTION("""COMPUTED_VALUE"""),43158.66666666667)</f>
        <v>43158.66667</v>
      </c>
      <c r="B40" s="1">
        <f>IFERROR(__xludf.DUMMYFUNCTION("""COMPUTED_VALUE"""),57.19)</f>
        <v>57.19</v>
      </c>
      <c r="C40" s="1">
        <f>IFERROR(__xludf.DUMMYFUNCTION("""COMPUTED_VALUE"""),57.21)</f>
        <v>57.21</v>
      </c>
      <c r="D40" s="1">
        <f>IFERROR(__xludf.DUMMYFUNCTION("""COMPUTED_VALUE"""),55.84)</f>
        <v>55.84</v>
      </c>
      <c r="E40" s="1">
        <f>IFERROR(__xludf.DUMMYFUNCTION("""COMPUTED_VALUE"""),55.88)</f>
        <v>55.88</v>
      </c>
      <c r="F40" s="1">
        <f>IFERROR(__xludf.DUMMYFUNCTION("""COMPUTED_VALUE"""),2148159.0)</f>
        <v>2148159</v>
      </c>
    </row>
    <row r="41">
      <c r="A41" s="2">
        <f>IFERROR(__xludf.DUMMYFUNCTION("""COMPUTED_VALUE"""),43159.66666666667)</f>
        <v>43159.66667</v>
      </c>
      <c r="B41" s="1">
        <f>IFERROR(__xludf.DUMMYFUNCTION("""COMPUTED_VALUE"""),56.1)</f>
        <v>56.1</v>
      </c>
      <c r="C41" s="1">
        <f>IFERROR(__xludf.DUMMYFUNCTION("""COMPUTED_VALUE"""),56.38)</f>
        <v>56.38</v>
      </c>
      <c r="D41" s="1">
        <f>IFERROR(__xludf.DUMMYFUNCTION("""COMPUTED_VALUE"""),55.15)</f>
        <v>55.15</v>
      </c>
      <c r="E41" s="1">
        <f>IFERROR(__xludf.DUMMYFUNCTION("""COMPUTED_VALUE"""),55.2)</f>
        <v>55.2</v>
      </c>
      <c r="F41" s="1">
        <f>IFERROR(__xludf.DUMMYFUNCTION("""COMPUTED_VALUE"""),2464619.0)</f>
        <v>2464619</v>
      </c>
    </row>
    <row r="42">
      <c r="A42" s="2">
        <f>IFERROR(__xludf.DUMMYFUNCTION("""COMPUTED_VALUE"""),43160.66666666667)</f>
        <v>43160.66667</v>
      </c>
      <c r="B42" s="1">
        <f>IFERROR(__xludf.DUMMYFUNCTION("""COMPUTED_VALUE"""),55.48)</f>
        <v>55.48</v>
      </c>
      <c r="C42" s="1">
        <f>IFERROR(__xludf.DUMMYFUNCTION("""COMPUTED_VALUE"""),55.56)</f>
        <v>55.56</v>
      </c>
      <c r="D42" s="1">
        <f>IFERROR(__xludf.DUMMYFUNCTION("""COMPUTED_VALUE"""),53.36)</f>
        <v>53.36</v>
      </c>
      <c r="E42" s="1">
        <f>IFERROR(__xludf.DUMMYFUNCTION("""COMPUTED_VALUE"""),53.57)</f>
        <v>53.57</v>
      </c>
      <c r="F42" s="1">
        <f>IFERROR(__xludf.DUMMYFUNCTION("""COMPUTED_VALUE"""),2766856.0)</f>
        <v>2766856</v>
      </c>
    </row>
    <row r="43">
      <c r="A43" s="2">
        <f>IFERROR(__xludf.DUMMYFUNCTION("""COMPUTED_VALUE"""),43161.66666666667)</f>
        <v>43161.66667</v>
      </c>
      <c r="B43" s="1">
        <f>IFERROR(__xludf.DUMMYFUNCTION("""COMPUTED_VALUE"""),52.9)</f>
        <v>52.9</v>
      </c>
      <c r="C43" s="1">
        <f>IFERROR(__xludf.DUMMYFUNCTION("""COMPUTED_VALUE"""),54.34)</f>
        <v>54.34</v>
      </c>
      <c r="D43" s="1">
        <f>IFERROR(__xludf.DUMMYFUNCTION("""COMPUTED_VALUE"""),52.51)</f>
        <v>52.51</v>
      </c>
      <c r="E43" s="1">
        <f>IFERROR(__xludf.DUMMYFUNCTION("""COMPUTED_VALUE"""),54.21)</f>
        <v>54.21</v>
      </c>
      <c r="F43" s="1">
        <f>IFERROR(__xludf.DUMMYFUNCTION("""COMPUTED_VALUE"""),2508145.0)</f>
        <v>2508145</v>
      </c>
    </row>
    <row r="44">
      <c r="A44" s="2">
        <f>IFERROR(__xludf.DUMMYFUNCTION("""COMPUTED_VALUE"""),43164.66666666667)</f>
        <v>43164.66667</v>
      </c>
      <c r="B44" s="1">
        <f>IFERROR(__xludf.DUMMYFUNCTION("""COMPUTED_VALUE"""),53.91)</f>
        <v>53.91</v>
      </c>
      <c r="C44" s="1">
        <f>IFERROR(__xludf.DUMMYFUNCTION("""COMPUTED_VALUE"""),55.06)</f>
        <v>55.06</v>
      </c>
      <c r="D44" s="1">
        <f>IFERROR(__xludf.DUMMYFUNCTION("""COMPUTED_VALUE"""),53.61)</f>
        <v>53.61</v>
      </c>
      <c r="E44" s="1">
        <f>IFERROR(__xludf.DUMMYFUNCTION("""COMPUTED_VALUE"""),54.74)</f>
        <v>54.74</v>
      </c>
      <c r="F44" s="1">
        <f>IFERROR(__xludf.DUMMYFUNCTION("""COMPUTED_VALUE"""),1432369.0)</f>
        <v>1432369</v>
      </c>
    </row>
    <row r="45">
      <c r="A45" s="2">
        <f>IFERROR(__xludf.DUMMYFUNCTION("""COMPUTED_VALUE"""),43165.66666666667)</f>
        <v>43165.66667</v>
      </c>
      <c r="B45" s="1">
        <f>IFERROR(__xludf.DUMMYFUNCTION("""COMPUTED_VALUE"""),55.11)</f>
        <v>55.11</v>
      </c>
      <c r="C45" s="1">
        <f>IFERROR(__xludf.DUMMYFUNCTION("""COMPUTED_VALUE"""),55.28)</f>
        <v>55.28</v>
      </c>
      <c r="D45" s="1">
        <f>IFERROR(__xludf.DUMMYFUNCTION("""COMPUTED_VALUE"""),54.73)</f>
        <v>54.73</v>
      </c>
      <c r="E45" s="1">
        <f>IFERROR(__xludf.DUMMYFUNCTION("""COMPUTED_VALUE"""),55.05)</f>
        <v>55.05</v>
      </c>
      <c r="F45" s="1">
        <f>IFERROR(__xludf.DUMMYFUNCTION("""COMPUTED_VALUE"""),1169068.0)</f>
        <v>1169068</v>
      </c>
    </row>
    <row r="46">
      <c r="A46" s="2">
        <f>IFERROR(__xludf.DUMMYFUNCTION("""COMPUTED_VALUE"""),43166.66666666667)</f>
        <v>43166.66667</v>
      </c>
      <c r="B46" s="1">
        <f>IFERROR(__xludf.DUMMYFUNCTION("""COMPUTED_VALUE"""),54.64)</f>
        <v>54.64</v>
      </c>
      <c r="C46" s="1">
        <f>IFERROR(__xludf.DUMMYFUNCTION("""COMPUTED_VALUE"""),55.81)</f>
        <v>55.81</v>
      </c>
      <c r="D46" s="1">
        <f>IFERROR(__xludf.DUMMYFUNCTION("""COMPUTED_VALUE"""),54.5)</f>
        <v>54.5</v>
      </c>
      <c r="E46" s="1">
        <f>IFERROR(__xludf.DUMMYFUNCTION("""COMPUTED_VALUE"""),55.75)</f>
        <v>55.75</v>
      </c>
      <c r="F46" s="1">
        <f>IFERROR(__xludf.DUMMYFUNCTION("""COMPUTED_VALUE"""),1537429.0)</f>
        <v>1537429</v>
      </c>
    </row>
    <row r="47">
      <c r="A47" s="2">
        <f>IFERROR(__xludf.DUMMYFUNCTION("""COMPUTED_VALUE"""),43167.66666666667)</f>
        <v>43167.66667</v>
      </c>
      <c r="B47" s="1">
        <f>IFERROR(__xludf.DUMMYFUNCTION("""COMPUTED_VALUE"""),55.86)</f>
        <v>55.86</v>
      </c>
      <c r="C47" s="1">
        <f>IFERROR(__xludf.DUMMYFUNCTION("""COMPUTED_VALUE"""),56.57)</f>
        <v>56.57</v>
      </c>
      <c r="D47" s="1">
        <f>IFERROR(__xludf.DUMMYFUNCTION("""COMPUTED_VALUE"""),55.86)</f>
        <v>55.86</v>
      </c>
      <c r="E47" s="1">
        <f>IFERROR(__xludf.DUMMYFUNCTION("""COMPUTED_VALUE"""),56.47)</f>
        <v>56.47</v>
      </c>
      <c r="F47" s="1">
        <f>IFERROR(__xludf.DUMMYFUNCTION("""COMPUTED_VALUE"""),1693133.0)</f>
        <v>1693133</v>
      </c>
    </row>
    <row r="48">
      <c r="A48" s="2">
        <f>IFERROR(__xludf.DUMMYFUNCTION("""COMPUTED_VALUE"""),43168.66666666667)</f>
        <v>43168.66667</v>
      </c>
      <c r="B48" s="1">
        <f>IFERROR(__xludf.DUMMYFUNCTION("""COMPUTED_VALUE"""),56.98)</f>
        <v>56.98</v>
      </c>
      <c r="C48" s="1">
        <f>IFERROR(__xludf.DUMMYFUNCTION("""COMPUTED_VALUE"""),58.05)</f>
        <v>58.05</v>
      </c>
      <c r="D48" s="1">
        <f>IFERROR(__xludf.DUMMYFUNCTION("""COMPUTED_VALUE"""),56.71)</f>
        <v>56.71</v>
      </c>
      <c r="E48" s="1">
        <f>IFERROR(__xludf.DUMMYFUNCTION("""COMPUTED_VALUE"""),58.04)</f>
        <v>58.04</v>
      </c>
      <c r="F48" s="1">
        <f>IFERROR(__xludf.DUMMYFUNCTION("""COMPUTED_VALUE"""),2133087.0)</f>
        <v>2133087</v>
      </c>
    </row>
    <row r="49">
      <c r="A49" s="2">
        <f>IFERROR(__xludf.DUMMYFUNCTION("""COMPUTED_VALUE"""),43171.66666666667)</f>
        <v>43171.66667</v>
      </c>
      <c r="B49" s="1">
        <f>IFERROR(__xludf.DUMMYFUNCTION("""COMPUTED_VALUE"""),58.25)</f>
        <v>58.25</v>
      </c>
      <c r="C49" s="1">
        <f>IFERROR(__xludf.DUMMYFUNCTION("""COMPUTED_VALUE"""),58.91)</f>
        <v>58.91</v>
      </c>
      <c r="D49" s="1">
        <f>IFERROR(__xludf.DUMMYFUNCTION("""COMPUTED_VALUE"""),57.96)</f>
        <v>57.96</v>
      </c>
      <c r="E49" s="1">
        <f>IFERROR(__xludf.DUMMYFUNCTION("""COMPUTED_VALUE"""),58.3)</f>
        <v>58.3</v>
      </c>
      <c r="F49" s="1">
        <f>IFERROR(__xludf.DUMMYFUNCTION("""COMPUTED_VALUE"""),2215304.0)</f>
        <v>2215304</v>
      </c>
    </row>
    <row r="50">
      <c r="A50" s="2">
        <f>IFERROR(__xludf.DUMMYFUNCTION("""COMPUTED_VALUE"""),43172.66666666667)</f>
        <v>43172.66667</v>
      </c>
      <c r="B50" s="1">
        <f>IFERROR(__xludf.DUMMYFUNCTION("""COMPUTED_VALUE"""),58.59)</f>
        <v>58.59</v>
      </c>
      <c r="C50" s="1">
        <f>IFERROR(__xludf.DUMMYFUNCTION("""COMPUTED_VALUE"""),58.9)</f>
        <v>58.9</v>
      </c>
      <c r="D50" s="1">
        <f>IFERROR(__xludf.DUMMYFUNCTION("""COMPUTED_VALUE"""),56.73)</f>
        <v>56.73</v>
      </c>
      <c r="E50" s="1">
        <f>IFERROR(__xludf.DUMMYFUNCTION("""COMPUTED_VALUE"""),57.0)</f>
        <v>57</v>
      </c>
      <c r="F50" s="1">
        <f>IFERROR(__xludf.DUMMYFUNCTION("""COMPUTED_VALUE"""),2156999.0)</f>
        <v>2156999</v>
      </c>
    </row>
    <row r="51">
      <c r="A51" s="2">
        <f>IFERROR(__xludf.DUMMYFUNCTION("""COMPUTED_VALUE"""),43173.66666666667)</f>
        <v>43173.66667</v>
      </c>
      <c r="B51" s="1">
        <f>IFERROR(__xludf.DUMMYFUNCTION("""COMPUTED_VALUE"""),57.29)</f>
        <v>57.29</v>
      </c>
      <c r="C51" s="1">
        <f>IFERROR(__xludf.DUMMYFUNCTION("""COMPUTED_VALUE"""),57.99)</f>
        <v>57.99</v>
      </c>
      <c r="D51" s="1">
        <f>IFERROR(__xludf.DUMMYFUNCTION("""COMPUTED_VALUE"""),57.12)</f>
        <v>57.12</v>
      </c>
      <c r="E51" s="1">
        <f>IFERROR(__xludf.DUMMYFUNCTION("""COMPUTED_VALUE"""),57.44)</f>
        <v>57.44</v>
      </c>
      <c r="F51" s="1">
        <f>IFERROR(__xludf.DUMMYFUNCTION("""COMPUTED_VALUE"""),2093482.0)</f>
        <v>2093482</v>
      </c>
    </row>
    <row r="52">
      <c r="A52" s="2">
        <f>IFERROR(__xludf.DUMMYFUNCTION("""COMPUTED_VALUE"""),43174.66666666667)</f>
        <v>43174.66667</v>
      </c>
      <c r="B52" s="1">
        <f>IFERROR(__xludf.DUMMYFUNCTION("""COMPUTED_VALUE"""),57.48)</f>
        <v>57.48</v>
      </c>
      <c r="C52" s="1">
        <f>IFERROR(__xludf.DUMMYFUNCTION("""COMPUTED_VALUE"""),58.13)</f>
        <v>58.13</v>
      </c>
      <c r="D52" s="1">
        <f>IFERROR(__xludf.DUMMYFUNCTION("""COMPUTED_VALUE"""),56.78)</f>
        <v>56.78</v>
      </c>
      <c r="E52" s="1">
        <f>IFERROR(__xludf.DUMMYFUNCTION("""COMPUTED_VALUE"""),57.53)</f>
        <v>57.53</v>
      </c>
      <c r="F52" s="1">
        <f>IFERROR(__xludf.DUMMYFUNCTION("""COMPUTED_VALUE"""),1669094.0)</f>
        <v>1669094</v>
      </c>
    </row>
    <row r="53">
      <c r="A53" s="2">
        <f>IFERROR(__xludf.DUMMYFUNCTION("""COMPUTED_VALUE"""),43175.66666666667)</f>
        <v>43175.66667</v>
      </c>
      <c r="B53" s="1">
        <f>IFERROR(__xludf.DUMMYFUNCTION("""COMPUTED_VALUE"""),57.77)</f>
        <v>57.77</v>
      </c>
      <c r="C53" s="1">
        <f>IFERROR(__xludf.DUMMYFUNCTION("""COMPUTED_VALUE"""),57.84)</f>
        <v>57.84</v>
      </c>
      <c r="D53" s="1">
        <f>IFERROR(__xludf.DUMMYFUNCTION("""COMPUTED_VALUE"""),56.57)</f>
        <v>56.57</v>
      </c>
      <c r="E53" s="1">
        <f>IFERROR(__xludf.DUMMYFUNCTION("""COMPUTED_VALUE"""),56.72)</f>
        <v>56.72</v>
      </c>
      <c r="F53" s="1">
        <f>IFERROR(__xludf.DUMMYFUNCTION("""COMPUTED_VALUE"""),2932759.0)</f>
        <v>2932759</v>
      </c>
    </row>
    <row r="54">
      <c r="A54" s="2">
        <f>IFERROR(__xludf.DUMMYFUNCTION("""COMPUTED_VALUE"""),43178.66666666667)</f>
        <v>43178.66667</v>
      </c>
      <c r="B54" s="1">
        <f>IFERROR(__xludf.DUMMYFUNCTION("""COMPUTED_VALUE"""),55.89)</f>
        <v>55.89</v>
      </c>
      <c r="C54" s="1">
        <f>IFERROR(__xludf.DUMMYFUNCTION("""COMPUTED_VALUE"""),55.97)</f>
        <v>55.97</v>
      </c>
      <c r="D54" s="1">
        <f>IFERROR(__xludf.DUMMYFUNCTION("""COMPUTED_VALUE"""),54.45)</f>
        <v>54.45</v>
      </c>
      <c r="E54" s="1">
        <f>IFERROR(__xludf.DUMMYFUNCTION("""COMPUTED_VALUE"""),55.0)</f>
        <v>55</v>
      </c>
      <c r="F54" s="1">
        <f>IFERROR(__xludf.DUMMYFUNCTION("""COMPUTED_VALUE"""),3182796.0)</f>
        <v>3182796</v>
      </c>
    </row>
    <row r="55">
      <c r="A55" s="2">
        <f>IFERROR(__xludf.DUMMYFUNCTION("""COMPUTED_VALUE"""),43179.66666666667)</f>
        <v>43179.66667</v>
      </c>
      <c r="B55" s="1">
        <f>IFERROR(__xludf.DUMMYFUNCTION("""COMPUTED_VALUE"""),54.92)</f>
        <v>54.92</v>
      </c>
      <c r="C55" s="1">
        <f>IFERROR(__xludf.DUMMYFUNCTION("""COMPUTED_VALUE"""),55.28)</f>
        <v>55.28</v>
      </c>
      <c r="D55" s="1">
        <f>IFERROR(__xludf.DUMMYFUNCTION("""COMPUTED_VALUE"""),54.12)</f>
        <v>54.12</v>
      </c>
      <c r="E55" s="1">
        <f>IFERROR(__xludf.DUMMYFUNCTION("""COMPUTED_VALUE"""),54.79)</f>
        <v>54.79</v>
      </c>
      <c r="F55" s="1">
        <f>IFERROR(__xludf.DUMMYFUNCTION("""COMPUTED_VALUE"""),2729857.0)</f>
        <v>2729857</v>
      </c>
    </row>
    <row r="56">
      <c r="A56" s="2">
        <f>IFERROR(__xludf.DUMMYFUNCTION("""COMPUTED_VALUE"""),43180.66666666667)</f>
        <v>43180.66667</v>
      </c>
      <c r="B56" s="1">
        <f>IFERROR(__xludf.DUMMYFUNCTION("""COMPUTED_VALUE"""),54.63)</f>
        <v>54.63</v>
      </c>
      <c r="C56" s="1">
        <f>IFERROR(__xludf.DUMMYFUNCTION("""COMPUTED_VALUE"""),55.44)</f>
        <v>55.44</v>
      </c>
      <c r="D56" s="1">
        <f>IFERROR(__xludf.DUMMYFUNCTION("""COMPUTED_VALUE"""),54.36)</f>
        <v>54.36</v>
      </c>
      <c r="E56" s="1">
        <f>IFERROR(__xludf.DUMMYFUNCTION("""COMPUTED_VALUE"""),54.7)</f>
        <v>54.7</v>
      </c>
      <c r="F56" s="1">
        <f>IFERROR(__xludf.DUMMYFUNCTION("""COMPUTED_VALUE"""),2244865.0)</f>
        <v>2244865</v>
      </c>
    </row>
    <row r="57">
      <c r="A57" s="2">
        <f>IFERROR(__xludf.DUMMYFUNCTION("""COMPUTED_VALUE"""),43181.66666666667)</f>
        <v>43181.66667</v>
      </c>
      <c r="B57" s="1">
        <f>IFERROR(__xludf.DUMMYFUNCTION("""COMPUTED_VALUE"""),54.0)</f>
        <v>54</v>
      </c>
      <c r="C57" s="1">
        <f>IFERROR(__xludf.DUMMYFUNCTION("""COMPUTED_VALUE"""),54.2)</f>
        <v>54.2</v>
      </c>
      <c r="D57" s="1">
        <f>IFERROR(__xludf.DUMMYFUNCTION("""COMPUTED_VALUE"""),52.48)</f>
        <v>52.48</v>
      </c>
      <c r="E57" s="1">
        <f>IFERROR(__xludf.DUMMYFUNCTION("""COMPUTED_VALUE"""),52.66)</f>
        <v>52.66</v>
      </c>
      <c r="F57" s="1">
        <f>IFERROR(__xludf.DUMMYFUNCTION("""COMPUTED_VALUE"""),3465608.0)</f>
        <v>3465608</v>
      </c>
    </row>
    <row r="58">
      <c r="A58" s="2">
        <f>IFERROR(__xludf.DUMMYFUNCTION("""COMPUTED_VALUE"""),43182.66666666667)</f>
        <v>43182.66667</v>
      </c>
      <c r="B58" s="1">
        <f>IFERROR(__xludf.DUMMYFUNCTION("""COMPUTED_VALUE"""),52.57)</f>
        <v>52.57</v>
      </c>
      <c r="C58" s="1">
        <f>IFERROR(__xludf.DUMMYFUNCTION("""COMPUTED_VALUE"""),53.34)</f>
        <v>53.34</v>
      </c>
      <c r="D58" s="1">
        <f>IFERROR(__xludf.DUMMYFUNCTION("""COMPUTED_VALUE"""),51.24)</f>
        <v>51.24</v>
      </c>
      <c r="E58" s="1">
        <f>IFERROR(__xludf.DUMMYFUNCTION("""COMPUTED_VALUE"""),51.33)</f>
        <v>51.33</v>
      </c>
      <c r="F58" s="1">
        <f>IFERROR(__xludf.DUMMYFUNCTION("""COMPUTED_VALUE"""),2493971.0)</f>
        <v>2493971</v>
      </c>
    </row>
    <row r="59">
      <c r="A59" s="2">
        <f>IFERROR(__xludf.DUMMYFUNCTION("""COMPUTED_VALUE"""),43185.66666666667)</f>
        <v>43185.66667</v>
      </c>
      <c r="B59" s="1">
        <f>IFERROR(__xludf.DUMMYFUNCTION("""COMPUTED_VALUE"""),52.53)</f>
        <v>52.53</v>
      </c>
      <c r="C59" s="1">
        <f>IFERROR(__xludf.DUMMYFUNCTION("""COMPUTED_VALUE"""),52.96)</f>
        <v>52.96</v>
      </c>
      <c r="D59" s="1">
        <f>IFERROR(__xludf.DUMMYFUNCTION("""COMPUTED_VALUE"""),50.53)</f>
        <v>50.53</v>
      </c>
      <c r="E59" s="1">
        <f>IFERROR(__xludf.DUMMYFUNCTION("""COMPUTED_VALUE"""),52.7)</f>
        <v>52.7</v>
      </c>
      <c r="F59" s="1">
        <f>IFERROR(__xludf.DUMMYFUNCTION("""COMPUTED_VALUE"""),3299151.0)</f>
        <v>3299151</v>
      </c>
    </row>
    <row r="60">
      <c r="A60" s="2">
        <f>IFERROR(__xludf.DUMMYFUNCTION("""COMPUTED_VALUE"""),43186.66666666667)</f>
        <v>43186.66667</v>
      </c>
      <c r="B60" s="1">
        <f>IFERROR(__xludf.DUMMYFUNCTION("""COMPUTED_VALUE"""),53.2)</f>
        <v>53.2</v>
      </c>
      <c r="C60" s="1">
        <f>IFERROR(__xludf.DUMMYFUNCTION("""COMPUTED_VALUE"""),53.23)</f>
        <v>53.23</v>
      </c>
      <c r="D60" s="1">
        <f>IFERROR(__xludf.DUMMYFUNCTION("""COMPUTED_VALUE"""),49.88)</f>
        <v>49.88</v>
      </c>
      <c r="E60" s="1">
        <f>IFERROR(__xludf.DUMMYFUNCTION("""COMPUTED_VALUE"""),50.35)</f>
        <v>50.35</v>
      </c>
      <c r="F60" s="1">
        <f>IFERROR(__xludf.DUMMYFUNCTION("""COMPUTED_VALUE"""),3040809.0)</f>
        <v>3040809</v>
      </c>
    </row>
    <row r="61">
      <c r="A61" s="2">
        <f>IFERROR(__xludf.DUMMYFUNCTION("""COMPUTED_VALUE"""),43187.66666666667)</f>
        <v>43187.66667</v>
      </c>
      <c r="B61" s="1">
        <f>IFERROR(__xludf.DUMMYFUNCTION("""COMPUTED_VALUE"""),50.1)</f>
        <v>50.1</v>
      </c>
      <c r="C61" s="1">
        <f>IFERROR(__xludf.DUMMYFUNCTION("""COMPUTED_VALUE"""),51.25)</f>
        <v>51.25</v>
      </c>
      <c r="D61" s="1">
        <f>IFERROR(__xludf.DUMMYFUNCTION("""COMPUTED_VALUE"""),49.2)</f>
        <v>49.2</v>
      </c>
      <c r="E61" s="1">
        <f>IFERROR(__xludf.DUMMYFUNCTION("""COMPUTED_VALUE"""),50.26)</f>
        <v>50.26</v>
      </c>
      <c r="F61" s="1">
        <f>IFERROR(__xludf.DUMMYFUNCTION("""COMPUTED_VALUE"""),3884943.0)</f>
        <v>3884943</v>
      </c>
    </row>
    <row r="62">
      <c r="A62" s="2">
        <f>IFERROR(__xludf.DUMMYFUNCTION("""COMPUTED_VALUE"""),43188.66666666667)</f>
        <v>43188.66667</v>
      </c>
      <c r="B62" s="1">
        <f>IFERROR(__xludf.DUMMYFUNCTION("""COMPUTED_VALUE"""),50.56)</f>
        <v>50.56</v>
      </c>
      <c r="C62" s="1">
        <f>IFERROR(__xludf.DUMMYFUNCTION("""COMPUTED_VALUE"""),52.4)</f>
        <v>52.4</v>
      </c>
      <c r="D62" s="1">
        <f>IFERROR(__xludf.DUMMYFUNCTION("""COMPUTED_VALUE"""),50.2)</f>
        <v>50.2</v>
      </c>
      <c r="E62" s="1">
        <f>IFERROR(__xludf.DUMMYFUNCTION("""COMPUTED_VALUE"""),51.86)</f>
        <v>51.86</v>
      </c>
      <c r="F62" s="1">
        <f>IFERROR(__xludf.DUMMYFUNCTION("""COMPUTED_VALUE"""),3466876.0)</f>
        <v>3466876</v>
      </c>
    </row>
    <row r="63">
      <c r="A63" s="2">
        <f>IFERROR(__xludf.DUMMYFUNCTION("""COMPUTED_VALUE"""),43192.66666666667)</f>
        <v>43192.66667</v>
      </c>
      <c r="B63" s="1">
        <f>IFERROR(__xludf.DUMMYFUNCTION("""COMPUTED_VALUE"""),51.38)</f>
        <v>51.38</v>
      </c>
      <c r="C63" s="1">
        <f>IFERROR(__xludf.DUMMYFUNCTION("""COMPUTED_VALUE"""),51.98)</f>
        <v>51.98</v>
      </c>
      <c r="D63" s="1">
        <f>IFERROR(__xludf.DUMMYFUNCTION("""COMPUTED_VALUE"""),49.71)</f>
        <v>49.71</v>
      </c>
      <c r="E63" s="1">
        <f>IFERROR(__xludf.DUMMYFUNCTION("""COMPUTED_VALUE"""),50.63)</f>
        <v>50.63</v>
      </c>
      <c r="F63" s="1">
        <f>IFERROR(__xludf.DUMMYFUNCTION("""COMPUTED_VALUE"""),3253387.0)</f>
        <v>3253387</v>
      </c>
    </row>
    <row r="64">
      <c r="A64" s="2">
        <f>IFERROR(__xludf.DUMMYFUNCTION("""COMPUTED_VALUE"""),43193.66666666667)</f>
        <v>43193.66667</v>
      </c>
      <c r="B64" s="1">
        <f>IFERROR(__xludf.DUMMYFUNCTION("""COMPUTED_VALUE"""),50.81)</f>
        <v>50.81</v>
      </c>
      <c r="C64" s="1">
        <f>IFERROR(__xludf.DUMMYFUNCTION("""COMPUTED_VALUE"""),51.25)</f>
        <v>51.25</v>
      </c>
      <c r="D64" s="1">
        <f>IFERROR(__xludf.DUMMYFUNCTION("""COMPUTED_VALUE"""),49.86)</f>
        <v>49.86</v>
      </c>
      <c r="E64" s="1">
        <f>IFERROR(__xludf.DUMMYFUNCTION("""COMPUTED_VALUE"""),50.93)</f>
        <v>50.93</v>
      </c>
      <c r="F64" s="1">
        <f>IFERROR(__xludf.DUMMYFUNCTION("""COMPUTED_VALUE"""),2566146.0)</f>
        <v>2566146</v>
      </c>
    </row>
    <row r="65">
      <c r="A65" s="2">
        <f>IFERROR(__xludf.DUMMYFUNCTION("""COMPUTED_VALUE"""),43194.66666666667)</f>
        <v>43194.66667</v>
      </c>
      <c r="B65" s="1">
        <f>IFERROR(__xludf.DUMMYFUNCTION("""COMPUTED_VALUE"""),49.91)</f>
        <v>49.91</v>
      </c>
      <c r="C65" s="1">
        <f>IFERROR(__xludf.DUMMYFUNCTION("""COMPUTED_VALUE"""),51.64)</f>
        <v>51.64</v>
      </c>
      <c r="D65" s="1">
        <f>IFERROR(__xludf.DUMMYFUNCTION("""COMPUTED_VALUE"""),49.83)</f>
        <v>49.83</v>
      </c>
      <c r="E65" s="1">
        <f>IFERROR(__xludf.DUMMYFUNCTION("""COMPUTED_VALUE"""),51.49)</f>
        <v>51.49</v>
      </c>
      <c r="F65" s="1">
        <f>IFERROR(__xludf.DUMMYFUNCTION("""COMPUTED_VALUE"""),2536198.0)</f>
        <v>2536198</v>
      </c>
    </row>
    <row r="66">
      <c r="A66" s="2">
        <f>IFERROR(__xludf.DUMMYFUNCTION("""COMPUTED_VALUE"""),43195.66666666667)</f>
        <v>43195.66667</v>
      </c>
      <c r="B66" s="1">
        <f>IFERROR(__xludf.DUMMYFUNCTION("""COMPUTED_VALUE"""),52.32)</f>
        <v>52.32</v>
      </c>
      <c r="C66" s="1">
        <f>IFERROR(__xludf.DUMMYFUNCTION("""COMPUTED_VALUE"""),52.34)</f>
        <v>52.34</v>
      </c>
      <c r="D66" s="1">
        <f>IFERROR(__xludf.DUMMYFUNCTION("""COMPUTED_VALUE"""),51.2)</f>
        <v>51.2</v>
      </c>
      <c r="E66" s="1">
        <f>IFERROR(__xludf.DUMMYFUNCTION("""COMPUTED_VALUE"""),51.63)</f>
        <v>51.63</v>
      </c>
      <c r="F66" s="1">
        <f>IFERROR(__xludf.DUMMYFUNCTION("""COMPUTED_VALUE"""),1791761.0)</f>
        <v>1791761</v>
      </c>
    </row>
    <row r="67">
      <c r="A67" s="2">
        <f>IFERROR(__xludf.DUMMYFUNCTION("""COMPUTED_VALUE"""),43196.66666666667)</f>
        <v>43196.66667</v>
      </c>
      <c r="B67" s="1">
        <f>IFERROR(__xludf.DUMMYFUNCTION("""COMPUTED_VALUE"""),51.16)</f>
        <v>51.16</v>
      </c>
      <c r="C67" s="1">
        <f>IFERROR(__xludf.DUMMYFUNCTION("""COMPUTED_VALUE"""),51.8)</f>
        <v>51.8</v>
      </c>
      <c r="D67" s="1">
        <f>IFERROR(__xludf.DUMMYFUNCTION("""COMPUTED_VALUE"""),50.31)</f>
        <v>50.31</v>
      </c>
      <c r="E67" s="1">
        <f>IFERROR(__xludf.DUMMYFUNCTION("""COMPUTED_VALUE"""),50.5)</f>
        <v>50.5</v>
      </c>
      <c r="F67" s="1">
        <f>IFERROR(__xludf.DUMMYFUNCTION("""COMPUTED_VALUE"""),2006683.0)</f>
        <v>2006683</v>
      </c>
    </row>
    <row r="68">
      <c r="A68" s="2">
        <f>IFERROR(__xludf.DUMMYFUNCTION("""COMPUTED_VALUE"""),43199.66666666667)</f>
        <v>43199.66667</v>
      </c>
      <c r="B68" s="1">
        <f>IFERROR(__xludf.DUMMYFUNCTION("""COMPUTED_VALUE"""),51.0)</f>
        <v>51</v>
      </c>
      <c r="C68" s="1">
        <f>IFERROR(__xludf.DUMMYFUNCTION("""COMPUTED_VALUE"""),52.23)</f>
        <v>52.23</v>
      </c>
      <c r="D68" s="1">
        <f>IFERROR(__xludf.DUMMYFUNCTION("""COMPUTED_VALUE"""),50.96)</f>
        <v>50.96</v>
      </c>
      <c r="E68" s="1">
        <f>IFERROR(__xludf.DUMMYFUNCTION("""COMPUTED_VALUE"""),51.0)</f>
        <v>51</v>
      </c>
      <c r="F68" s="1">
        <f>IFERROR(__xludf.DUMMYFUNCTION("""COMPUTED_VALUE"""),1661012.0)</f>
        <v>1661012</v>
      </c>
    </row>
    <row r="69">
      <c r="A69" s="2">
        <f>IFERROR(__xludf.DUMMYFUNCTION("""COMPUTED_VALUE"""),43200.66666666667)</f>
        <v>43200.66667</v>
      </c>
      <c r="B69" s="1">
        <f>IFERROR(__xludf.DUMMYFUNCTION("""COMPUTED_VALUE"""),51.51)</f>
        <v>51.51</v>
      </c>
      <c r="C69" s="1">
        <f>IFERROR(__xludf.DUMMYFUNCTION("""COMPUTED_VALUE"""),52.06)</f>
        <v>52.06</v>
      </c>
      <c r="D69" s="1">
        <f>IFERROR(__xludf.DUMMYFUNCTION("""COMPUTED_VALUE"""),50.77)</f>
        <v>50.77</v>
      </c>
      <c r="E69" s="1">
        <f>IFERROR(__xludf.DUMMYFUNCTION("""COMPUTED_VALUE"""),51.83)</f>
        <v>51.83</v>
      </c>
      <c r="F69" s="1">
        <f>IFERROR(__xludf.DUMMYFUNCTION("""COMPUTED_VALUE"""),1836678.0)</f>
        <v>1836678</v>
      </c>
    </row>
    <row r="70">
      <c r="A70" s="2">
        <f>IFERROR(__xludf.DUMMYFUNCTION("""COMPUTED_VALUE"""),43201.66666666667)</f>
        <v>43201.66667</v>
      </c>
      <c r="B70" s="1">
        <f>IFERROR(__xludf.DUMMYFUNCTION("""COMPUTED_VALUE"""),51.6)</f>
        <v>51.6</v>
      </c>
      <c r="C70" s="1">
        <f>IFERROR(__xludf.DUMMYFUNCTION("""COMPUTED_VALUE"""),51.79)</f>
        <v>51.79</v>
      </c>
      <c r="D70" s="1">
        <f>IFERROR(__xludf.DUMMYFUNCTION("""COMPUTED_VALUE"""),50.96)</f>
        <v>50.96</v>
      </c>
      <c r="E70" s="1">
        <f>IFERROR(__xludf.DUMMYFUNCTION("""COMPUTED_VALUE"""),51.25)</f>
        <v>51.25</v>
      </c>
      <c r="F70" s="1">
        <f>IFERROR(__xludf.DUMMYFUNCTION("""COMPUTED_VALUE"""),1703015.0)</f>
        <v>1703015</v>
      </c>
    </row>
    <row r="71">
      <c r="A71" s="2">
        <f>IFERROR(__xludf.DUMMYFUNCTION("""COMPUTED_VALUE"""),43202.66666666667)</f>
        <v>43202.66667</v>
      </c>
      <c r="B71" s="1">
        <f>IFERROR(__xludf.DUMMYFUNCTION("""COMPUTED_VALUE"""),51.57)</f>
        <v>51.57</v>
      </c>
      <c r="C71" s="1">
        <f>IFERROR(__xludf.DUMMYFUNCTION("""COMPUTED_VALUE"""),52.23)</f>
        <v>52.23</v>
      </c>
      <c r="D71" s="1">
        <f>IFERROR(__xludf.DUMMYFUNCTION("""COMPUTED_VALUE"""),51.3)</f>
        <v>51.3</v>
      </c>
      <c r="E71" s="1">
        <f>IFERROR(__xludf.DUMMYFUNCTION("""COMPUTED_VALUE"""),51.86)</f>
        <v>51.86</v>
      </c>
      <c r="F71" s="1">
        <f>IFERROR(__xludf.DUMMYFUNCTION("""COMPUTED_VALUE"""),1644794.0)</f>
        <v>1644794</v>
      </c>
    </row>
    <row r="72">
      <c r="A72" s="2">
        <f>IFERROR(__xludf.DUMMYFUNCTION("""COMPUTED_VALUE"""),43203.66666666667)</f>
        <v>43203.66667</v>
      </c>
      <c r="B72" s="1">
        <f>IFERROR(__xludf.DUMMYFUNCTION("""COMPUTED_VALUE"""),52.34)</f>
        <v>52.34</v>
      </c>
      <c r="C72" s="1">
        <f>IFERROR(__xludf.DUMMYFUNCTION("""COMPUTED_VALUE"""),52.65)</f>
        <v>52.65</v>
      </c>
      <c r="D72" s="1">
        <f>IFERROR(__xludf.DUMMYFUNCTION("""COMPUTED_VALUE"""),51.51)</f>
        <v>51.51</v>
      </c>
      <c r="E72" s="1">
        <f>IFERROR(__xludf.DUMMYFUNCTION("""COMPUTED_VALUE"""),51.8)</f>
        <v>51.8</v>
      </c>
      <c r="F72" s="1">
        <f>IFERROR(__xludf.DUMMYFUNCTION("""COMPUTED_VALUE"""),1270461.0)</f>
        <v>1270461</v>
      </c>
    </row>
    <row r="73">
      <c r="A73" s="2">
        <f>IFERROR(__xludf.DUMMYFUNCTION("""COMPUTED_VALUE"""),43206.66666666667)</f>
        <v>43206.66667</v>
      </c>
      <c r="B73" s="1">
        <f>IFERROR(__xludf.DUMMYFUNCTION("""COMPUTED_VALUE"""),52.28)</f>
        <v>52.28</v>
      </c>
      <c r="C73" s="1">
        <f>IFERROR(__xludf.DUMMYFUNCTION("""COMPUTED_VALUE"""),52.57)</f>
        <v>52.57</v>
      </c>
      <c r="D73" s="1">
        <f>IFERROR(__xludf.DUMMYFUNCTION("""COMPUTED_VALUE"""),51.7)</f>
        <v>51.7</v>
      </c>
      <c r="E73" s="1">
        <f>IFERROR(__xludf.DUMMYFUNCTION("""COMPUTED_VALUE"""),52.31)</f>
        <v>52.31</v>
      </c>
      <c r="F73" s="1">
        <f>IFERROR(__xludf.DUMMYFUNCTION("""COMPUTED_VALUE"""),1488822.0)</f>
        <v>1488822</v>
      </c>
    </row>
    <row r="74">
      <c r="A74" s="2">
        <f>IFERROR(__xludf.DUMMYFUNCTION("""COMPUTED_VALUE"""),43207.66666666667)</f>
        <v>43207.66667</v>
      </c>
      <c r="B74" s="1">
        <f>IFERROR(__xludf.DUMMYFUNCTION("""COMPUTED_VALUE"""),53.06)</f>
        <v>53.06</v>
      </c>
      <c r="C74" s="1">
        <f>IFERROR(__xludf.DUMMYFUNCTION("""COMPUTED_VALUE"""),54.25)</f>
        <v>54.25</v>
      </c>
      <c r="D74" s="1">
        <f>IFERROR(__xludf.DUMMYFUNCTION("""COMPUTED_VALUE"""),52.85)</f>
        <v>52.85</v>
      </c>
      <c r="E74" s="1">
        <f>IFERROR(__xludf.DUMMYFUNCTION("""COMPUTED_VALUE"""),53.97)</f>
        <v>53.97</v>
      </c>
      <c r="F74" s="1">
        <f>IFERROR(__xludf.DUMMYFUNCTION("""COMPUTED_VALUE"""),2729197.0)</f>
        <v>2729197</v>
      </c>
    </row>
    <row r="75">
      <c r="A75" s="2">
        <f>IFERROR(__xludf.DUMMYFUNCTION("""COMPUTED_VALUE"""),43208.66666666667)</f>
        <v>43208.66667</v>
      </c>
      <c r="B75" s="1">
        <f>IFERROR(__xludf.DUMMYFUNCTION("""COMPUTED_VALUE"""),53.95)</f>
        <v>53.95</v>
      </c>
      <c r="C75" s="1">
        <f>IFERROR(__xludf.DUMMYFUNCTION("""COMPUTED_VALUE"""),54.1)</f>
        <v>54.1</v>
      </c>
      <c r="D75" s="1">
        <f>IFERROR(__xludf.DUMMYFUNCTION("""COMPUTED_VALUE"""),53.53)</f>
        <v>53.53</v>
      </c>
      <c r="E75" s="1">
        <f>IFERROR(__xludf.DUMMYFUNCTION("""COMPUTED_VALUE"""),53.77)</f>
        <v>53.77</v>
      </c>
      <c r="F75" s="1">
        <f>IFERROR(__xludf.DUMMYFUNCTION("""COMPUTED_VALUE"""),1556298.0)</f>
        <v>1556298</v>
      </c>
    </row>
    <row r="76">
      <c r="A76" s="2">
        <f>IFERROR(__xludf.DUMMYFUNCTION("""COMPUTED_VALUE"""),43209.66666666667)</f>
        <v>43209.66667</v>
      </c>
      <c r="B76" s="1">
        <f>IFERROR(__xludf.DUMMYFUNCTION("""COMPUTED_VALUE"""),53.45)</f>
        <v>53.45</v>
      </c>
      <c r="C76" s="1">
        <f>IFERROR(__xludf.DUMMYFUNCTION("""COMPUTED_VALUE"""),54.88)</f>
        <v>54.88</v>
      </c>
      <c r="D76" s="1">
        <f>IFERROR(__xludf.DUMMYFUNCTION("""COMPUTED_VALUE"""),53.45)</f>
        <v>53.45</v>
      </c>
      <c r="E76" s="1">
        <f>IFERROR(__xludf.DUMMYFUNCTION("""COMPUTED_VALUE"""),54.47)</f>
        <v>54.47</v>
      </c>
      <c r="F76" s="1">
        <f>IFERROR(__xludf.DUMMYFUNCTION("""COMPUTED_VALUE"""),1994247.0)</f>
        <v>1994247</v>
      </c>
    </row>
    <row r="77">
      <c r="A77" s="2">
        <f>IFERROR(__xludf.DUMMYFUNCTION("""COMPUTED_VALUE"""),43210.66666666667)</f>
        <v>43210.66667</v>
      </c>
      <c r="B77" s="1">
        <f>IFERROR(__xludf.DUMMYFUNCTION("""COMPUTED_VALUE"""),54.21)</f>
        <v>54.21</v>
      </c>
      <c r="C77" s="1">
        <f>IFERROR(__xludf.DUMMYFUNCTION("""COMPUTED_VALUE"""),54.74)</f>
        <v>54.74</v>
      </c>
      <c r="D77" s="1">
        <f>IFERROR(__xludf.DUMMYFUNCTION("""COMPUTED_VALUE"""),53.61)</f>
        <v>53.61</v>
      </c>
      <c r="E77" s="1">
        <f>IFERROR(__xludf.DUMMYFUNCTION("""COMPUTED_VALUE"""),53.87)</f>
        <v>53.87</v>
      </c>
      <c r="F77" s="1">
        <f>IFERROR(__xludf.DUMMYFUNCTION("""COMPUTED_VALUE"""),2121692.0)</f>
        <v>2121692</v>
      </c>
    </row>
    <row r="78">
      <c r="A78" s="2">
        <f>IFERROR(__xludf.DUMMYFUNCTION("""COMPUTED_VALUE"""),43213.66666666667)</f>
        <v>43213.66667</v>
      </c>
      <c r="B78" s="1">
        <f>IFERROR(__xludf.DUMMYFUNCTION("""COMPUTED_VALUE"""),54.15)</f>
        <v>54.15</v>
      </c>
      <c r="C78" s="1">
        <f>IFERROR(__xludf.DUMMYFUNCTION("""COMPUTED_VALUE"""),54.4)</f>
        <v>54.4</v>
      </c>
      <c r="D78" s="1">
        <f>IFERROR(__xludf.DUMMYFUNCTION("""COMPUTED_VALUE"""),53.33)</f>
        <v>53.33</v>
      </c>
      <c r="E78" s="1">
        <f>IFERROR(__xludf.DUMMYFUNCTION("""COMPUTED_VALUE"""),53.69)</f>
        <v>53.69</v>
      </c>
      <c r="F78" s="1">
        <f>IFERROR(__xludf.DUMMYFUNCTION("""COMPUTED_VALUE"""),3479496.0)</f>
        <v>3479496</v>
      </c>
    </row>
    <row r="79">
      <c r="A79" s="2">
        <f>IFERROR(__xludf.DUMMYFUNCTION("""COMPUTED_VALUE"""),43214.66666666667)</f>
        <v>43214.66667</v>
      </c>
      <c r="B79" s="1">
        <f>IFERROR(__xludf.DUMMYFUNCTION("""COMPUTED_VALUE"""),52.96)</f>
        <v>52.96</v>
      </c>
      <c r="C79" s="1">
        <f>IFERROR(__xludf.DUMMYFUNCTION("""COMPUTED_VALUE"""),53.22)</f>
        <v>53.22</v>
      </c>
      <c r="D79" s="1">
        <f>IFERROR(__xludf.DUMMYFUNCTION("""COMPUTED_VALUE"""),50.64)</f>
        <v>50.64</v>
      </c>
      <c r="E79" s="1">
        <f>IFERROR(__xludf.DUMMYFUNCTION("""COMPUTED_VALUE"""),51.13)</f>
        <v>51.13</v>
      </c>
      <c r="F79" s="1">
        <f>IFERROR(__xludf.DUMMYFUNCTION("""COMPUTED_VALUE"""),6411038.0)</f>
        <v>6411038</v>
      </c>
    </row>
    <row r="80">
      <c r="A80" s="2">
        <f>IFERROR(__xludf.DUMMYFUNCTION("""COMPUTED_VALUE"""),43215.66666666667)</f>
        <v>43215.66667</v>
      </c>
      <c r="B80" s="1">
        <f>IFERROR(__xludf.DUMMYFUNCTION("""COMPUTED_VALUE"""),51.49)</f>
        <v>51.49</v>
      </c>
      <c r="C80" s="1">
        <f>IFERROR(__xludf.DUMMYFUNCTION("""COMPUTED_VALUE"""),51.8)</f>
        <v>51.8</v>
      </c>
      <c r="D80" s="1">
        <f>IFERROR(__xludf.DUMMYFUNCTION("""COMPUTED_VALUE"""),50.85)</f>
        <v>50.85</v>
      </c>
      <c r="E80" s="1">
        <f>IFERROR(__xludf.DUMMYFUNCTION("""COMPUTED_VALUE"""),51.15)</f>
        <v>51.15</v>
      </c>
      <c r="F80" s="1">
        <f>IFERROR(__xludf.DUMMYFUNCTION("""COMPUTED_VALUE"""),2893047.0)</f>
        <v>2893047</v>
      </c>
    </row>
    <row r="81">
      <c r="A81" s="2">
        <f>IFERROR(__xludf.DUMMYFUNCTION("""COMPUTED_VALUE"""),43216.66666666667)</f>
        <v>43216.66667</v>
      </c>
      <c r="B81" s="1">
        <f>IFERROR(__xludf.DUMMYFUNCTION("""COMPUTED_VALUE"""),51.66)</f>
        <v>51.66</v>
      </c>
      <c r="C81" s="1">
        <f>IFERROR(__xludf.DUMMYFUNCTION("""COMPUTED_VALUE"""),52.6)</f>
        <v>52.6</v>
      </c>
      <c r="D81" s="1">
        <f>IFERROR(__xludf.DUMMYFUNCTION("""COMPUTED_VALUE"""),51.02)</f>
        <v>51.02</v>
      </c>
      <c r="E81" s="1">
        <f>IFERROR(__xludf.DUMMYFUNCTION("""COMPUTED_VALUE"""),52.17)</f>
        <v>52.17</v>
      </c>
      <c r="F81" s="1">
        <f>IFERROR(__xludf.DUMMYFUNCTION("""COMPUTED_VALUE"""),2546332.0)</f>
        <v>2546332</v>
      </c>
    </row>
    <row r="82">
      <c r="A82" s="2">
        <f>IFERROR(__xludf.DUMMYFUNCTION("""COMPUTED_VALUE"""),43217.66666666667)</f>
        <v>43217.66667</v>
      </c>
      <c r="B82" s="1">
        <f>IFERROR(__xludf.DUMMYFUNCTION("""COMPUTED_VALUE"""),52.28)</f>
        <v>52.28</v>
      </c>
      <c r="C82" s="1">
        <f>IFERROR(__xludf.DUMMYFUNCTION("""COMPUTED_VALUE"""),52.58)</f>
        <v>52.58</v>
      </c>
      <c r="D82" s="1">
        <f>IFERROR(__xludf.DUMMYFUNCTION("""COMPUTED_VALUE"""),51.38)</f>
        <v>51.38</v>
      </c>
      <c r="E82" s="1">
        <f>IFERROR(__xludf.DUMMYFUNCTION("""COMPUTED_VALUE"""),51.57)</f>
        <v>51.57</v>
      </c>
      <c r="F82" s="1">
        <f>IFERROR(__xludf.DUMMYFUNCTION("""COMPUTED_VALUE"""),2037263.0)</f>
        <v>2037263</v>
      </c>
    </row>
    <row r="83">
      <c r="A83" s="2">
        <f>IFERROR(__xludf.DUMMYFUNCTION("""COMPUTED_VALUE"""),43220.66666666667)</f>
        <v>43220.66667</v>
      </c>
      <c r="B83" s="1">
        <f>IFERROR(__xludf.DUMMYFUNCTION("""COMPUTED_VALUE"""),51.72)</f>
        <v>51.72</v>
      </c>
      <c r="C83" s="1">
        <f>IFERROR(__xludf.DUMMYFUNCTION("""COMPUTED_VALUE"""),51.92)</f>
        <v>51.92</v>
      </c>
      <c r="D83" s="1">
        <f>IFERROR(__xludf.DUMMYFUNCTION("""COMPUTED_VALUE"""),50.92)</f>
        <v>50.92</v>
      </c>
      <c r="E83" s="1">
        <f>IFERROR(__xludf.DUMMYFUNCTION("""COMPUTED_VALUE"""),50.93)</f>
        <v>50.93</v>
      </c>
      <c r="F83" s="1">
        <f>IFERROR(__xludf.DUMMYFUNCTION("""COMPUTED_VALUE"""),1724632.0)</f>
        <v>1724632</v>
      </c>
    </row>
    <row r="84">
      <c r="A84" s="2">
        <f>IFERROR(__xludf.DUMMYFUNCTION("""COMPUTED_VALUE"""),43221.66666666667)</f>
        <v>43221.66667</v>
      </c>
      <c r="B84" s="1">
        <f>IFERROR(__xludf.DUMMYFUNCTION("""COMPUTED_VALUE"""),50.82)</f>
        <v>50.82</v>
      </c>
      <c r="C84" s="1">
        <f>IFERROR(__xludf.DUMMYFUNCTION("""COMPUTED_VALUE"""),52.09)</f>
        <v>52.09</v>
      </c>
      <c r="D84" s="1">
        <f>IFERROR(__xludf.DUMMYFUNCTION("""COMPUTED_VALUE"""),50.53)</f>
        <v>50.53</v>
      </c>
      <c r="E84" s="1">
        <f>IFERROR(__xludf.DUMMYFUNCTION("""COMPUTED_VALUE"""),52.04)</f>
        <v>52.04</v>
      </c>
      <c r="F84" s="1">
        <f>IFERROR(__xludf.DUMMYFUNCTION("""COMPUTED_VALUE"""),1766256.0)</f>
        <v>1766256</v>
      </c>
    </row>
    <row r="85">
      <c r="A85" s="2">
        <f>IFERROR(__xludf.DUMMYFUNCTION("""COMPUTED_VALUE"""),43222.66666666667)</f>
        <v>43222.66667</v>
      </c>
      <c r="B85" s="1">
        <f>IFERROR(__xludf.DUMMYFUNCTION("""COMPUTED_VALUE"""),51.7)</f>
        <v>51.7</v>
      </c>
      <c r="C85" s="1">
        <f>IFERROR(__xludf.DUMMYFUNCTION("""COMPUTED_VALUE"""),52.2)</f>
        <v>52.2</v>
      </c>
      <c r="D85" s="1">
        <f>IFERROR(__xludf.DUMMYFUNCTION("""COMPUTED_VALUE"""),51.16)</f>
        <v>51.16</v>
      </c>
      <c r="E85" s="1">
        <f>IFERROR(__xludf.DUMMYFUNCTION("""COMPUTED_VALUE"""),51.3)</f>
        <v>51.3</v>
      </c>
      <c r="F85" s="1">
        <f>IFERROR(__xludf.DUMMYFUNCTION("""COMPUTED_VALUE"""),1734872.0)</f>
        <v>1734872</v>
      </c>
    </row>
    <row r="86">
      <c r="A86" s="2">
        <f>IFERROR(__xludf.DUMMYFUNCTION("""COMPUTED_VALUE"""),43223.66666666667)</f>
        <v>43223.66667</v>
      </c>
      <c r="B86" s="1">
        <f>IFERROR(__xludf.DUMMYFUNCTION("""COMPUTED_VALUE"""),51.27)</f>
        <v>51.27</v>
      </c>
      <c r="C86" s="1">
        <f>IFERROR(__xludf.DUMMYFUNCTION("""COMPUTED_VALUE"""),51.53)</f>
        <v>51.53</v>
      </c>
      <c r="D86" s="1">
        <f>IFERROR(__xludf.DUMMYFUNCTION("""COMPUTED_VALUE"""),50.39)</f>
        <v>50.39</v>
      </c>
      <c r="E86" s="1">
        <f>IFERROR(__xludf.DUMMYFUNCTION("""COMPUTED_VALUE"""),51.32)</f>
        <v>51.32</v>
      </c>
      <c r="F86" s="1">
        <f>IFERROR(__xludf.DUMMYFUNCTION("""COMPUTED_VALUE"""),1964066.0)</f>
        <v>1964066</v>
      </c>
    </row>
    <row r="87">
      <c r="A87" s="2">
        <f>IFERROR(__xludf.DUMMYFUNCTION("""COMPUTED_VALUE"""),43224.66666666667)</f>
        <v>43224.66667</v>
      </c>
      <c r="B87" s="1">
        <f>IFERROR(__xludf.DUMMYFUNCTION("""COMPUTED_VALUE"""),50.98)</f>
        <v>50.98</v>
      </c>
      <c r="C87" s="1">
        <f>IFERROR(__xludf.DUMMYFUNCTION("""COMPUTED_VALUE"""),52.59)</f>
        <v>52.59</v>
      </c>
      <c r="D87" s="1">
        <f>IFERROR(__xludf.DUMMYFUNCTION("""COMPUTED_VALUE"""),50.9)</f>
        <v>50.9</v>
      </c>
      <c r="E87" s="1">
        <f>IFERROR(__xludf.DUMMYFUNCTION("""COMPUTED_VALUE"""),52.55)</f>
        <v>52.55</v>
      </c>
      <c r="F87" s="1">
        <f>IFERROR(__xludf.DUMMYFUNCTION("""COMPUTED_VALUE"""),1844600.0)</f>
        <v>1844600</v>
      </c>
    </row>
    <row r="88">
      <c r="A88" s="2">
        <f>IFERROR(__xludf.DUMMYFUNCTION("""COMPUTED_VALUE"""),43227.66666666667)</f>
        <v>43227.66667</v>
      </c>
      <c r="B88" s="1">
        <f>IFERROR(__xludf.DUMMYFUNCTION("""COMPUTED_VALUE"""),52.69)</f>
        <v>52.69</v>
      </c>
      <c r="C88" s="1">
        <f>IFERROR(__xludf.DUMMYFUNCTION("""COMPUTED_VALUE"""),53.25)</f>
        <v>53.25</v>
      </c>
      <c r="D88" s="1">
        <f>IFERROR(__xludf.DUMMYFUNCTION("""COMPUTED_VALUE"""),52.51)</f>
        <v>52.51</v>
      </c>
      <c r="E88" s="1">
        <f>IFERROR(__xludf.DUMMYFUNCTION("""COMPUTED_VALUE"""),52.97)</f>
        <v>52.97</v>
      </c>
      <c r="F88" s="1">
        <f>IFERROR(__xludf.DUMMYFUNCTION("""COMPUTED_VALUE"""),1719971.0)</f>
        <v>1719971</v>
      </c>
    </row>
    <row r="89">
      <c r="A89" s="2">
        <f>IFERROR(__xludf.DUMMYFUNCTION("""COMPUTED_VALUE"""),43228.66666666667)</f>
        <v>43228.66667</v>
      </c>
      <c r="B89" s="1">
        <f>IFERROR(__xludf.DUMMYFUNCTION("""COMPUTED_VALUE"""),53.23)</f>
        <v>53.23</v>
      </c>
      <c r="C89" s="1">
        <f>IFERROR(__xludf.DUMMYFUNCTION("""COMPUTED_VALUE"""),53.26)</f>
        <v>53.26</v>
      </c>
      <c r="D89" s="1">
        <f>IFERROR(__xludf.DUMMYFUNCTION("""COMPUTED_VALUE"""),52.58)</f>
        <v>52.58</v>
      </c>
      <c r="E89" s="1">
        <f>IFERROR(__xludf.DUMMYFUNCTION("""COMPUTED_VALUE"""),52.93)</f>
        <v>52.93</v>
      </c>
      <c r="F89" s="1">
        <f>IFERROR(__xludf.DUMMYFUNCTION("""COMPUTED_VALUE"""),1301524.0)</f>
        <v>1301524</v>
      </c>
    </row>
    <row r="90">
      <c r="A90" s="2">
        <f>IFERROR(__xludf.DUMMYFUNCTION("""COMPUTED_VALUE"""),43229.66666666667)</f>
        <v>43229.66667</v>
      </c>
      <c r="B90" s="1">
        <f>IFERROR(__xludf.DUMMYFUNCTION("""COMPUTED_VALUE"""),53.21)</f>
        <v>53.21</v>
      </c>
      <c r="C90" s="1">
        <f>IFERROR(__xludf.DUMMYFUNCTION("""COMPUTED_VALUE"""),54.7)</f>
        <v>54.7</v>
      </c>
      <c r="D90" s="1">
        <f>IFERROR(__xludf.DUMMYFUNCTION("""COMPUTED_VALUE"""),53.11)</f>
        <v>53.11</v>
      </c>
      <c r="E90" s="1">
        <f>IFERROR(__xludf.DUMMYFUNCTION("""COMPUTED_VALUE"""),54.45)</f>
        <v>54.45</v>
      </c>
      <c r="F90" s="1">
        <f>IFERROR(__xludf.DUMMYFUNCTION("""COMPUTED_VALUE"""),2357979.0)</f>
        <v>2357979</v>
      </c>
    </row>
    <row r="91">
      <c r="A91" s="2">
        <f>IFERROR(__xludf.DUMMYFUNCTION("""COMPUTED_VALUE"""),43230.66666666667)</f>
        <v>43230.66667</v>
      </c>
      <c r="B91" s="1">
        <f>IFERROR(__xludf.DUMMYFUNCTION("""COMPUTED_VALUE"""),54.75)</f>
        <v>54.75</v>
      </c>
      <c r="C91" s="1">
        <f>IFERROR(__xludf.DUMMYFUNCTION("""COMPUTED_VALUE"""),55.47)</f>
        <v>55.47</v>
      </c>
      <c r="D91" s="1">
        <f>IFERROR(__xludf.DUMMYFUNCTION("""COMPUTED_VALUE"""),54.69)</f>
        <v>54.69</v>
      </c>
      <c r="E91" s="1">
        <f>IFERROR(__xludf.DUMMYFUNCTION("""COMPUTED_VALUE"""),55.27)</f>
        <v>55.27</v>
      </c>
      <c r="F91" s="1">
        <f>IFERROR(__xludf.DUMMYFUNCTION("""COMPUTED_VALUE"""),1820676.0)</f>
        <v>1820676</v>
      </c>
    </row>
    <row r="92">
      <c r="A92" s="2">
        <f>IFERROR(__xludf.DUMMYFUNCTION("""COMPUTED_VALUE"""),43231.66666666667)</f>
        <v>43231.66667</v>
      </c>
      <c r="B92" s="1">
        <f>IFERROR(__xludf.DUMMYFUNCTION("""COMPUTED_VALUE"""),55.02)</f>
        <v>55.02</v>
      </c>
      <c r="C92" s="1">
        <f>IFERROR(__xludf.DUMMYFUNCTION("""COMPUTED_VALUE"""),55.45)</f>
        <v>55.45</v>
      </c>
      <c r="D92" s="1">
        <f>IFERROR(__xludf.DUMMYFUNCTION("""COMPUTED_VALUE"""),54.86)</f>
        <v>54.86</v>
      </c>
      <c r="E92" s="1">
        <f>IFERROR(__xludf.DUMMYFUNCTION("""COMPUTED_VALUE"""),55.17)</f>
        <v>55.17</v>
      </c>
      <c r="F92" s="1">
        <f>IFERROR(__xludf.DUMMYFUNCTION("""COMPUTED_VALUE"""),1525218.0)</f>
        <v>1525218</v>
      </c>
    </row>
    <row r="93">
      <c r="A93" s="2">
        <f>IFERROR(__xludf.DUMMYFUNCTION("""COMPUTED_VALUE"""),43234.66666666667)</f>
        <v>43234.66667</v>
      </c>
      <c r="B93" s="1">
        <f>IFERROR(__xludf.DUMMYFUNCTION("""COMPUTED_VALUE"""),55.28)</f>
        <v>55.28</v>
      </c>
      <c r="C93" s="1">
        <f>IFERROR(__xludf.DUMMYFUNCTION("""COMPUTED_VALUE"""),55.91)</f>
        <v>55.91</v>
      </c>
      <c r="D93" s="1">
        <f>IFERROR(__xludf.DUMMYFUNCTION("""COMPUTED_VALUE"""),55.24)</f>
        <v>55.24</v>
      </c>
      <c r="E93" s="1">
        <f>IFERROR(__xludf.DUMMYFUNCTION("""COMPUTED_VALUE"""),55.33)</f>
        <v>55.33</v>
      </c>
      <c r="F93" s="1">
        <f>IFERROR(__xludf.DUMMYFUNCTION("""COMPUTED_VALUE"""),1966893.0)</f>
        <v>1966893</v>
      </c>
    </row>
    <row r="94">
      <c r="A94" s="2">
        <f>IFERROR(__xludf.DUMMYFUNCTION("""COMPUTED_VALUE"""),43235.66666666667)</f>
        <v>43235.66667</v>
      </c>
      <c r="B94" s="1">
        <f>IFERROR(__xludf.DUMMYFUNCTION("""COMPUTED_VALUE"""),54.85)</f>
        <v>54.85</v>
      </c>
      <c r="C94" s="1">
        <f>IFERROR(__xludf.DUMMYFUNCTION("""COMPUTED_VALUE"""),54.96)</f>
        <v>54.96</v>
      </c>
      <c r="D94" s="1">
        <f>IFERROR(__xludf.DUMMYFUNCTION("""COMPUTED_VALUE"""),53.94)</f>
        <v>53.94</v>
      </c>
      <c r="E94" s="1">
        <f>IFERROR(__xludf.DUMMYFUNCTION("""COMPUTED_VALUE"""),54.24)</f>
        <v>54.24</v>
      </c>
      <c r="F94" s="1">
        <f>IFERROR(__xludf.DUMMYFUNCTION("""COMPUTED_VALUE"""),1786926.0)</f>
        <v>1786926</v>
      </c>
    </row>
    <row r="95">
      <c r="A95" s="2">
        <f>IFERROR(__xludf.DUMMYFUNCTION("""COMPUTED_VALUE"""),43236.66666666667)</f>
        <v>43236.66667</v>
      </c>
      <c r="B95" s="1">
        <f>IFERROR(__xludf.DUMMYFUNCTION("""COMPUTED_VALUE"""),54.25)</f>
        <v>54.25</v>
      </c>
      <c r="C95" s="1">
        <f>IFERROR(__xludf.DUMMYFUNCTION("""COMPUTED_VALUE"""),54.72)</f>
        <v>54.72</v>
      </c>
      <c r="D95" s="1">
        <f>IFERROR(__xludf.DUMMYFUNCTION("""COMPUTED_VALUE"""),54.08)</f>
        <v>54.08</v>
      </c>
      <c r="E95" s="1">
        <f>IFERROR(__xludf.DUMMYFUNCTION("""COMPUTED_VALUE"""),54.2)</f>
        <v>54.2</v>
      </c>
      <c r="F95" s="1">
        <f>IFERROR(__xludf.DUMMYFUNCTION("""COMPUTED_VALUE"""),1281406.0)</f>
        <v>1281406</v>
      </c>
    </row>
    <row r="96">
      <c r="A96" s="2">
        <f>IFERROR(__xludf.DUMMYFUNCTION("""COMPUTED_VALUE"""),43237.66666666667)</f>
        <v>43237.66667</v>
      </c>
      <c r="B96" s="1">
        <f>IFERROR(__xludf.DUMMYFUNCTION("""COMPUTED_VALUE"""),54.07)</f>
        <v>54.07</v>
      </c>
      <c r="C96" s="1">
        <f>IFERROR(__xludf.DUMMYFUNCTION("""COMPUTED_VALUE"""),54.55)</f>
        <v>54.55</v>
      </c>
      <c r="D96" s="1">
        <f>IFERROR(__xludf.DUMMYFUNCTION("""COMPUTED_VALUE"""),53.82)</f>
        <v>53.82</v>
      </c>
      <c r="E96" s="1">
        <f>IFERROR(__xludf.DUMMYFUNCTION("""COMPUTED_VALUE"""),54.06)</f>
        <v>54.06</v>
      </c>
      <c r="F96" s="1">
        <f>IFERROR(__xludf.DUMMYFUNCTION("""COMPUTED_VALUE"""),1286907.0)</f>
        <v>1286907</v>
      </c>
    </row>
    <row r="97">
      <c r="A97" s="2">
        <f>IFERROR(__xludf.DUMMYFUNCTION("""COMPUTED_VALUE"""),43238.66666666667)</f>
        <v>43238.66667</v>
      </c>
      <c r="B97" s="1">
        <f>IFERROR(__xludf.DUMMYFUNCTION("""COMPUTED_VALUE"""),53.3)</f>
        <v>53.3</v>
      </c>
      <c r="C97" s="1">
        <f>IFERROR(__xludf.DUMMYFUNCTION("""COMPUTED_VALUE"""),53.69)</f>
        <v>53.69</v>
      </c>
      <c r="D97" s="1">
        <f>IFERROR(__xludf.DUMMYFUNCTION("""COMPUTED_VALUE"""),53.23)</f>
        <v>53.23</v>
      </c>
      <c r="E97" s="1">
        <f>IFERROR(__xludf.DUMMYFUNCTION("""COMPUTED_VALUE"""),53.48)</f>
        <v>53.48</v>
      </c>
      <c r="F97" s="1">
        <f>IFERROR(__xludf.DUMMYFUNCTION("""COMPUTED_VALUE"""),1774149.0)</f>
        <v>1774149</v>
      </c>
    </row>
    <row r="98">
      <c r="A98" s="2">
        <f>IFERROR(__xludf.DUMMYFUNCTION("""COMPUTED_VALUE"""),43241.66666666667)</f>
        <v>43241.66667</v>
      </c>
      <c r="B98" s="1">
        <f>IFERROR(__xludf.DUMMYFUNCTION("""COMPUTED_VALUE"""),53.95)</f>
        <v>53.95</v>
      </c>
      <c r="C98" s="1">
        <f>IFERROR(__xludf.DUMMYFUNCTION("""COMPUTED_VALUE"""),54.67)</f>
        <v>54.67</v>
      </c>
      <c r="D98" s="1">
        <f>IFERROR(__xludf.DUMMYFUNCTION("""COMPUTED_VALUE"""),53.9)</f>
        <v>53.9</v>
      </c>
      <c r="E98" s="1">
        <f>IFERROR(__xludf.DUMMYFUNCTION("""COMPUTED_VALUE"""),54.2)</f>
        <v>54.2</v>
      </c>
      <c r="F98" s="1">
        <f>IFERROR(__xludf.DUMMYFUNCTION("""COMPUTED_VALUE"""),1258999.0)</f>
        <v>1258999</v>
      </c>
    </row>
    <row r="99">
      <c r="A99" s="2">
        <f>IFERROR(__xludf.DUMMYFUNCTION("""COMPUTED_VALUE"""),43242.66666666667)</f>
        <v>43242.66667</v>
      </c>
      <c r="B99" s="1">
        <f>IFERROR(__xludf.DUMMYFUNCTION("""COMPUTED_VALUE"""),54.49)</f>
        <v>54.49</v>
      </c>
      <c r="C99" s="1">
        <f>IFERROR(__xludf.DUMMYFUNCTION("""COMPUTED_VALUE"""),54.59)</f>
        <v>54.59</v>
      </c>
      <c r="D99" s="1">
        <f>IFERROR(__xludf.DUMMYFUNCTION("""COMPUTED_VALUE"""),53.61)</f>
        <v>53.61</v>
      </c>
      <c r="E99" s="1">
        <f>IFERROR(__xludf.DUMMYFUNCTION("""COMPUTED_VALUE"""),53.77)</f>
        <v>53.77</v>
      </c>
      <c r="F99" s="1">
        <f>IFERROR(__xludf.DUMMYFUNCTION("""COMPUTED_VALUE"""),1111299.0)</f>
        <v>1111299</v>
      </c>
    </row>
    <row r="100">
      <c r="A100" s="2">
        <f>IFERROR(__xludf.DUMMYFUNCTION("""COMPUTED_VALUE"""),43243.66666666667)</f>
        <v>43243.66667</v>
      </c>
      <c r="B100" s="1">
        <f>IFERROR(__xludf.DUMMYFUNCTION("""COMPUTED_VALUE"""),53.5)</f>
        <v>53.5</v>
      </c>
      <c r="C100" s="1">
        <f>IFERROR(__xludf.DUMMYFUNCTION("""COMPUTED_VALUE"""),54.4)</f>
        <v>54.4</v>
      </c>
      <c r="D100" s="1">
        <f>IFERROR(__xludf.DUMMYFUNCTION("""COMPUTED_VALUE"""),53.35)</f>
        <v>53.35</v>
      </c>
      <c r="E100" s="1">
        <f>IFERROR(__xludf.DUMMYFUNCTION("""COMPUTED_VALUE"""),54.3)</f>
        <v>54.3</v>
      </c>
      <c r="F100" s="1">
        <f>IFERROR(__xludf.DUMMYFUNCTION("""COMPUTED_VALUE"""),1186998.0)</f>
        <v>1186998</v>
      </c>
    </row>
    <row r="101">
      <c r="A101" s="2">
        <f>IFERROR(__xludf.DUMMYFUNCTION("""COMPUTED_VALUE"""),43244.66666666667)</f>
        <v>43244.66667</v>
      </c>
      <c r="B101" s="1">
        <f>IFERROR(__xludf.DUMMYFUNCTION("""COMPUTED_VALUE"""),54.35)</f>
        <v>54.35</v>
      </c>
      <c r="C101" s="1">
        <f>IFERROR(__xludf.DUMMYFUNCTION("""COMPUTED_VALUE"""),54.36)</f>
        <v>54.36</v>
      </c>
      <c r="D101" s="1">
        <f>IFERROR(__xludf.DUMMYFUNCTION("""COMPUTED_VALUE"""),53.62)</f>
        <v>53.62</v>
      </c>
      <c r="E101" s="1">
        <f>IFERROR(__xludf.DUMMYFUNCTION("""COMPUTED_VALUE"""),54.27)</f>
        <v>54.27</v>
      </c>
      <c r="F101" s="1">
        <f>IFERROR(__xludf.DUMMYFUNCTION("""COMPUTED_VALUE"""),1030194.0)</f>
        <v>1030194</v>
      </c>
    </row>
    <row r="102">
      <c r="A102" s="2">
        <f>IFERROR(__xludf.DUMMYFUNCTION("""COMPUTED_VALUE"""),43245.66666666667)</f>
        <v>43245.66667</v>
      </c>
      <c r="B102" s="1">
        <f>IFERROR(__xludf.DUMMYFUNCTION("""COMPUTED_VALUE"""),54.33)</f>
        <v>54.33</v>
      </c>
      <c r="C102" s="1">
        <f>IFERROR(__xludf.DUMMYFUNCTION("""COMPUTED_VALUE"""),54.48)</f>
        <v>54.48</v>
      </c>
      <c r="D102" s="1">
        <f>IFERROR(__xludf.DUMMYFUNCTION("""COMPUTED_VALUE"""),54.13)</f>
        <v>54.13</v>
      </c>
      <c r="E102" s="1">
        <f>IFERROR(__xludf.DUMMYFUNCTION("""COMPUTED_VALUE"""),54.2)</f>
        <v>54.2</v>
      </c>
      <c r="F102" s="1">
        <f>IFERROR(__xludf.DUMMYFUNCTION("""COMPUTED_VALUE"""),1111161.0)</f>
        <v>1111161</v>
      </c>
    </row>
    <row r="103">
      <c r="A103" s="2">
        <f>IFERROR(__xludf.DUMMYFUNCTION("""COMPUTED_VALUE"""),43249.66666666667)</f>
        <v>43249.66667</v>
      </c>
      <c r="B103" s="1">
        <f>IFERROR(__xludf.DUMMYFUNCTION("""COMPUTED_VALUE"""),53.8)</f>
        <v>53.8</v>
      </c>
      <c r="C103" s="1">
        <f>IFERROR(__xludf.DUMMYFUNCTION("""COMPUTED_VALUE"""),54.07)</f>
        <v>54.07</v>
      </c>
      <c r="D103" s="1">
        <f>IFERROR(__xludf.DUMMYFUNCTION("""COMPUTED_VALUE"""),53.15)</f>
        <v>53.15</v>
      </c>
      <c r="E103" s="1">
        <f>IFERROR(__xludf.DUMMYFUNCTION("""COMPUTED_VALUE"""),53.4)</f>
        <v>53.4</v>
      </c>
      <c r="F103" s="1">
        <f>IFERROR(__xludf.DUMMYFUNCTION("""COMPUTED_VALUE"""),1803805.0)</f>
        <v>1803805</v>
      </c>
    </row>
    <row r="104">
      <c r="A104" s="2">
        <f>IFERROR(__xludf.DUMMYFUNCTION("""COMPUTED_VALUE"""),43250.66666666667)</f>
        <v>43250.66667</v>
      </c>
      <c r="B104" s="1">
        <f>IFERROR(__xludf.DUMMYFUNCTION("""COMPUTED_VALUE"""),53.67)</f>
        <v>53.67</v>
      </c>
      <c r="C104" s="1">
        <f>IFERROR(__xludf.DUMMYFUNCTION("""COMPUTED_VALUE"""),53.95)</f>
        <v>53.95</v>
      </c>
      <c r="D104" s="1">
        <f>IFERROR(__xludf.DUMMYFUNCTION("""COMPUTED_VALUE"""),53.33)</f>
        <v>53.33</v>
      </c>
      <c r="E104" s="1">
        <f>IFERROR(__xludf.DUMMYFUNCTION("""COMPUTED_VALUE"""),53.87)</f>
        <v>53.87</v>
      </c>
      <c r="F104" s="1">
        <f>IFERROR(__xludf.DUMMYFUNCTION("""COMPUTED_VALUE"""),1434282.0)</f>
        <v>1434282</v>
      </c>
    </row>
    <row r="105">
      <c r="A105" s="2">
        <f>IFERROR(__xludf.DUMMYFUNCTION("""COMPUTED_VALUE"""),43251.66666666667)</f>
        <v>43251.66667</v>
      </c>
      <c r="B105" s="1">
        <f>IFERROR(__xludf.DUMMYFUNCTION("""COMPUTED_VALUE"""),54.1)</f>
        <v>54.1</v>
      </c>
      <c r="C105" s="1">
        <f>IFERROR(__xludf.DUMMYFUNCTION("""COMPUTED_VALUE"""),55.5)</f>
        <v>55.5</v>
      </c>
      <c r="D105" s="1">
        <f>IFERROR(__xludf.DUMMYFUNCTION("""COMPUTED_VALUE"""),53.9)</f>
        <v>53.9</v>
      </c>
      <c r="E105" s="1">
        <f>IFERROR(__xludf.DUMMYFUNCTION("""COMPUTED_VALUE"""),55.0)</f>
        <v>55</v>
      </c>
      <c r="F105" s="1">
        <f>IFERROR(__xludf.DUMMYFUNCTION("""COMPUTED_VALUE"""),3968362.0)</f>
        <v>3968362</v>
      </c>
    </row>
    <row r="106">
      <c r="A106" s="2">
        <f>IFERROR(__xludf.DUMMYFUNCTION("""COMPUTED_VALUE"""),43252.66666666667)</f>
        <v>43252.66667</v>
      </c>
      <c r="B106" s="1">
        <f>IFERROR(__xludf.DUMMYFUNCTION("""COMPUTED_VALUE"""),55.64)</f>
        <v>55.64</v>
      </c>
      <c r="C106" s="1">
        <f>IFERROR(__xludf.DUMMYFUNCTION("""COMPUTED_VALUE"""),56.91)</f>
        <v>56.91</v>
      </c>
      <c r="D106" s="1">
        <f>IFERROR(__xludf.DUMMYFUNCTION("""COMPUTED_VALUE"""),55.6)</f>
        <v>55.6</v>
      </c>
      <c r="E106" s="1">
        <f>IFERROR(__xludf.DUMMYFUNCTION("""COMPUTED_VALUE"""),56.75)</f>
        <v>56.75</v>
      </c>
      <c r="F106" s="1">
        <f>IFERROR(__xludf.DUMMYFUNCTION("""COMPUTED_VALUE"""),3160100.0)</f>
        <v>3160100</v>
      </c>
    </row>
    <row r="107">
      <c r="A107" s="2">
        <f>IFERROR(__xludf.DUMMYFUNCTION("""COMPUTED_VALUE"""),43255.66666666667)</f>
        <v>43255.66667</v>
      </c>
      <c r="B107" s="1">
        <f>IFERROR(__xludf.DUMMYFUNCTION("""COMPUTED_VALUE"""),56.93)</f>
        <v>56.93</v>
      </c>
      <c r="C107" s="1">
        <f>IFERROR(__xludf.DUMMYFUNCTION("""COMPUTED_VALUE"""),57.89)</f>
        <v>57.89</v>
      </c>
      <c r="D107" s="1">
        <f>IFERROR(__xludf.DUMMYFUNCTION("""COMPUTED_VALUE"""),56.85)</f>
        <v>56.85</v>
      </c>
      <c r="E107" s="1">
        <f>IFERROR(__xludf.DUMMYFUNCTION("""COMPUTED_VALUE"""),57.65)</f>
        <v>57.65</v>
      </c>
      <c r="F107" s="1">
        <f>IFERROR(__xludf.DUMMYFUNCTION("""COMPUTED_VALUE"""),2237701.0)</f>
        <v>2237701</v>
      </c>
    </row>
    <row r="108">
      <c r="A108" s="2">
        <f>IFERROR(__xludf.DUMMYFUNCTION("""COMPUTED_VALUE"""),43256.66666666667)</f>
        <v>43256.66667</v>
      </c>
      <c r="B108" s="1">
        <f>IFERROR(__xludf.DUMMYFUNCTION("""COMPUTED_VALUE"""),57.73)</f>
        <v>57.73</v>
      </c>
      <c r="C108" s="1">
        <f>IFERROR(__xludf.DUMMYFUNCTION("""COMPUTED_VALUE"""),58.05)</f>
        <v>58.05</v>
      </c>
      <c r="D108" s="1">
        <f>IFERROR(__xludf.DUMMYFUNCTION("""COMPUTED_VALUE"""),57.37)</f>
        <v>57.37</v>
      </c>
      <c r="E108" s="1">
        <f>IFERROR(__xludf.DUMMYFUNCTION("""COMPUTED_VALUE"""),57.55)</f>
        <v>57.55</v>
      </c>
      <c r="F108" s="1">
        <f>IFERROR(__xludf.DUMMYFUNCTION("""COMPUTED_VALUE"""),1648222.0)</f>
        <v>1648222</v>
      </c>
    </row>
    <row r="109">
      <c r="A109" s="2">
        <f>IFERROR(__xludf.DUMMYFUNCTION("""COMPUTED_VALUE"""),43257.66666666667)</f>
        <v>43257.66667</v>
      </c>
      <c r="B109" s="1">
        <f>IFERROR(__xludf.DUMMYFUNCTION("""COMPUTED_VALUE"""),57.64)</f>
        <v>57.64</v>
      </c>
      <c r="C109" s="1">
        <f>IFERROR(__xludf.DUMMYFUNCTION("""COMPUTED_VALUE"""),57.74)</f>
        <v>57.74</v>
      </c>
      <c r="D109" s="1">
        <f>IFERROR(__xludf.DUMMYFUNCTION("""COMPUTED_VALUE"""),56.82)</f>
        <v>56.82</v>
      </c>
      <c r="E109" s="1">
        <f>IFERROR(__xludf.DUMMYFUNCTION("""COMPUTED_VALUE"""),57.35)</f>
        <v>57.35</v>
      </c>
      <c r="F109" s="1">
        <f>IFERROR(__xludf.DUMMYFUNCTION("""COMPUTED_VALUE"""),1746719.0)</f>
        <v>1746719</v>
      </c>
    </row>
    <row r="110">
      <c r="A110" s="2">
        <f>IFERROR(__xludf.DUMMYFUNCTION("""COMPUTED_VALUE"""),43258.66666666667)</f>
        <v>43258.66667</v>
      </c>
      <c r="B110" s="1">
        <f>IFERROR(__xludf.DUMMYFUNCTION("""COMPUTED_VALUE"""),57.23)</f>
        <v>57.23</v>
      </c>
      <c r="C110" s="1">
        <f>IFERROR(__xludf.DUMMYFUNCTION("""COMPUTED_VALUE"""),57.29)</f>
        <v>57.29</v>
      </c>
      <c r="D110" s="1">
        <f>IFERROR(__xludf.DUMMYFUNCTION("""COMPUTED_VALUE"""),56.31)</f>
        <v>56.31</v>
      </c>
      <c r="E110" s="1">
        <f>IFERROR(__xludf.DUMMYFUNCTION("""COMPUTED_VALUE"""),56.72)</f>
        <v>56.72</v>
      </c>
      <c r="F110" s="1">
        <f>IFERROR(__xludf.DUMMYFUNCTION("""COMPUTED_VALUE"""),1805388.0)</f>
        <v>1805388</v>
      </c>
    </row>
    <row r="111">
      <c r="A111" s="2">
        <f>IFERROR(__xludf.DUMMYFUNCTION("""COMPUTED_VALUE"""),43259.66666666667)</f>
        <v>43259.66667</v>
      </c>
      <c r="B111" s="1">
        <f>IFERROR(__xludf.DUMMYFUNCTION("""COMPUTED_VALUE"""),56.56)</f>
        <v>56.56</v>
      </c>
      <c r="C111" s="1">
        <f>IFERROR(__xludf.DUMMYFUNCTION("""COMPUTED_VALUE"""),56.94)</f>
        <v>56.94</v>
      </c>
      <c r="D111" s="1">
        <f>IFERROR(__xludf.DUMMYFUNCTION("""COMPUTED_VALUE"""),56.16)</f>
        <v>56.16</v>
      </c>
      <c r="E111" s="1">
        <f>IFERROR(__xludf.DUMMYFUNCTION("""COMPUTED_VALUE"""),56.64)</f>
        <v>56.64</v>
      </c>
      <c r="F111" s="1">
        <f>IFERROR(__xludf.DUMMYFUNCTION("""COMPUTED_VALUE"""),1364226.0)</f>
        <v>1364226</v>
      </c>
    </row>
    <row r="112">
      <c r="A112" s="2">
        <f>IFERROR(__xludf.DUMMYFUNCTION("""COMPUTED_VALUE"""),43262.66666666667)</f>
        <v>43262.66667</v>
      </c>
      <c r="B112" s="1">
        <f>IFERROR(__xludf.DUMMYFUNCTION("""COMPUTED_VALUE"""),56.65)</f>
        <v>56.65</v>
      </c>
      <c r="C112" s="1">
        <f>IFERROR(__xludf.DUMMYFUNCTION("""COMPUTED_VALUE"""),57.39)</f>
        <v>57.39</v>
      </c>
      <c r="D112" s="1">
        <f>IFERROR(__xludf.DUMMYFUNCTION("""COMPUTED_VALUE"""),56.57)</f>
        <v>56.57</v>
      </c>
      <c r="E112" s="1">
        <f>IFERROR(__xludf.DUMMYFUNCTION("""COMPUTED_VALUE"""),57.05)</f>
        <v>57.05</v>
      </c>
      <c r="F112" s="1">
        <f>IFERROR(__xludf.DUMMYFUNCTION("""COMPUTED_VALUE"""),1239770.0)</f>
        <v>1239770</v>
      </c>
    </row>
    <row r="113">
      <c r="A113" s="2">
        <f>IFERROR(__xludf.DUMMYFUNCTION("""COMPUTED_VALUE"""),43263.66666666667)</f>
        <v>43263.66667</v>
      </c>
      <c r="B113" s="1">
        <f>IFERROR(__xludf.DUMMYFUNCTION("""COMPUTED_VALUE"""),57.05)</f>
        <v>57.05</v>
      </c>
      <c r="C113" s="1">
        <f>IFERROR(__xludf.DUMMYFUNCTION("""COMPUTED_VALUE"""),57.44)</f>
        <v>57.44</v>
      </c>
      <c r="D113" s="1">
        <f>IFERROR(__xludf.DUMMYFUNCTION("""COMPUTED_VALUE"""),57.05)</f>
        <v>57.05</v>
      </c>
      <c r="E113" s="1">
        <f>IFERROR(__xludf.DUMMYFUNCTION("""COMPUTED_VALUE"""),57.41)</f>
        <v>57.41</v>
      </c>
      <c r="F113" s="1">
        <f>IFERROR(__xludf.DUMMYFUNCTION("""COMPUTED_VALUE"""),1304612.0)</f>
        <v>1304612</v>
      </c>
    </row>
    <row r="114">
      <c r="A114" s="2">
        <f>IFERROR(__xludf.DUMMYFUNCTION("""COMPUTED_VALUE"""),43264.66666666667)</f>
        <v>43264.66667</v>
      </c>
      <c r="B114" s="1">
        <f>IFERROR(__xludf.DUMMYFUNCTION("""COMPUTED_VALUE"""),57.61)</f>
        <v>57.61</v>
      </c>
      <c r="C114" s="1">
        <f>IFERROR(__xludf.DUMMYFUNCTION("""COMPUTED_VALUE"""),57.78)</f>
        <v>57.78</v>
      </c>
      <c r="D114" s="1">
        <f>IFERROR(__xludf.DUMMYFUNCTION("""COMPUTED_VALUE"""),57.17)</f>
        <v>57.17</v>
      </c>
      <c r="E114" s="1">
        <f>IFERROR(__xludf.DUMMYFUNCTION("""COMPUTED_VALUE"""),57.21)</f>
        <v>57.21</v>
      </c>
      <c r="F114" s="1">
        <f>IFERROR(__xludf.DUMMYFUNCTION("""COMPUTED_VALUE"""),1715074.0)</f>
        <v>1715074</v>
      </c>
    </row>
    <row r="115">
      <c r="A115" s="2">
        <f>IFERROR(__xludf.DUMMYFUNCTION("""COMPUTED_VALUE"""),43265.66666666667)</f>
        <v>43265.66667</v>
      </c>
      <c r="B115" s="1">
        <f>IFERROR(__xludf.DUMMYFUNCTION("""COMPUTED_VALUE"""),57.61)</f>
        <v>57.61</v>
      </c>
      <c r="C115" s="1">
        <f>IFERROR(__xludf.DUMMYFUNCTION("""COMPUTED_VALUE"""),58.3)</f>
        <v>58.3</v>
      </c>
      <c r="D115" s="1">
        <f>IFERROR(__xludf.DUMMYFUNCTION("""COMPUTED_VALUE"""),57.53)</f>
        <v>57.53</v>
      </c>
      <c r="E115" s="1">
        <f>IFERROR(__xludf.DUMMYFUNCTION("""COMPUTED_VALUE"""),58.01)</f>
        <v>58.01</v>
      </c>
      <c r="F115" s="1">
        <f>IFERROR(__xludf.DUMMYFUNCTION("""COMPUTED_VALUE"""),1771120.0)</f>
        <v>1771120</v>
      </c>
    </row>
    <row r="116">
      <c r="A116" s="2">
        <f>IFERROR(__xludf.DUMMYFUNCTION("""COMPUTED_VALUE"""),43266.66666666667)</f>
        <v>43266.66667</v>
      </c>
      <c r="B116" s="1">
        <f>IFERROR(__xludf.DUMMYFUNCTION("""COMPUTED_VALUE"""),58.0)</f>
        <v>58</v>
      </c>
      <c r="C116" s="1">
        <f>IFERROR(__xludf.DUMMYFUNCTION("""COMPUTED_VALUE"""),58.2)</f>
        <v>58.2</v>
      </c>
      <c r="D116" s="1">
        <f>IFERROR(__xludf.DUMMYFUNCTION("""COMPUTED_VALUE"""),57.68)</f>
        <v>57.68</v>
      </c>
      <c r="E116" s="1">
        <f>IFERROR(__xludf.DUMMYFUNCTION("""COMPUTED_VALUE"""),57.96)</f>
        <v>57.96</v>
      </c>
      <c r="F116" s="1">
        <f>IFERROR(__xludf.DUMMYFUNCTION("""COMPUTED_VALUE"""),2221891.0)</f>
        <v>2221891</v>
      </c>
    </row>
    <row r="117">
      <c r="A117" s="2">
        <f>IFERROR(__xludf.DUMMYFUNCTION("""COMPUTED_VALUE"""),43269.66666666667)</f>
        <v>43269.66667</v>
      </c>
      <c r="B117" s="1">
        <f>IFERROR(__xludf.DUMMYFUNCTION("""COMPUTED_VALUE"""),57.63)</f>
        <v>57.63</v>
      </c>
      <c r="C117" s="1">
        <f>IFERROR(__xludf.DUMMYFUNCTION("""COMPUTED_VALUE"""),59.21)</f>
        <v>59.21</v>
      </c>
      <c r="D117" s="1">
        <f>IFERROR(__xludf.DUMMYFUNCTION("""COMPUTED_VALUE"""),57.55)</f>
        <v>57.55</v>
      </c>
      <c r="E117" s="1">
        <f>IFERROR(__xludf.DUMMYFUNCTION("""COMPUTED_VALUE"""),59.18)</f>
        <v>59.18</v>
      </c>
      <c r="F117" s="1">
        <f>IFERROR(__xludf.DUMMYFUNCTION("""COMPUTED_VALUE"""),1651913.0)</f>
        <v>1651913</v>
      </c>
    </row>
    <row r="118">
      <c r="A118" s="2">
        <f>IFERROR(__xludf.DUMMYFUNCTION("""COMPUTED_VALUE"""),43270.66666666667)</f>
        <v>43270.66667</v>
      </c>
      <c r="B118" s="1">
        <f>IFERROR(__xludf.DUMMYFUNCTION("""COMPUTED_VALUE"""),58.51)</f>
        <v>58.51</v>
      </c>
      <c r="C118" s="1">
        <f>IFERROR(__xludf.DUMMYFUNCTION("""COMPUTED_VALUE"""),59.14)</f>
        <v>59.14</v>
      </c>
      <c r="D118" s="1">
        <f>IFERROR(__xludf.DUMMYFUNCTION("""COMPUTED_VALUE"""),58.08)</f>
        <v>58.08</v>
      </c>
      <c r="E118" s="1">
        <f>IFERROR(__xludf.DUMMYFUNCTION("""COMPUTED_VALUE"""),58.93)</f>
        <v>58.93</v>
      </c>
      <c r="F118" s="1">
        <f>IFERROR(__xludf.DUMMYFUNCTION("""COMPUTED_VALUE"""),2364127.0)</f>
        <v>2364127</v>
      </c>
    </row>
    <row r="119">
      <c r="A119" s="2">
        <f>IFERROR(__xludf.DUMMYFUNCTION("""COMPUTED_VALUE"""),43271.66666666667)</f>
        <v>43271.66667</v>
      </c>
      <c r="B119" s="1">
        <f>IFERROR(__xludf.DUMMYFUNCTION("""COMPUTED_VALUE"""),59.17)</f>
        <v>59.17</v>
      </c>
      <c r="C119" s="1">
        <f>IFERROR(__xludf.DUMMYFUNCTION("""COMPUTED_VALUE"""),60.07)</f>
        <v>60.07</v>
      </c>
      <c r="D119" s="1">
        <f>IFERROR(__xludf.DUMMYFUNCTION("""COMPUTED_VALUE"""),59.1)</f>
        <v>59.1</v>
      </c>
      <c r="E119" s="1">
        <f>IFERROR(__xludf.DUMMYFUNCTION("""COMPUTED_VALUE"""),59.2)</f>
        <v>59.2</v>
      </c>
      <c r="F119" s="1">
        <f>IFERROR(__xludf.DUMMYFUNCTION("""COMPUTED_VALUE"""),2584260.0)</f>
        <v>2584260</v>
      </c>
    </row>
    <row r="120">
      <c r="A120" s="2">
        <f>IFERROR(__xludf.DUMMYFUNCTION("""COMPUTED_VALUE"""),43272.66666666667)</f>
        <v>43272.66667</v>
      </c>
      <c r="B120" s="1">
        <f>IFERROR(__xludf.DUMMYFUNCTION("""COMPUTED_VALUE"""),59.28)</f>
        <v>59.28</v>
      </c>
      <c r="C120" s="1">
        <f>IFERROR(__xludf.DUMMYFUNCTION("""COMPUTED_VALUE"""),59.52)</f>
        <v>59.52</v>
      </c>
      <c r="D120" s="1">
        <f>IFERROR(__xludf.DUMMYFUNCTION("""COMPUTED_VALUE"""),58.17)</f>
        <v>58.17</v>
      </c>
      <c r="E120" s="1">
        <f>IFERROR(__xludf.DUMMYFUNCTION("""COMPUTED_VALUE"""),58.47)</f>
        <v>58.47</v>
      </c>
      <c r="F120" s="1">
        <f>IFERROR(__xludf.DUMMYFUNCTION("""COMPUTED_VALUE"""),2248277.0)</f>
        <v>2248277</v>
      </c>
    </row>
    <row r="121">
      <c r="A121" s="2">
        <f>IFERROR(__xludf.DUMMYFUNCTION("""COMPUTED_VALUE"""),43273.66666666667)</f>
        <v>43273.66667</v>
      </c>
      <c r="B121" s="1">
        <f>IFERROR(__xludf.DUMMYFUNCTION("""COMPUTED_VALUE"""),58.57)</f>
        <v>58.57</v>
      </c>
      <c r="C121" s="1">
        <f>IFERROR(__xludf.DUMMYFUNCTION("""COMPUTED_VALUE"""),58.75)</f>
        <v>58.75</v>
      </c>
      <c r="D121" s="1">
        <f>IFERROR(__xludf.DUMMYFUNCTION("""COMPUTED_VALUE"""),57.98)</f>
        <v>57.98</v>
      </c>
      <c r="E121" s="1">
        <f>IFERROR(__xludf.DUMMYFUNCTION("""COMPUTED_VALUE"""),58.46)</f>
        <v>58.46</v>
      </c>
      <c r="F121" s="1">
        <f>IFERROR(__xludf.DUMMYFUNCTION("""COMPUTED_VALUE"""),1711003.0)</f>
        <v>1711003</v>
      </c>
    </row>
    <row r="122">
      <c r="A122" s="2">
        <f>IFERROR(__xludf.DUMMYFUNCTION("""COMPUTED_VALUE"""),43276.66666666667)</f>
        <v>43276.66667</v>
      </c>
      <c r="B122" s="1">
        <f>IFERROR(__xludf.DUMMYFUNCTION("""COMPUTED_VALUE"""),57.75)</f>
        <v>57.75</v>
      </c>
      <c r="C122" s="1">
        <f>IFERROR(__xludf.DUMMYFUNCTION("""COMPUTED_VALUE"""),57.8)</f>
        <v>57.8</v>
      </c>
      <c r="D122" s="1">
        <f>IFERROR(__xludf.DUMMYFUNCTION("""COMPUTED_VALUE"""),56.0)</f>
        <v>56</v>
      </c>
      <c r="E122" s="1">
        <f>IFERROR(__xludf.DUMMYFUNCTION("""COMPUTED_VALUE"""),56.96)</f>
        <v>56.96</v>
      </c>
      <c r="F122" s="1">
        <f>IFERROR(__xludf.DUMMYFUNCTION("""COMPUTED_VALUE"""),2884131.0)</f>
        <v>2884131</v>
      </c>
    </row>
    <row r="123">
      <c r="A123" s="2">
        <f>IFERROR(__xludf.DUMMYFUNCTION("""COMPUTED_VALUE"""),43277.66666666667)</f>
        <v>43277.66667</v>
      </c>
      <c r="B123" s="1">
        <f>IFERROR(__xludf.DUMMYFUNCTION("""COMPUTED_VALUE"""),57.21)</f>
        <v>57.21</v>
      </c>
      <c r="C123" s="1">
        <f>IFERROR(__xludf.DUMMYFUNCTION("""COMPUTED_VALUE"""),57.34)</f>
        <v>57.34</v>
      </c>
      <c r="D123" s="1">
        <f>IFERROR(__xludf.DUMMYFUNCTION("""COMPUTED_VALUE"""),56.45)</f>
        <v>56.45</v>
      </c>
      <c r="E123" s="1">
        <f>IFERROR(__xludf.DUMMYFUNCTION("""COMPUTED_VALUE"""),56.63)</f>
        <v>56.63</v>
      </c>
      <c r="F123" s="1">
        <f>IFERROR(__xludf.DUMMYFUNCTION("""COMPUTED_VALUE"""),1734414.0)</f>
        <v>1734414</v>
      </c>
    </row>
    <row r="124">
      <c r="A124" s="2">
        <f>IFERROR(__xludf.DUMMYFUNCTION("""COMPUTED_VALUE"""),43278.66666666667)</f>
        <v>43278.66667</v>
      </c>
      <c r="B124" s="1">
        <f>IFERROR(__xludf.DUMMYFUNCTION("""COMPUTED_VALUE"""),56.8)</f>
        <v>56.8</v>
      </c>
      <c r="C124" s="1">
        <f>IFERROR(__xludf.DUMMYFUNCTION("""COMPUTED_VALUE"""),57.31)</f>
        <v>57.31</v>
      </c>
      <c r="D124" s="1">
        <f>IFERROR(__xludf.DUMMYFUNCTION("""COMPUTED_VALUE"""),55.84)</f>
        <v>55.84</v>
      </c>
      <c r="E124" s="1">
        <f>IFERROR(__xludf.DUMMYFUNCTION("""COMPUTED_VALUE"""),55.85)</f>
        <v>55.85</v>
      </c>
      <c r="F124" s="1">
        <f>IFERROR(__xludf.DUMMYFUNCTION("""COMPUTED_VALUE"""),1726866.0)</f>
        <v>1726866</v>
      </c>
    </row>
    <row r="125">
      <c r="A125" s="2">
        <f>IFERROR(__xludf.DUMMYFUNCTION("""COMPUTED_VALUE"""),43279.66666666667)</f>
        <v>43279.66667</v>
      </c>
      <c r="B125" s="1">
        <f>IFERROR(__xludf.DUMMYFUNCTION("""COMPUTED_VALUE"""),55.62)</f>
        <v>55.62</v>
      </c>
      <c r="C125" s="1">
        <f>IFERROR(__xludf.DUMMYFUNCTION("""COMPUTED_VALUE"""),56.7)</f>
        <v>56.7</v>
      </c>
      <c r="D125" s="1">
        <f>IFERROR(__xludf.DUMMYFUNCTION("""COMPUTED_VALUE"""),55.3)</f>
        <v>55.3</v>
      </c>
      <c r="E125" s="1">
        <f>IFERROR(__xludf.DUMMYFUNCTION("""COMPUTED_VALUE"""),56.34)</f>
        <v>56.34</v>
      </c>
      <c r="F125" s="1">
        <f>IFERROR(__xludf.DUMMYFUNCTION("""COMPUTED_VALUE"""),1486675.0)</f>
        <v>1486675</v>
      </c>
    </row>
    <row r="126">
      <c r="A126" s="2">
        <f>IFERROR(__xludf.DUMMYFUNCTION("""COMPUTED_VALUE"""),43280.66666666667)</f>
        <v>43280.66667</v>
      </c>
      <c r="B126" s="1">
        <f>IFERROR(__xludf.DUMMYFUNCTION("""COMPUTED_VALUE"""),56.62)</f>
        <v>56.62</v>
      </c>
      <c r="C126" s="1">
        <f>IFERROR(__xludf.DUMMYFUNCTION("""COMPUTED_VALUE"""),57.07)</f>
        <v>57.07</v>
      </c>
      <c r="D126" s="1">
        <f>IFERROR(__xludf.DUMMYFUNCTION("""COMPUTED_VALUE"""),56.35)</f>
        <v>56.35</v>
      </c>
      <c r="E126" s="1">
        <f>IFERROR(__xludf.DUMMYFUNCTION("""COMPUTED_VALUE"""),56.46)</f>
        <v>56.46</v>
      </c>
      <c r="F126" s="1">
        <f>IFERROR(__xludf.DUMMYFUNCTION("""COMPUTED_VALUE"""),1578116.0)</f>
        <v>1578116</v>
      </c>
    </row>
    <row r="127">
      <c r="A127" s="2">
        <f>IFERROR(__xludf.DUMMYFUNCTION("""COMPUTED_VALUE"""),43283.66666666667)</f>
        <v>43283.66667</v>
      </c>
      <c r="B127" s="1">
        <f>IFERROR(__xludf.DUMMYFUNCTION("""COMPUTED_VALUE"""),55.77)</f>
        <v>55.77</v>
      </c>
      <c r="C127" s="1">
        <f>IFERROR(__xludf.DUMMYFUNCTION("""COMPUTED_VALUE"""),57.15)</f>
        <v>57.15</v>
      </c>
      <c r="D127" s="1">
        <f>IFERROR(__xludf.DUMMYFUNCTION("""COMPUTED_VALUE"""),55.33)</f>
        <v>55.33</v>
      </c>
      <c r="E127" s="1">
        <f>IFERROR(__xludf.DUMMYFUNCTION("""COMPUTED_VALUE"""),57.11)</f>
        <v>57.11</v>
      </c>
      <c r="F127" s="1">
        <f>IFERROR(__xludf.DUMMYFUNCTION("""COMPUTED_VALUE"""),1161040.0)</f>
        <v>1161040</v>
      </c>
    </row>
    <row r="128">
      <c r="A128" s="2">
        <f>IFERROR(__xludf.DUMMYFUNCTION("""COMPUTED_VALUE"""),43284.54166666667)</f>
        <v>43284.54167</v>
      </c>
      <c r="B128" s="1">
        <f>IFERROR(__xludf.DUMMYFUNCTION("""COMPUTED_VALUE"""),57.47)</f>
        <v>57.47</v>
      </c>
      <c r="C128" s="1">
        <f>IFERROR(__xludf.DUMMYFUNCTION("""COMPUTED_VALUE"""),57.5)</f>
        <v>57.5</v>
      </c>
      <c r="D128" s="1">
        <f>IFERROR(__xludf.DUMMYFUNCTION("""COMPUTED_VALUE"""),55.72)</f>
        <v>55.72</v>
      </c>
      <c r="E128" s="1">
        <f>IFERROR(__xludf.DUMMYFUNCTION("""COMPUTED_VALUE"""),55.81)</f>
        <v>55.81</v>
      </c>
      <c r="F128" s="1">
        <f>IFERROR(__xludf.DUMMYFUNCTION("""COMPUTED_VALUE"""),822394.0)</f>
        <v>822394</v>
      </c>
    </row>
    <row r="129">
      <c r="A129" s="2">
        <f>IFERROR(__xludf.DUMMYFUNCTION("""COMPUTED_VALUE"""),43286.66666666667)</f>
        <v>43286.66667</v>
      </c>
      <c r="B129" s="1">
        <f>IFERROR(__xludf.DUMMYFUNCTION("""COMPUTED_VALUE"""),56.23)</f>
        <v>56.23</v>
      </c>
      <c r="C129" s="1">
        <f>IFERROR(__xludf.DUMMYFUNCTION("""COMPUTED_VALUE"""),57.21)</f>
        <v>57.21</v>
      </c>
      <c r="D129" s="1">
        <f>IFERROR(__xludf.DUMMYFUNCTION("""COMPUTED_VALUE"""),56.16)</f>
        <v>56.16</v>
      </c>
      <c r="E129" s="1">
        <f>IFERROR(__xludf.DUMMYFUNCTION("""COMPUTED_VALUE"""),57.06)</f>
        <v>57.06</v>
      </c>
      <c r="F129" s="1">
        <f>IFERROR(__xludf.DUMMYFUNCTION("""COMPUTED_VALUE"""),1429710.0)</f>
        <v>1429710</v>
      </c>
    </row>
    <row r="130">
      <c r="A130" s="2">
        <f>IFERROR(__xludf.DUMMYFUNCTION("""COMPUTED_VALUE"""),43287.66666666667)</f>
        <v>43287.66667</v>
      </c>
      <c r="B130" s="1">
        <f>IFERROR(__xludf.DUMMYFUNCTION("""COMPUTED_VALUE"""),57.09)</f>
        <v>57.09</v>
      </c>
      <c r="C130" s="1">
        <f>IFERROR(__xludf.DUMMYFUNCTION("""COMPUTED_VALUE"""),57.81)</f>
        <v>57.81</v>
      </c>
      <c r="D130" s="1">
        <f>IFERROR(__xludf.DUMMYFUNCTION("""COMPUTED_VALUE"""),56.86)</f>
        <v>56.86</v>
      </c>
      <c r="E130" s="1">
        <f>IFERROR(__xludf.DUMMYFUNCTION("""COMPUTED_VALUE"""),57.75)</f>
        <v>57.75</v>
      </c>
      <c r="F130" s="1">
        <f>IFERROR(__xludf.DUMMYFUNCTION("""COMPUTED_VALUE"""),1090967.0)</f>
        <v>1090967</v>
      </c>
    </row>
    <row r="131">
      <c r="A131" s="2">
        <f>IFERROR(__xludf.DUMMYFUNCTION("""COMPUTED_VALUE"""),43290.66666666667)</f>
        <v>43290.66667</v>
      </c>
      <c r="B131" s="1">
        <f>IFERROR(__xludf.DUMMYFUNCTION("""COMPUTED_VALUE"""),58.0)</f>
        <v>58</v>
      </c>
      <c r="C131" s="1">
        <f>IFERROR(__xludf.DUMMYFUNCTION("""COMPUTED_VALUE"""),58.4)</f>
        <v>58.4</v>
      </c>
      <c r="D131" s="1">
        <f>IFERROR(__xludf.DUMMYFUNCTION("""COMPUTED_VALUE"""),57.86)</f>
        <v>57.86</v>
      </c>
      <c r="E131" s="1">
        <f>IFERROR(__xludf.DUMMYFUNCTION("""COMPUTED_VALUE"""),58.36)</f>
        <v>58.36</v>
      </c>
      <c r="F131" s="1">
        <f>IFERROR(__xludf.DUMMYFUNCTION("""COMPUTED_VALUE"""),1079201.0)</f>
        <v>1079201</v>
      </c>
    </row>
    <row r="132">
      <c r="A132" s="2">
        <f>IFERROR(__xludf.DUMMYFUNCTION("""COMPUTED_VALUE"""),43291.66666666667)</f>
        <v>43291.66667</v>
      </c>
      <c r="B132" s="1">
        <f>IFERROR(__xludf.DUMMYFUNCTION("""COMPUTED_VALUE"""),58.5)</f>
        <v>58.5</v>
      </c>
      <c r="C132" s="1">
        <f>IFERROR(__xludf.DUMMYFUNCTION("""COMPUTED_VALUE"""),58.68)</f>
        <v>58.68</v>
      </c>
      <c r="D132" s="1">
        <f>IFERROR(__xludf.DUMMYFUNCTION("""COMPUTED_VALUE"""),58.13)</f>
        <v>58.13</v>
      </c>
      <c r="E132" s="1">
        <f>IFERROR(__xludf.DUMMYFUNCTION("""COMPUTED_VALUE"""),58.36)</f>
        <v>58.36</v>
      </c>
      <c r="F132" s="1">
        <f>IFERROR(__xludf.DUMMYFUNCTION("""COMPUTED_VALUE"""),1066704.0)</f>
        <v>1066704</v>
      </c>
    </row>
    <row r="133">
      <c r="A133" s="2">
        <f>IFERROR(__xludf.DUMMYFUNCTION("""COMPUTED_VALUE"""),43292.66666666667)</f>
        <v>43292.66667</v>
      </c>
      <c r="B133" s="1">
        <f>IFERROR(__xludf.DUMMYFUNCTION("""COMPUTED_VALUE"""),57.78)</f>
        <v>57.78</v>
      </c>
      <c r="C133" s="1">
        <f>IFERROR(__xludf.DUMMYFUNCTION("""COMPUTED_VALUE"""),59.02)</f>
        <v>59.02</v>
      </c>
      <c r="D133" s="1">
        <f>IFERROR(__xludf.DUMMYFUNCTION("""COMPUTED_VALUE"""),57.77)</f>
        <v>57.77</v>
      </c>
      <c r="E133" s="1">
        <f>IFERROR(__xludf.DUMMYFUNCTION("""COMPUTED_VALUE"""),58.57)</f>
        <v>58.57</v>
      </c>
      <c r="F133" s="1">
        <f>IFERROR(__xludf.DUMMYFUNCTION("""COMPUTED_VALUE"""),1662633.0)</f>
        <v>1662633</v>
      </c>
    </row>
    <row r="134">
      <c r="A134" s="2">
        <f>IFERROR(__xludf.DUMMYFUNCTION("""COMPUTED_VALUE"""),43293.66666666667)</f>
        <v>43293.66667</v>
      </c>
      <c r="B134" s="1">
        <f>IFERROR(__xludf.DUMMYFUNCTION("""COMPUTED_VALUE"""),58.74)</f>
        <v>58.74</v>
      </c>
      <c r="C134" s="1">
        <f>IFERROR(__xludf.DUMMYFUNCTION("""COMPUTED_VALUE"""),60.1)</f>
        <v>60.1</v>
      </c>
      <c r="D134" s="1">
        <f>IFERROR(__xludf.DUMMYFUNCTION("""COMPUTED_VALUE"""),58.66)</f>
        <v>58.66</v>
      </c>
      <c r="E134" s="1">
        <f>IFERROR(__xludf.DUMMYFUNCTION("""COMPUTED_VALUE"""),60.06)</f>
        <v>60.06</v>
      </c>
      <c r="F134" s="1">
        <f>IFERROR(__xludf.DUMMYFUNCTION("""COMPUTED_VALUE"""),2207431.0)</f>
        <v>2207431</v>
      </c>
    </row>
    <row r="135">
      <c r="A135" s="2">
        <f>IFERROR(__xludf.DUMMYFUNCTION("""COMPUTED_VALUE"""),43294.66666666667)</f>
        <v>43294.66667</v>
      </c>
      <c r="B135" s="1">
        <f>IFERROR(__xludf.DUMMYFUNCTION("""COMPUTED_VALUE"""),60.14)</f>
        <v>60.14</v>
      </c>
      <c r="C135" s="1">
        <f>IFERROR(__xludf.DUMMYFUNCTION("""COMPUTED_VALUE"""),60.52)</f>
        <v>60.52</v>
      </c>
      <c r="D135" s="1">
        <f>IFERROR(__xludf.DUMMYFUNCTION("""COMPUTED_VALUE"""),59.76)</f>
        <v>59.76</v>
      </c>
      <c r="E135" s="1">
        <f>IFERROR(__xludf.DUMMYFUNCTION("""COMPUTED_VALUE"""),60.22)</f>
        <v>60.22</v>
      </c>
      <c r="F135" s="1">
        <f>IFERROR(__xludf.DUMMYFUNCTION("""COMPUTED_VALUE"""),1631857.0)</f>
        <v>1631857</v>
      </c>
    </row>
    <row r="136">
      <c r="A136" s="2">
        <f>IFERROR(__xludf.DUMMYFUNCTION("""COMPUTED_VALUE"""),43297.66666666667)</f>
        <v>43297.66667</v>
      </c>
      <c r="B136" s="1">
        <f>IFERROR(__xludf.DUMMYFUNCTION("""COMPUTED_VALUE"""),60.19)</f>
        <v>60.19</v>
      </c>
      <c r="C136" s="1">
        <f>IFERROR(__xludf.DUMMYFUNCTION("""COMPUTED_VALUE"""),60.44)</f>
        <v>60.44</v>
      </c>
      <c r="D136" s="1">
        <f>IFERROR(__xludf.DUMMYFUNCTION("""COMPUTED_VALUE"""),59.67)</f>
        <v>59.67</v>
      </c>
      <c r="E136" s="1">
        <f>IFERROR(__xludf.DUMMYFUNCTION("""COMPUTED_VALUE"""),59.83)</f>
        <v>59.83</v>
      </c>
      <c r="F136" s="1">
        <f>IFERROR(__xludf.DUMMYFUNCTION("""COMPUTED_VALUE"""),1339237.0)</f>
        <v>1339237</v>
      </c>
    </row>
    <row r="137">
      <c r="A137" s="2">
        <f>IFERROR(__xludf.DUMMYFUNCTION("""COMPUTED_VALUE"""),43298.66666666667)</f>
        <v>43298.66667</v>
      </c>
      <c r="B137" s="1">
        <f>IFERROR(__xludf.DUMMYFUNCTION("""COMPUTED_VALUE"""),59.14)</f>
        <v>59.14</v>
      </c>
      <c r="C137" s="1">
        <f>IFERROR(__xludf.DUMMYFUNCTION("""COMPUTED_VALUE"""),60.94)</f>
        <v>60.94</v>
      </c>
      <c r="D137" s="1">
        <f>IFERROR(__xludf.DUMMYFUNCTION("""COMPUTED_VALUE"""),59.1)</f>
        <v>59.1</v>
      </c>
      <c r="E137" s="1">
        <f>IFERROR(__xludf.DUMMYFUNCTION("""COMPUTED_VALUE"""),60.65)</f>
        <v>60.65</v>
      </c>
      <c r="F137" s="1">
        <f>IFERROR(__xludf.DUMMYFUNCTION("""COMPUTED_VALUE"""),2008133.0)</f>
        <v>2008133</v>
      </c>
    </row>
    <row r="138">
      <c r="A138" s="2">
        <f>IFERROR(__xludf.DUMMYFUNCTION("""COMPUTED_VALUE"""),43299.66666666667)</f>
        <v>43299.66667</v>
      </c>
      <c r="B138" s="1">
        <f>IFERROR(__xludf.DUMMYFUNCTION("""COMPUTED_VALUE"""),60.43)</f>
        <v>60.43</v>
      </c>
      <c r="C138" s="1">
        <f>IFERROR(__xludf.DUMMYFUNCTION("""COMPUTED_VALUE"""),61.08)</f>
        <v>61.08</v>
      </c>
      <c r="D138" s="1">
        <f>IFERROR(__xludf.DUMMYFUNCTION("""COMPUTED_VALUE"""),60.23)</f>
        <v>60.23</v>
      </c>
      <c r="E138" s="1">
        <f>IFERROR(__xludf.DUMMYFUNCTION("""COMPUTED_VALUE"""),60.65)</f>
        <v>60.65</v>
      </c>
      <c r="F138" s="1">
        <f>IFERROR(__xludf.DUMMYFUNCTION("""COMPUTED_VALUE"""),1947397.0)</f>
        <v>1947397</v>
      </c>
    </row>
    <row r="139">
      <c r="A139" s="2">
        <f>IFERROR(__xludf.DUMMYFUNCTION("""COMPUTED_VALUE"""),43300.66666666667)</f>
        <v>43300.66667</v>
      </c>
      <c r="B139" s="1">
        <f>IFERROR(__xludf.DUMMYFUNCTION("""COMPUTED_VALUE"""),60.33)</f>
        <v>60.33</v>
      </c>
      <c r="C139" s="1">
        <f>IFERROR(__xludf.DUMMYFUNCTION("""COMPUTED_VALUE"""),60.82)</f>
        <v>60.82</v>
      </c>
      <c r="D139" s="1">
        <f>IFERROR(__xludf.DUMMYFUNCTION("""COMPUTED_VALUE"""),59.89)</f>
        <v>59.89</v>
      </c>
      <c r="E139" s="1">
        <f>IFERROR(__xludf.DUMMYFUNCTION("""COMPUTED_VALUE"""),59.96)</f>
        <v>59.96</v>
      </c>
      <c r="F139" s="1">
        <f>IFERROR(__xludf.DUMMYFUNCTION("""COMPUTED_VALUE"""),1916892.0)</f>
        <v>1916892</v>
      </c>
    </row>
    <row r="140">
      <c r="A140" s="2">
        <f>IFERROR(__xludf.DUMMYFUNCTION("""COMPUTED_VALUE"""),43301.66666666667)</f>
        <v>43301.66667</v>
      </c>
      <c r="B140" s="1">
        <f>IFERROR(__xludf.DUMMYFUNCTION("""COMPUTED_VALUE"""),59.96)</f>
        <v>59.96</v>
      </c>
      <c r="C140" s="1">
        <f>IFERROR(__xludf.DUMMYFUNCTION("""COMPUTED_VALUE"""),60.54)</f>
        <v>60.54</v>
      </c>
      <c r="D140" s="1">
        <f>IFERROR(__xludf.DUMMYFUNCTION("""COMPUTED_VALUE"""),59.83)</f>
        <v>59.83</v>
      </c>
      <c r="E140" s="1">
        <f>IFERROR(__xludf.DUMMYFUNCTION("""COMPUTED_VALUE"""),59.89)</f>
        <v>59.89</v>
      </c>
      <c r="F140" s="1">
        <f>IFERROR(__xludf.DUMMYFUNCTION("""COMPUTED_VALUE"""),1898376.0)</f>
        <v>1898376</v>
      </c>
    </row>
    <row r="141">
      <c r="A141" s="2">
        <f>IFERROR(__xludf.DUMMYFUNCTION("""COMPUTED_VALUE"""),43304.66666666667)</f>
        <v>43304.66667</v>
      </c>
      <c r="B141" s="1">
        <f>IFERROR(__xludf.DUMMYFUNCTION("""COMPUTED_VALUE"""),59.78)</f>
        <v>59.78</v>
      </c>
      <c r="C141" s="1">
        <f>IFERROR(__xludf.DUMMYFUNCTION("""COMPUTED_VALUE"""),60.76)</f>
        <v>60.76</v>
      </c>
      <c r="D141" s="1">
        <f>IFERROR(__xludf.DUMMYFUNCTION("""COMPUTED_VALUE"""),59.6)</f>
        <v>59.6</v>
      </c>
      <c r="E141" s="1">
        <f>IFERROR(__xludf.DUMMYFUNCTION("""COMPUTED_VALUE"""),60.55)</f>
        <v>60.55</v>
      </c>
      <c r="F141" s="1">
        <f>IFERROR(__xludf.DUMMYFUNCTION("""COMPUTED_VALUE"""),3272304.0)</f>
        <v>3272304</v>
      </c>
    </row>
    <row r="142">
      <c r="A142" s="2">
        <f>IFERROR(__xludf.DUMMYFUNCTION("""COMPUTED_VALUE"""),43305.66666666667)</f>
        <v>43305.66667</v>
      </c>
      <c r="B142" s="1">
        <f>IFERROR(__xludf.DUMMYFUNCTION("""COMPUTED_VALUE"""),63.55)</f>
        <v>63.55</v>
      </c>
      <c r="C142" s="1">
        <f>IFERROR(__xludf.DUMMYFUNCTION("""COMPUTED_VALUE"""),63.75)</f>
        <v>63.75</v>
      </c>
      <c r="D142" s="1">
        <f>IFERROR(__xludf.DUMMYFUNCTION("""COMPUTED_VALUE"""),62.21)</f>
        <v>62.21</v>
      </c>
      <c r="E142" s="1">
        <f>IFERROR(__xludf.DUMMYFUNCTION("""COMPUTED_VALUE"""),62.91)</f>
        <v>62.91</v>
      </c>
      <c r="F142" s="1">
        <f>IFERROR(__xludf.DUMMYFUNCTION("""COMPUTED_VALUE"""),5380032.0)</f>
        <v>5380032</v>
      </c>
    </row>
    <row r="143">
      <c r="A143" s="2">
        <f>IFERROR(__xludf.DUMMYFUNCTION("""COMPUTED_VALUE"""),43306.66666666667)</f>
        <v>43306.66667</v>
      </c>
      <c r="B143" s="1">
        <f>IFERROR(__xludf.DUMMYFUNCTION("""COMPUTED_VALUE"""),62.63)</f>
        <v>62.63</v>
      </c>
      <c r="C143" s="1">
        <f>IFERROR(__xludf.DUMMYFUNCTION("""COMPUTED_VALUE"""),63.91)</f>
        <v>63.91</v>
      </c>
      <c r="D143" s="1">
        <f>IFERROR(__xludf.DUMMYFUNCTION("""COMPUTED_VALUE"""),62.45)</f>
        <v>62.45</v>
      </c>
      <c r="E143" s="1">
        <f>IFERROR(__xludf.DUMMYFUNCTION("""COMPUTED_VALUE"""),63.8)</f>
        <v>63.8</v>
      </c>
      <c r="F143" s="1">
        <f>IFERROR(__xludf.DUMMYFUNCTION("""COMPUTED_VALUE"""),2575437.0)</f>
        <v>2575437</v>
      </c>
    </row>
    <row r="144">
      <c r="A144" s="2">
        <f>IFERROR(__xludf.DUMMYFUNCTION("""COMPUTED_VALUE"""),43307.66666666667)</f>
        <v>43307.66667</v>
      </c>
      <c r="B144" s="1">
        <f>IFERROR(__xludf.DUMMYFUNCTION("""COMPUTED_VALUE"""),63.36)</f>
        <v>63.36</v>
      </c>
      <c r="C144" s="1">
        <f>IFERROR(__xludf.DUMMYFUNCTION("""COMPUTED_VALUE"""),64.37)</f>
        <v>64.37</v>
      </c>
      <c r="D144" s="1">
        <f>IFERROR(__xludf.DUMMYFUNCTION("""COMPUTED_VALUE"""),63.15)</f>
        <v>63.15</v>
      </c>
      <c r="E144" s="1">
        <f>IFERROR(__xludf.DUMMYFUNCTION("""COMPUTED_VALUE"""),64.28)</f>
        <v>64.28</v>
      </c>
      <c r="F144" s="1">
        <f>IFERROR(__xludf.DUMMYFUNCTION("""COMPUTED_VALUE"""),2734302.0)</f>
        <v>2734302</v>
      </c>
    </row>
    <row r="145">
      <c r="A145" s="2">
        <f>IFERROR(__xludf.DUMMYFUNCTION("""COMPUTED_VALUE"""),43308.66666666667)</f>
        <v>43308.66667</v>
      </c>
      <c r="B145" s="1">
        <f>IFERROR(__xludf.DUMMYFUNCTION("""COMPUTED_VALUE"""),64.46)</f>
        <v>64.46</v>
      </c>
      <c r="C145" s="1">
        <f>IFERROR(__xludf.DUMMYFUNCTION("""COMPUTED_VALUE"""),64.57)</f>
        <v>64.57</v>
      </c>
      <c r="D145" s="1">
        <f>IFERROR(__xludf.DUMMYFUNCTION("""COMPUTED_VALUE"""),62.22)</f>
        <v>62.22</v>
      </c>
      <c r="E145" s="1">
        <f>IFERROR(__xludf.DUMMYFUNCTION("""COMPUTED_VALUE"""),62.64)</f>
        <v>62.64</v>
      </c>
      <c r="F145" s="1">
        <f>IFERROR(__xludf.DUMMYFUNCTION("""COMPUTED_VALUE"""),2418090.0)</f>
        <v>2418090</v>
      </c>
    </row>
    <row r="146">
      <c r="A146" s="2">
        <f>IFERROR(__xludf.DUMMYFUNCTION("""COMPUTED_VALUE"""),43311.66666666667)</f>
        <v>43311.66667</v>
      </c>
      <c r="B146" s="1">
        <f>IFERROR(__xludf.DUMMYFUNCTION("""COMPUTED_VALUE"""),62.25)</f>
        <v>62.25</v>
      </c>
      <c r="C146" s="1">
        <f>IFERROR(__xludf.DUMMYFUNCTION("""COMPUTED_VALUE"""),62.64)</f>
        <v>62.64</v>
      </c>
      <c r="D146" s="1">
        <f>IFERROR(__xludf.DUMMYFUNCTION("""COMPUTED_VALUE"""),61.21)</f>
        <v>61.21</v>
      </c>
      <c r="E146" s="1">
        <f>IFERROR(__xludf.DUMMYFUNCTION("""COMPUTED_VALUE"""),61.5)</f>
        <v>61.5</v>
      </c>
      <c r="F146" s="1">
        <f>IFERROR(__xludf.DUMMYFUNCTION("""COMPUTED_VALUE"""),2194837.0)</f>
        <v>2194837</v>
      </c>
    </row>
    <row r="147">
      <c r="A147" s="2">
        <f>IFERROR(__xludf.DUMMYFUNCTION("""COMPUTED_VALUE"""),43312.66666666667)</f>
        <v>43312.66667</v>
      </c>
      <c r="B147" s="1">
        <f>IFERROR(__xludf.DUMMYFUNCTION("""COMPUTED_VALUE"""),61.59)</f>
        <v>61.59</v>
      </c>
      <c r="C147" s="1">
        <f>IFERROR(__xludf.DUMMYFUNCTION("""COMPUTED_VALUE"""),62.06)</f>
        <v>62.06</v>
      </c>
      <c r="D147" s="1">
        <f>IFERROR(__xludf.DUMMYFUNCTION("""COMPUTED_VALUE"""),60.81)</f>
        <v>60.81</v>
      </c>
      <c r="E147" s="1">
        <f>IFERROR(__xludf.DUMMYFUNCTION("""COMPUTED_VALUE"""),61.36)</f>
        <v>61.36</v>
      </c>
      <c r="F147" s="1">
        <f>IFERROR(__xludf.DUMMYFUNCTION("""COMPUTED_VALUE"""),1969111.0)</f>
        <v>1969111</v>
      </c>
    </row>
    <row r="148">
      <c r="A148" s="2">
        <f>IFERROR(__xludf.DUMMYFUNCTION("""COMPUTED_VALUE"""),43313.66666666667)</f>
        <v>43313.66667</v>
      </c>
      <c r="B148" s="1">
        <f>IFERROR(__xludf.DUMMYFUNCTION("""COMPUTED_VALUE"""),61.96)</f>
        <v>61.96</v>
      </c>
      <c r="C148" s="1">
        <f>IFERROR(__xludf.DUMMYFUNCTION("""COMPUTED_VALUE"""),62.3)</f>
        <v>62.3</v>
      </c>
      <c r="D148" s="1">
        <f>IFERROR(__xludf.DUMMYFUNCTION("""COMPUTED_VALUE"""),61.25)</f>
        <v>61.25</v>
      </c>
      <c r="E148" s="1">
        <f>IFERROR(__xludf.DUMMYFUNCTION("""COMPUTED_VALUE"""),61.65)</f>
        <v>61.65</v>
      </c>
      <c r="F148" s="1">
        <f>IFERROR(__xludf.DUMMYFUNCTION("""COMPUTED_VALUE"""),1849740.0)</f>
        <v>1849740</v>
      </c>
    </row>
    <row r="149">
      <c r="A149" s="2">
        <f>IFERROR(__xludf.DUMMYFUNCTION("""COMPUTED_VALUE"""),43314.66666666667)</f>
        <v>43314.66667</v>
      </c>
      <c r="B149" s="1">
        <f>IFERROR(__xludf.DUMMYFUNCTION("""COMPUTED_VALUE"""),60.93)</f>
        <v>60.93</v>
      </c>
      <c r="C149" s="1">
        <f>IFERROR(__xludf.DUMMYFUNCTION("""COMPUTED_VALUE"""),62.22)</f>
        <v>62.22</v>
      </c>
      <c r="D149" s="1">
        <f>IFERROR(__xludf.DUMMYFUNCTION("""COMPUTED_VALUE"""),60.9)</f>
        <v>60.9</v>
      </c>
      <c r="E149" s="1">
        <f>IFERROR(__xludf.DUMMYFUNCTION("""COMPUTED_VALUE"""),62.06)</f>
        <v>62.06</v>
      </c>
      <c r="F149" s="1">
        <f>IFERROR(__xludf.DUMMYFUNCTION("""COMPUTED_VALUE"""),1735180.0)</f>
        <v>1735180</v>
      </c>
    </row>
    <row r="150">
      <c r="A150" s="2">
        <f>IFERROR(__xludf.DUMMYFUNCTION("""COMPUTED_VALUE"""),43315.66666666667)</f>
        <v>43315.66667</v>
      </c>
      <c r="B150" s="1">
        <f>IFERROR(__xludf.DUMMYFUNCTION("""COMPUTED_VALUE"""),62.26)</f>
        <v>62.26</v>
      </c>
      <c r="C150" s="1">
        <f>IFERROR(__xludf.DUMMYFUNCTION("""COMPUTED_VALUE"""),62.33)</f>
        <v>62.33</v>
      </c>
      <c r="D150" s="1">
        <f>IFERROR(__xludf.DUMMYFUNCTION("""COMPUTED_VALUE"""),61.47)</f>
        <v>61.47</v>
      </c>
      <c r="E150" s="1">
        <f>IFERROR(__xludf.DUMMYFUNCTION("""COMPUTED_VALUE"""),61.91)</f>
        <v>61.91</v>
      </c>
      <c r="F150" s="1">
        <f>IFERROR(__xludf.DUMMYFUNCTION("""COMPUTED_VALUE"""),1063244.0)</f>
        <v>1063244</v>
      </c>
    </row>
    <row r="151">
      <c r="A151" s="2">
        <f>IFERROR(__xludf.DUMMYFUNCTION("""COMPUTED_VALUE"""),43318.66666666667)</f>
        <v>43318.66667</v>
      </c>
      <c r="B151" s="1">
        <f>IFERROR(__xludf.DUMMYFUNCTION("""COMPUTED_VALUE"""),62.08)</f>
        <v>62.08</v>
      </c>
      <c r="C151" s="1">
        <f>IFERROR(__xludf.DUMMYFUNCTION("""COMPUTED_VALUE"""),62.12)</f>
        <v>62.12</v>
      </c>
      <c r="D151" s="1">
        <f>IFERROR(__xludf.DUMMYFUNCTION("""COMPUTED_VALUE"""),61.53)</f>
        <v>61.53</v>
      </c>
      <c r="E151" s="1">
        <f>IFERROR(__xludf.DUMMYFUNCTION("""COMPUTED_VALUE"""),61.88)</f>
        <v>61.88</v>
      </c>
      <c r="F151" s="1">
        <f>IFERROR(__xludf.DUMMYFUNCTION("""COMPUTED_VALUE"""),1105916.0)</f>
        <v>1105916</v>
      </c>
    </row>
    <row r="152">
      <c r="A152" s="2">
        <f>IFERROR(__xludf.DUMMYFUNCTION("""COMPUTED_VALUE"""),43319.66666666667)</f>
        <v>43319.66667</v>
      </c>
      <c r="B152" s="1">
        <f>IFERROR(__xludf.DUMMYFUNCTION("""COMPUTED_VALUE"""),62.6)</f>
        <v>62.6</v>
      </c>
      <c r="C152" s="1">
        <f>IFERROR(__xludf.DUMMYFUNCTION("""COMPUTED_VALUE"""),63.3)</f>
        <v>63.3</v>
      </c>
      <c r="D152" s="1">
        <f>IFERROR(__xludf.DUMMYFUNCTION("""COMPUTED_VALUE"""),62.59)</f>
        <v>62.59</v>
      </c>
      <c r="E152" s="1">
        <f>IFERROR(__xludf.DUMMYFUNCTION("""COMPUTED_VALUE"""),62.79)</f>
        <v>62.79</v>
      </c>
      <c r="F152" s="1">
        <f>IFERROR(__xludf.DUMMYFUNCTION("""COMPUTED_VALUE"""),2125256.0)</f>
        <v>2125256</v>
      </c>
    </row>
    <row r="153">
      <c r="A153" s="2">
        <f>IFERROR(__xludf.DUMMYFUNCTION("""COMPUTED_VALUE"""),43320.66666666667)</f>
        <v>43320.66667</v>
      </c>
      <c r="B153" s="1">
        <f>IFERROR(__xludf.DUMMYFUNCTION("""COMPUTED_VALUE"""),62.84)</f>
        <v>62.84</v>
      </c>
      <c r="C153" s="1">
        <f>IFERROR(__xludf.DUMMYFUNCTION("""COMPUTED_VALUE"""),63.59)</f>
        <v>63.59</v>
      </c>
      <c r="D153" s="1">
        <f>IFERROR(__xludf.DUMMYFUNCTION("""COMPUTED_VALUE"""),62.61)</f>
        <v>62.61</v>
      </c>
      <c r="E153" s="1">
        <f>IFERROR(__xludf.DUMMYFUNCTION("""COMPUTED_VALUE"""),63.07)</f>
        <v>63.07</v>
      </c>
      <c r="F153" s="1">
        <f>IFERROR(__xludf.DUMMYFUNCTION("""COMPUTED_VALUE"""),1718664.0)</f>
        <v>1718664</v>
      </c>
    </row>
    <row r="154">
      <c r="A154" s="2">
        <f>IFERROR(__xludf.DUMMYFUNCTION("""COMPUTED_VALUE"""),43321.66666666667)</f>
        <v>43321.66667</v>
      </c>
      <c r="B154" s="1">
        <f>IFERROR(__xludf.DUMMYFUNCTION("""COMPUTED_VALUE"""),63.14)</f>
        <v>63.14</v>
      </c>
      <c r="C154" s="1">
        <f>IFERROR(__xludf.DUMMYFUNCTION("""COMPUTED_VALUE"""),63.6)</f>
        <v>63.6</v>
      </c>
      <c r="D154" s="1">
        <f>IFERROR(__xludf.DUMMYFUNCTION("""COMPUTED_VALUE"""),63.01)</f>
        <v>63.01</v>
      </c>
      <c r="E154" s="1">
        <f>IFERROR(__xludf.DUMMYFUNCTION("""COMPUTED_VALUE"""),63.22)</f>
        <v>63.22</v>
      </c>
      <c r="F154" s="1">
        <f>IFERROR(__xludf.DUMMYFUNCTION("""COMPUTED_VALUE"""),1366318.0)</f>
        <v>1366318</v>
      </c>
    </row>
    <row r="155">
      <c r="A155" s="2">
        <f>IFERROR(__xludf.DUMMYFUNCTION("""COMPUTED_VALUE"""),43322.66666666667)</f>
        <v>43322.66667</v>
      </c>
      <c r="B155" s="1">
        <f>IFERROR(__xludf.DUMMYFUNCTION("""COMPUTED_VALUE"""),62.96)</f>
        <v>62.96</v>
      </c>
      <c r="C155" s="1">
        <f>IFERROR(__xludf.DUMMYFUNCTION("""COMPUTED_VALUE"""),63.06)</f>
        <v>63.06</v>
      </c>
      <c r="D155" s="1">
        <f>IFERROR(__xludf.DUMMYFUNCTION("""COMPUTED_VALUE"""),62.36)</f>
        <v>62.36</v>
      </c>
      <c r="E155" s="1">
        <f>IFERROR(__xludf.DUMMYFUNCTION("""COMPUTED_VALUE"""),62.63)</f>
        <v>62.63</v>
      </c>
      <c r="F155" s="1">
        <f>IFERROR(__xludf.DUMMYFUNCTION("""COMPUTED_VALUE"""),1334387.0)</f>
        <v>1334387</v>
      </c>
    </row>
    <row r="156">
      <c r="A156" s="2">
        <f>IFERROR(__xludf.DUMMYFUNCTION("""COMPUTED_VALUE"""),43325.66666666667)</f>
        <v>43325.66667</v>
      </c>
      <c r="B156" s="1">
        <f>IFERROR(__xludf.DUMMYFUNCTION("""COMPUTED_VALUE"""),62.56)</f>
        <v>62.56</v>
      </c>
      <c r="C156" s="1">
        <f>IFERROR(__xludf.DUMMYFUNCTION("""COMPUTED_VALUE"""),63.3)</f>
        <v>63.3</v>
      </c>
      <c r="D156" s="1">
        <f>IFERROR(__xludf.DUMMYFUNCTION("""COMPUTED_VALUE"""),62.35)</f>
        <v>62.35</v>
      </c>
      <c r="E156" s="1">
        <f>IFERROR(__xludf.DUMMYFUNCTION("""COMPUTED_VALUE"""),62.43)</f>
        <v>62.43</v>
      </c>
      <c r="F156" s="1">
        <f>IFERROR(__xludf.DUMMYFUNCTION("""COMPUTED_VALUE"""),1380882.0)</f>
        <v>1380882</v>
      </c>
    </row>
    <row r="157">
      <c r="A157" s="2">
        <f>IFERROR(__xludf.DUMMYFUNCTION("""COMPUTED_VALUE"""),43326.66666666667)</f>
        <v>43326.66667</v>
      </c>
      <c r="B157" s="1">
        <f>IFERROR(__xludf.DUMMYFUNCTION("""COMPUTED_VALUE"""),62.63)</f>
        <v>62.63</v>
      </c>
      <c r="C157" s="1">
        <f>IFERROR(__xludf.DUMMYFUNCTION("""COMPUTED_VALUE"""),63.03)</f>
        <v>63.03</v>
      </c>
      <c r="D157" s="1">
        <f>IFERROR(__xludf.DUMMYFUNCTION("""COMPUTED_VALUE"""),61.98)</f>
        <v>61.98</v>
      </c>
      <c r="E157" s="1">
        <f>IFERROR(__xludf.DUMMYFUNCTION("""COMPUTED_VALUE"""),62.91)</f>
        <v>62.91</v>
      </c>
      <c r="F157" s="1">
        <f>IFERROR(__xludf.DUMMYFUNCTION("""COMPUTED_VALUE"""),1403991.0)</f>
        <v>1403991</v>
      </c>
    </row>
    <row r="158">
      <c r="A158" s="2">
        <f>IFERROR(__xludf.DUMMYFUNCTION("""COMPUTED_VALUE"""),43327.66666666667)</f>
        <v>43327.66667</v>
      </c>
      <c r="B158" s="1">
        <f>IFERROR(__xludf.DUMMYFUNCTION("""COMPUTED_VALUE"""),62.21)</f>
        <v>62.21</v>
      </c>
      <c r="C158" s="1">
        <f>IFERROR(__xludf.DUMMYFUNCTION("""COMPUTED_VALUE"""),62.6)</f>
        <v>62.6</v>
      </c>
      <c r="D158" s="1">
        <f>IFERROR(__xludf.DUMMYFUNCTION("""COMPUTED_VALUE"""),61.31)</f>
        <v>61.31</v>
      </c>
      <c r="E158" s="1">
        <f>IFERROR(__xludf.DUMMYFUNCTION("""COMPUTED_VALUE"""),61.61)</f>
        <v>61.61</v>
      </c>
      <c r="F158" s="1">
        <f>IFERROR(__xludf.DUMMYFUNCTION("""COMPUTED_VALUE"""),1852558.0)</f>
        <v>1852558</v>
      </c>
    </row>
    <row r="159">
      <c r="A159" s="2">
        <f>IFERROR(__xludf.DUMMYFUNCTION("""COMPUTED_VALUE"""),43328.66666666667)</f>
        <v>43328.66667</v>
      </c>
      <c r="B159" s="1">
        <f>IFERROR(__xludf.DUMMYFUNCTION("""COMPUTED_VALUE"""),62.1)</f>
        <v>62.1</v>
      </c>
      <c r="C159" s="1">
        <f>IFERROR(__xludf.DUMMYFUNCTION("""COMPUTED_VALUE"""),62.18)</f>
        <v>62.18</v>
      </c>
      <c r="D159" s="1">
        <f>IFERROR(__xludf.DUMMYFUNCTION("""COMPUTED_VALUE"""),60.98)</f>
        <v>60.98</v>
      </c>
      <c r="E159" s="1">
        <f>IFERROR(__xludf.DUMMYFUNCTION("""COMPUTED_VALUE"""),61.2)</f>
        <v>61.2</v>
      </c>
      <c r="F159" s="1">
        <f>IFERROR(__xludf.DUMMYFUNCTION("""COMPUTED_VALUE"""),1608799.0)</f>
        <v>1608799</v>
      </c>
    </row>
    <row r="160">
      <c r="A160" s="2">
        <f>IFERROR(__xludf.DUMMYFUNCTION("""COMPUTED_VALUE"""),43329.66666666667)</f>
        <v>43329.66667</v>
      </c>
      <c r="B160" s="1">
        <f>IFERROR(__xludf.DUMMYFUNCTION("""COMPUTED_VALUE"""),61.1)</f>
        <v>61.1</v>
      </c>
      <c r="C160" s="1">
        <f>IFERROR(__xludf.DUMMYFUNCTION("""COMPUTED_VALUE"""),61.35)</f>
        <v>61.35</v>
      </c>
      <c r="D160" s="1">
        <f>IFERROR(__xludf.DUMMYFUNCTION("""COMPUTED_VALUE"""),60.2)</f>
        <v>60.2</v>
      </c>
      <c r="E160" s="1">
        <f>IFERROR(__xludf.DUMMYFUNCTION("""COMPUTED_VALUE"""),60.79)</f>
        <v>60.79</v>
      </c>
      <c r="F160" s="1">
        <f>IFERROR(__xludf.DUMMYFUNCTION("""COMPUTED_VALUE"""),1654629.0)</f>
        <v>1654629</v>
      </c>
    </row>
    <row r="161">
      <c r="A161" s="2">
        <f>IFERROR(__xludf.DUMMYFUNCTION("""COMPUTED_VALUE"""),43332.66666666667)</f>
        <v>43332.66667</v>
      </c>
      <c r="B161" s="1">
        <f>IFERROR(__xludf.DUMMYFUNCTION("""COMPUTED_VALUE"""),61.03)</f>
        <v>61.03</v>
      </c>
      <c r="C161" s="1">
        <f>IFERROR(__xludf.DUMMYFUNCTION("""COMPUTED_VALUE"""),61.3)</f>
        <v>61.3</v>
      </c>
      <c r="D161" s="1">
        <f>IFERROR(__xludf.DUMMYFUNCTION("""COMPUTED_VALUE"""),60.44)</f>
        <v>60.44</v>
      </c>
      <c r="E161" s="1">
        <f>IFERROR(__xludf.DUMMYFUNCTION("""COMPUTED_VALUE"""),61.1)</f>
        <v>61.1</v>
      </c>
      <c r="F161" s="1">
        <f>IFERROR(__xludf.DUMMYFUNCTION("""COMPUTED_VALUE"""),1111173.0)</f>
        <v>1111173</v>
      </c>
    </row>
    <row r="162">
      <c r="A162" s="2">
        <f>IFERROR(__xludf.DUMMYFUNCTION("""COMPUTED_VALUE"""),43333.66666666667)</f>
        <v>43333.66667</v>
      </c>
      <c r="B162" s="1">
        <f>IFERROR(__xludf.DUMMYFUNCTION("""COMPUTED_VALUE"""),61.15)</f>
        <v>61.15</v>
      </c>
      <c r="C162" s="1">
        <f>IFERROR(__xludf.DUMMYFUNCTION("""COMPUTED_VALUE"""),61.64)</f>
        <v>61.64</v>
      </c>
      <c r="D162" s="1">
        <f>IFERROR(__xludf.DUMMYFUNCTION("""COMPUTED_VALUE"""),60.75)</f>
        <v>60.75</v>
      </c>
      <c r="E162" s="1">
        <f>IFERROR(__xludf.DUMMYFUNCTION("""COMPUTED_VALUE"""),60.87)</f>
        <v>60.87</v>
      </c>
      <c r="F162" s="1">
        <f>IFERROR(__xludf.DUMMYFUNCTION("""COMPUTED_VALUE"""),1154093.0)</f>
        <v>1154093</v>
      </c>
    </row>
    <row r="163">
      <c r="A163" s="2">
        <f>IFERROR(__xludf.DUMMYFUNCTION("""COMPUTED_VALUE"""),43334.66666666667)</f>
        <v>43334.66667</v>
      </c>
      <c r="B163" s="1">
        <f>IFERROR(__xludf.DUMMYFUNCTION("""COMPUTED_VALUE"""),60.71)</f>
        <v>60.71</v>
      </c>
      <c r="C163" s="1">
        <f>IFERROR(__xludf.DUMMYFUNCTION("""COMPUTED_VALUE"""),61.33)</f>
        <v>61.33</v>
      </c>
      <c r="D163" s="1">
        <f>IFERROR(__xludf.DUMMYFUNCTION("""COMPUTED_VALUE"""),60.66)</f>
        <v>60.66</v>
      </c>
      <c r="E163" s="1">
        <f>IFERROR(__xludf.DUMMYFUNCTION("""COMPUTED_VALUE"""),61.09)</f>
        <v>61.09</v>
      </c>
      <c r="F163" s="1">
        <f>IFERROR(__xludf.DUMMYFUNCTION("""COMPUTED_VALUE"""),1114832.0)</f>
        <v>1114832</v>
      </c>
    </row>
    <row r="164">
      <c r="A164" s="2">
        <f>IFERROR(__xludf.DUMMYFUNCTION("""COMPUTED_VALUE"""),43335.66666666667)</f>
        <v>43335.66667</v>
      </c>
      <c r="B164" s="1">
        <f>IFERROR(__xludf.DUMMYFUNCTION("""COMPUTED_VALUE"""),60.99)</f>
        <v>60.99</v>
      </c>
      <c r="C164" s="1">
        <f>IFERROR(__xludf.DUMMYFUNCTION("""COMPUTED_VALUE"""),61.76)</f>
        <v>61.76</v>
      </c>
      <c r="D164" s="1">
        <f>IFERROR(__xludf.DUMMYFUNCTION("""COMPUTED_VALUE"""),60.97)</f>
        <v>60.97</v>
      </c>
      <c r="E164" s="1">
        <f>IFERROR(__xludf.DUMMYFUNCTION("""COMPUTED_VALUE"""),61.06)</f>
        <v>61.06</v>
      </c>
      <c r="F164" s="1">
        <f>IFERROR(__xludf.DUMMYFUNCTION("""COMPUTED_VALUE"""),1233347.0)</f>
        <v>1233347</v>
      </c>
    </row>
    <row r="165">
      <c r="A165" s="2">
        <f>IFERROR(__xludf.DUMMYFUNCTION("""COMPUTED_VALUE"""),43336.66666666667)</f>
        <v>43336.66667</v>
      </c>
      <c r="B165" s="1">
        <f>IFERROR(__xludf.DUMMYFUNCTION("""COMPUTED_VALUE"""),61.3)</f>
        <v>61.3</v>
      </c>
      <c r="C165" s="1">
        <f>IFERROR(__xludf.DUMMYFUNCTION("""COMPUTED_VALUE"""),61.87)</f>
        <v>61.87</v>
      </c>
      <c r="D165" s="1">
        <f>IFERROR(__xludf.DUMMYFUNCTION("""COMPUTED_VALUE"""),61.07)</f>
        <v>61.07</v>
      </c>
      <c r="E165" s="1">
        <f>IFERROR(__xludf.DUMMYFUNCTION("""COMPUTED_VALUE"""),61.84)</f>
        <v>61.84</v>
      </c>
      <c r="F165" s="1">
        <f>IFERROR(__xludf.DUMMYFUNCTION("""COMPUTED_VALUE"""),1222653.0)</f>
        <v>1222653</v>
      </c>
    </row>
    <row r="166">
      <c r="A166" s="2">
        <f>IFERROR(__xludf.DUMMYFUNCTION("""COMPUTED_VALUE"""),43339.66666666667)</f>
        <v>43339.66667</v>
      </c>
      <c r="B166" s="1">
        <f>IFERROR(__xludf.DUMMYFUNCTION("""COMPUTED_VALUE"""),62.21)</f>
        <v>62.21</v>
      </c>
      <c r="C166" s="1">
        <f>IFERROR(__xludf.DUMMYFUNCTION("""COMPUTED_VALUE"""),62.89)</f>
        <v>62.89</v>
      </c>
      <c r="D166" s="1">
        <f>IFERROR(__xludf.DUMMYFUNCTION("""COMPUTED_VALUE"""),62.03)</f>
        <v>62.03</v>
      </c>
      <c r="E166" s="1">
        <f>IFERROR(__xludf.DUMMYFUNCTION("""COMPUTED_VALUE"""),62.81)</f>
        <v>62.81</v>
      </c>
      <c r="F166" s="1">
        <f>IFERROR(__xludf.DUMMYFUNCTION("""COMPUTED_VALUE"""),1428992.0)</f>
        <v>1428992</v>
      </c>
    </row>
    <row r="167">
      <c r="A167" s="2">
        <f>IFERROR(__xludf.DUMMYFUNCTION("""COMPUTED_VALUE"""),43340.66666666667)</f>
        <v>43340.66667</v>
      </c>
      <c r="B167" s="1">
        <f>IFERROR(__xludf.DUMMYFUNCTION("""COMPUTED_VALUE"""),62.8)</f>
        <v>62.8</v>
      </c>
      <c r="C167" s="1">
        <f>IFERROR(__xludf.DUMMYFUNCTION("""COMPUTED_VALUE"""),62.83)</f>
        <v>62.83</v>
      </c>
      <c r="D167" s="1">
        <f>IFERROR(__xludf.DUMMYFUNCTION("""COMPUTED_VALUE"""),62.15)</f>
        <v>62.15</v>
      </c>
      <c r="E167" s="1">
        <f>IFERROR(__xludf.DUMMYFUNCTION("""COMPUTED_VALUE"""),62.29)</f>
        <v>62.29</v>
      </c>
      <c r="F167" s="1">
        <f>IFERROR(__xludf.DUMMYFUNCTION("""COMPUTED_VALUE"""),1366516.0)</f>
        <v>1366516</v>
      </c>
    </row>
    <row r="168">
      <c r="A168" s="2">
        <f>IFERROR(__xludf.DUMMYFUNCTION("""COMPUTED_VALUE"""),43341.66666666667)</f>
        <v>43341.66667</v>
      </c>
      <c r="B168" s="1">
        <f>IFERROR(__xludf.DUMMYFUNCTION("""COMPUTED_VALUE"""),62.75)</f>
        <v>62.75</v>
      </c>
      <c r="C168" s="1">
        <f>IFERROR(__xludf.DUMMYFUNCTION("""COMPUTED_VALUE"""),63.36)</f>
        <v>63.36</v>
      </c>
      <c r="D168" s="1">
        <f>IFERROR(__xludf.DUMMYFUNCTION("""COMPUTED_VALUE"""),62.64)</f>
        <v>62.64</v>
      </c>
      <c r="E168" s="1">
        <f>IFERROR(__xludf.DUMMYFUNCTION("""COMPUTED_VALUE"""),63.23)</f>
        <v>63.23</v>
      </c>
      <c r="F168" s="1">
        <f>IFERROR(__xludf.DUMMYFUNCTION("""COMPUTED_VALUE"""),1846615.0)</f>
        <v>1846615</v>
      </c>
    </row>
    <row r="169">
      <c r="A169" s="2">
        <f>IFERROR(__xludf.DUMMYFUNCTION("""COMPUTED_VALUE"""),43342.66666666667)</f>
        <v>43342.66667</v>
      </c>
      <c r="B169" s="1">
        <f>IFERROR(__xludf.DUMMYFUNCTION("""COMPUTED_VALUE"""),63.17)</f>
        <v>63.17</v>
      </c>
      <c r="C169" s="1">
        <f>IFERROR(__xludf.DUMMYFUNCTION("""COMPUTED_VALUE"""),63.47)</f>
        <v>63.47</v>
      </c>
      <c r="D169" s="1">
        <f>IFERROR(__xludf.DUMMYFUNCTION("""COMPUTED_VALUE"""),62.36)</f>
        <v>62.36</v>
      </c>
      <c r="E169" s="1">
        <f>IFERROR(__xludf.DUMMYFUNCTION("""COMPUTED_VALUE"""),62.72)</f>
        <v>62.72</v>
      </c>
      <c r="F169" s="1">
        <f>IFERROR(__xludf.DUMMYFUNCTION("""COMPUTED_VALUE"""),1505219.0)</f>
        <v>1505219</v>
      </c>
    </row>
    <row r="170">
      <c r="A170" s="2">
        <f>IFERROR(__xludf.DUMMYFUNCTION("""COMPUTED_VALUE"""),43343.66666666667)</f>
        <v>43343.66667</v>
      </c>
      <c r="B170" s="1">
        <f>IFERROR(__xludf.DUMMYFUNCTION("""COMPUTED_VALUE"""),62.61)</f>
        <v>62.61</v>
      </c>
      <c r="C170" s="1">
        <f>IFERROR(__xludf.DUMMYFUNCTION("""COMPUTED_VALUE"""),62.63)</f>
        <v>62.63</v>
      </c>
      <c r="D170" s="1">
        <f>IFERROR(__xludf.DUMMYFUNCTION("""COMPUTED_VALUE"""),61.29)</f>
        <v>61.29</v>
      </c>
      <c r="E170" s="1">
        <f>IFERROR(__xludf.DUMMYFUNCTION("""COMPUTED_VALUE"""),61.59)</f>
        <v>61.59</v>
      </c>
      <c r="F170" s="1">
        <f>IFERROR(__xludf.DUMMYFUNCTION("""COMPUTED_VALUE"""),2115424.0)</f>
        <v>2115424</v>
      </c>
    </row>
    <row r="171">
      <c r="A171" s="2">
        <f>IFERROR(__xludf.DUMMYFUNCTION("""COMPUTED_VALUE"""),43347.66666666667)</f>
        <v>43347.66667</v>
      </c>
      <c r="B171" s="1">
        <f>IFERROR(__xludf.DUMMYFUNCTION("""COMPUTED_VALUE"""),61.13)</f>
        <v>61.13</v>
      </c>
      <c r="C171" s="1">
        <f>IFERROR(__xludf.DUMMYFUNCTION("""COMPUTED_VALUE"""),61.39)</f>
        <v>61.39</v>
      </c>
      <c r="D171" s="1">
        <f>IFERROR(__xludf.DUMMYFUNCTION("""COMPUTED_VALUE"""),60.33)</f>
        <v>60.33</v>
      </c>
      <c r="E171" s="1">
        <f>IFERROR(__xludf.DUMMYFUNCTION("""COMPUTED_VALUE"""),60.57)</f>
        <v>60.57</v>
      </c>
      <c r="F171" s="1">
        <f>IFERROR(__xludf.DUMMYFUNCTION("""COMPUTED_VALUE"""),2072869.0)</f>
        <v>2072869</v>
      </c>
    </row>
    <row r="172">
      <c r="A172" s="2">
        <f>IFERROR(__xludf.DUMMYFUNCTION("""COMPUTED_VALUE"""),43348.66666666667)</f>
        <v>43348.66667</v>
      </c>
      <c r="B172" s="1">
        <f>IFERROR(__xludf.DUMMYFUNCTION("""COMPUTED_VALUE"""),60.46)</f>
        <v>60.46</v>
      </c>
      <c r="C172" s="1">
        <f>IFERROR(__xludf.DUMMYFUNCTION("""COMPUTED_VALUE"""),60.74)</f>
        <v>60.74</v>
      </c>
      <c r="D172" s="1">
        <f>IFERROR(__xludf.DUMMYFUNCTION("""COMPUTED_VALUE"""),58.77)</f>
        <v>58.77</v>
      </c>
      <c r="E172" s="1">
        <f>IFERROR(__xludf.DUMMYFUNCTION("""COMPUTED_VALUE"""),59.96)</f>
        <v>59.96</v>
      </c>
      <c r="F172" s="1">
        <f>IFERROR(__xludf.DUMMYFUNCTION("""COMPUTED_VALUE"""),2699394.0)</f>
        <v>2699394</v>
      </c>
    </row>
    <row r="173">
      <c r="A173" s="2">
        <f>IFERROR(__xludf.DUMMYFUNCTION("""COMPUTED_VALUE"""),43349.66666666667)</f>
        <v>43349.66667</v>
      </c>
      <c r="B173" s="1">
        <f>IFERROR(__xludf.DUMMYFUNCTION("""COMPUTED_VALUE"""),59.93)</f>
        <v>59.93</v>
      </c>
      <c r="C173" s="1">
        <f>IFERROR(__xludf.DUMMYFUNCTION("""COMPUTED_VALUE"""),59.95)</f>
        <v>59.95</v>
      </c>
      <c r="D173" s="1">
        <f>IFERROR(__xludf.DUMMYFUNCTION("""COMPUTED_VALUE"""),58.18)</f>
        <v>58.18</v>
      </c>
      <c r="E173" s="1">
        <f>IFERROR(__xludf.DUMMYFUNCTION("""COMPUTED_VALUE"""),59.2)</f>
        <v>59.2</v>
      </c>
      <c r="F173" s="1">
        <f>IFERROR(__xludf.DUMMYFUNCTION("""COMPUTED_VALUE"""),2342722.0)</f>
        <v>2342722</v>
      </c>
    </row>
    <row r="174">
      <c r="A174" s="2">
        <f>IFERROR(__xludf.DUMMYFUNCTION("""COMPUTED_VALUE"""),43350.66666666667)</f>
        <v>43350.66667</v>
      </c>
      <c r="B174" s="1">
        <f>IFERROR(__xludf.DUMMYFUNCTION("""COMPUTED_VALUE"""),58.6)</f>
        <v>58.6</v>
      </c>
      <c r="C174" s="1">
        <f>IFERROR(__xludf.DUMMYFUNCTION("""COMPUTED_VALUE"""),59.43)</f>
        <v>59.43</v>
      </c>
      <c r="D174" s="1">
        <f>IFERROR(__xludf.DUMMYFUNCTION("""COMPUTED_VALUE"""),58.46)</f>
        <v>58.46</v>
      </c>
      <c r="E174" s="1">
        <f>IFERROR(__xludf.DUMMYFUNCTION("""COMPUTED_VALUE"""),58.88)</f>
        <v>58.88</v>
      </c>
      <c r="F174" s="1">
        <f>IFERROR(__xludf.DUMMYFUNCTION("""COMPUTED_VALUE"""),1633190.0)</f>
        <v>1633190</v>
      </c>
    </row>
    <row r="175">
      <c r="A175" s="2">
        <f>IFERROR(__xludf.DUMMYFUNCTION("""COMPUTED_VALUE"""),43353.66666666667)</f>
        <v>43353.66667</v>
      </c>
      <c r="B175" s="1">
        <f>IFERROR(__xludf.DUMMYFUNCTION("""COMPUTED_VALUE"""),59.21)</f>
        <v>59.21</v>
      </c>
      <c r="C175" s="1">
        <f>IFERROR(__xludf.DUMMYFUNCTION("""COMPUTED_VALUE"""),59.33)</f>
        <v>59.33</v>
      </c>
      <c r="D175" s="1">
        <f>IFERROR(__xludf.DUMMYFUNCTION("""COMPUTED_VALUE"""),58.53)</f>
        <v>58.53</v>
      </c>
      <c r="E175" s="1">
        <f>IFERROR(__xludf.DUMMYFUNCTION("""COMPUTED_VALUE"""),58.75)</f>
        <v>58.75</v>
      </c>
      <c r="F175" s="1">
        <f>IFERROR(__xludf.DUMMYFUNCTION("""COMPUTED_VALUE"""),1383938.0)</f>
        <v>1383938</v>
      </c>
    </row>
    <row r="176">
      <c r="A176" s="2">
        <f>IFERROR(__xludf.DUMMYFUNCTION("""COMPUTED_VALUE"""),43354.66666666667)</f>
        <v>43354.66667</v>
      </c>
      <c r="B176" s="1">
        <f>IFERROR(__xludf.DUMMYFUNCTION("""COMPUTED_VALUE"""),58.56)</f>
        <v>58.56</v>
      </c>
      <c r="C176" s="1">
        <f>IFERROR(__xludf.DUMMYFUNCTION("""COMPUTED_VALUE"""),59.55)</f>
        <v>59.55</v>
      </c>
      <c r="D176" s="1">
        <f>IFERROR(__xludf.DUMMYFUNCTION("""COMPUTED_VALUE"""),58.3)</f>
        <v>58.3</v>
      </c>
      <c r="E176" s="1">
        <f>IFERROR(__xludf.DUMMYFUNCTION("""COMPUTED_VALUE"""),59.5)</f>
        <v>59.5</v>
      </c>
      <c r="F176" s="1">
        <f>IFERROR(__xludf.DUMMYFUNCTION("""COMPUTED_VALUE"""),1462688.0)</f>
        <v>1462688</v>
      </c>
    </row>
    <row r="177">
      <c r="A177" s="2">
        <f>IFERROR(__xludf.DUMMYFUNCTION("""COMPUTED_VALUE"""),43355.66666666667)</f>
        <v>43355.66667</v>
      </c>
      <c r="B177" s="1">
        <f>IFERROR(__xludf.DUMMYFUNCTION("""COMPUTED_VALUE"""),59.1)</f>
        <v>59.1</v>
      </c>
      <c r="C177" s="1">
        <f>IFERROR(__xludf.DUMMYFUNCTION("""COMPUTED_VALUE"""),59.53)</f>
        <v>59.53</v>
      </c>
      <c r="D177" s="1">
        <f>IFERROR(__xludf.DUMMYFUNCTION("""COMPUTED_VALUE"""),58.31)</f>
        <v>58.31</v>
      </c>
      <c r="E177" s="1">
        <f>IFERROR(__xludf.DUMMYFUNCTION("""COMPUTED_VALUE"""),58.58)</f>
        <v>58.58</v>
      </c>
      <c r="F177" s="1">
        <f>IFERROR(__xludf.DUMMYFUNCTION("""COMPUTED_VALUE"""),1785833.0)</f>
        <v>1785833</v>
      </c>
    </row>
    <row r="178">
      <c r="A178" s="2">
        <f>IFERROR(__xludf.DUMMYFUNCTION("""COMPUTED_VALUE"""),43356.66666666667)</f>
        <v>43356.66667</v>
      </c>
      <c r="B178" s="1">
        <f>IFERROR(__xludf.DUMMYFUNCTION("""COMPUTED_VALUE"""),58.99)</f>
        <v>58.99</v>
      </c>
      <c r="C178" s="1">
        <f>IFERROR(__xludf.DUMMYFUNCTION("""COMPUTED_VALUE"""),59.39)</f>
        <v>59.39</v>
      </c>
      <c r="D178" s="1">
        <f>IFERROR(__xludf.DUMMYFUNCTION("""COMPUTED_VALUE"""),58.46)</f>
        <v>58.46</v>
      </c>
      <c r="E178" s="1">
        <f>IFERROR(__xludf.DUMMYFUNCTION("""COMPUTED_VALUE"""),59.11)</f>
        <v>59.11</v>
      </c>
      <c r="F178" s="1">
        <f>IFERROR(__xludf.DUMMYFUNCTION("""COMPUTED_VALUE"""),2003418.0)</f>
        <v>2003418</v>
      </c>
    </row>
    <row r="179">
      <c r="A179" s="2">
        <f>IFERROR(__xludf.DUMMYFUNCTION("""COMPUTED_VALUE"""),43357.66666666667)</f>
        <v>43357.66667</v>
      </c>
      <c r="B179" s="1">
        <f>IFERROR(__xludf.DUMMYFUNCTION("""COMPUTED_VALUE"""),59.4)</f>
        <v>59.4</v>
      </c>
      <c r="C179" s="1">
        <f>IFERROR(__xludf.DUMMYFUNCTION("""COMPUTED_VALUE"""),59.4)</f>
        <v>59.4</v>
      </c>
      <c r="D179" s="1">
        <f>IFERROR(__xludf.DUMMYFUNCTION("""COMPUTED_VALUE"""),58.68)</f>
        <v>58.68</v>
      </c>
      <c r="E179" s="1">
        <f>IFERROR(__xludf.DUMMYFUNCTION("""COMPUTED_VALUE"""),58.9)</f>
        <v>58.9</v>
      </c>
      <c r="F179" s="1">
        <f>IFERROR(__xludf.DUMMYFUNCTION("""COMPUTED_VALUE"""),1208767.0)</f>
        <v>1208767</v>
      </c>
    </row>
    <row r="180">
      <c r="A180" s="2">
        <f>IFERROR(__xludf.DUMMYFUNCTION("""COMPUTED_VALUE"""),43360.66666666667)</f>
        <v>43360.66667</v>
      </c>
      <c r="B180" s="1">
        <f>IFERROR(__xludf.DUMMYFUNCTION("""COMPUTED_VALUE"""),58.89)</f>
        <v>58.89</v>
      </c>
      <c r="C180" s="1">
        <f>IFERROR(__xludf.DUMMYFUNCTION("""COMPUTED_VALUE"""),59.09)</f>
        <v>59.09</v>
      </c>
      <c r="D180" s="1">
        <f>IFERROR(__xludf.DUMMYFUNCTION("""COMPUTED_VALUE"""),57.92)</f>
        <v>57.92</v>
      </c>
      <c r="E180" s="1">
        <f>IFERROR(__xludf.DUMMYFUNCTION("""COMPUTED_VALUE"""),57.99)</f>
        <v>57.99</v>
      </c>
      <c r="F180" s="1">
        <f>IFERROR(__xludf.DUMMYFUNCTION("""COMPUTED_VALUE"""),1704790.0)</f>
        <v>1704790</v>
      </c>
    </row>
    <row r="181">
      <c r="A181" s="2">
        <f>IFERROR(__xludf.DUMMYFUNCTION("""COMPUTED_VALUE"""),43361.66666666667)</f>
        <v>43361.66667</v>
      </c>
      <c r="B181" s="1">
        <f>IFERROR(__xludf.DUMMYFUNCTION("""COMPUTED_VALUE"""),58.13)</f>
        <v>58.13</v>
      </c>
      <c r="C181" s="1">
        <f>IFERROR(__xludf.DUMMYFUNCTION("""COMPUTED_VALUE"""),59.07)</f>
        <v>59.07</v>
      </c>
      <c r="D181" s="1">
        <f>IFERROR(__xludf.DUMMYFUNCTION("""COMPUTED_VALUE"""),58.07)</f>
        <v>58.07</v>
      </c>
      <c r="E181" s="1">
        <f>IFERROR(__xludf.DUMMYFUNCTION("""COMPUTED_VALUE"""),58.36)</f>
        <v>58.36</v>
      </c>
      <c r="F181" s="1">
        <f>IFERROR(__xludf.DUMMYFUNCTION("""COMPUTED_VALUE"""),1615701.0)</f>
        <v>1615701</v>
      </c>
    </row>
    <row r="182">
      <c r="A182" s="2">
        <f>IFERROR(__xludf.DUMMYFUNCTION("""COMPUTED_VALUE"""),43362.66666666667)</f>
        <v>43362.66667</v>
      </c>
      <c r="B182" s="1">
        <f>IFERROR(__xludf.DUMMYFUNCTION("""COMPUTED_VALUE"""),58.45)</f>
        <v>58.45</v>
      </c>
      <c r="C182" s="1">
        <f>IFERROR(__xludf.DUMMYFUNCTION("""COMPUTED_VALUE"""),58.81)</f>
        <v>58.81</v>
      </c>
      <c r="D182" s="1">
        <f>IFERROR(__xludf.DUMMYFUNCTION("""COMPUTED_VALUE"""),57.93)</f>
        <v>57.93</v>
      </c>
      <c r="E182" s="1">
        <f>IFERROR(__xludf.DUMMYFUNCTION("""COMPUTED_VALUE"""),58.71)</f>
        <v>58.71</v>
      </c>
      <c r="F182" s="1">
        <f>IFERROR(__xludf.DUMMYFUNCTION("""COMPUTED_VALUE"""),1298084.0)</f>
        <v>1298084</v>
      </c>
    </row>
    <row r="183">
      <c r="A183" s="2">
        <f>IFERROR(__xludf.DUMMYFUNCTION("""COMPUTED_VALUE"""),43363.66666666667)</f>
        <v>43363.66667</v>
      </c>
      <c r="B183" s="1">
        <f>IFERROR(__xludf.DUMMYFUNCTION("""COMPUTED_VALUE"""),59.03)</f>
        <v>59.03</v>
      </c>
      <c r="C183" s="1">
        <f>IFERROR(__xludf.DUMMYFUNCTION("""COMPUTED_VALUE"""),59.7)</f>
        <v>59.7</v>
      </c>
      <c r="D183" s="1">
        <f>IFERROR(__xludf.DUMMYFUNCTION("""COMPUTED_VALUE"""),58.81)</f>
        <v>58.81</v>
      </c>
      <c r="E183" s="1">
        <f>IFERROR(__xludf.DUMMYFUNCTION("""COMPUTED_VALUE"""),59.58)</f>
        <v>59.58</v>
      </c>
      <c r="F183" s="1">
        <f>IFERROR(__xludf.DUMMYFUNCTION("""COMPUTED_VALUE"""),1462455.0)</f>
        <v>1462455</v>
      </c>
    </row>
    <row r="184">
      <c r="A184" s="2">
        <f>IFERROR(__xludf.DUMMYFUNCTION("""COMPUTED_VALUE"""),43364.66666666667)</f>
        <v>43364.66667</v>
      </c>
      <c r="B184" s="1">
        <f>IFERROR(__xludf.DUMMYFUNCTION("""COMPUTED_VALUE"""),59.75)</f>
        <v>59.75</v>
      </c>
      <c r="C184" s="1">
        <f>IFERROR(__xludf.DUMMYFUNCTION("""COMPUTED_VALUE"""),59.83)</f>
        <v>59.83</v>
      </c>
      <c r="D184" s="1">
        <f>IFERROR(__xludf.DUMMYFUNCTION("""COMPUTED_VALUE"""),58.6)</f>
        <v>58.6</v>
      </c>
      <c r="E184" s="1">
        <f>IFERROR(__xludf.DUMMYFUNCTION("""COMPUTED_VALUE"""),58.61)</f>
        <v>58.61</v>
      </c>
      <c r="F184" s="1">
        <f>IFERROR(__xludf.DUMMYFUNCTION("""COMPUTED_VALUE"""),4561119.0)</f>
        <v>4561119</v>
      </c>
    </row>
    <row r="185">
      <c r="A185" s="2">
        <f>IFERROR(__xludf.DUMMYFUNCTION("""COMPUTED_VALUE"""),43367.66666666667)</f>
        <v>43367.66667</v>
      </c>
      <c r="B185" s="1">
        <f>IFERROR(__xludf.DUMMYFUNCTION("""COMPUTED_VALUE"""),57.97)</f>
        <v>57.97</v>
      </c>
      <c r="C185" s="1">
        <f>IFERROR(__xludf.DUMMYFUNCTION("""COMPUTED_VALUE"""),59.26)</f>
        <v>59.26</v>
      </c>
      <c r="D185" s="1">
        <f>IFERROR(__xludf.DUMMYFUNCTION("""COMPUTED_VALUE"""),57.58)</f>
        <v>57.58</v>
      </c>
      <c r="E185" s="1">
        <f>IFERROR(__xludf.DUMMYFUNCTION("""COMPUTED_VALUE"""),58.98)</f>
        <v>58.98</v>
      </c>
      <c r="F185" s="1">
        <f>IFERROR(__xludf.DUMMYFUNCTION("""COMPUTED_VALUE"""),1557479.0)</f>
        <v>1557479</v>
      </c>
    </row>
    <row r="186">
      <c r="A186" s="2">
        <f>IFERROR(__xludf.DUMMYFUNCTION("""COMPUTED_VALUE"""),43368.66666666667)</f>
        <v>43368.66667</v>
      </c>
      <c r="B186" s="1">
        <f>IFERROR(__xludf.DUMMYFUNCTION("""COMPUTED_VALUE"""),59.21)</f>
        <v>59.21</v>
      </c>
      <c r="C186" s="1">
        <f>IFERROR(__xludf.DUMMYFUNCTION("""COMPUTED_VALUE"""),59.84)</f>
        <v>59.84</v>
      </c>
      <c r="D186" s="1">
        <f>IFERROR(__xludf.DUMMYFUNCTION("""COMPUTED_VALUE"""),58.7)</f>
        <v>58.7</v>
      </c>
      <c r="E186" s="1">
        <f>IFERROR(__xludf.DUMMYFUNCTION("""COMPUTED_VALUE"""),59.69)</f>
        <v>59.69</v>
      </c>
      <c r="F186" s="1">
        <f>IFERROR(__xludf.DUMMYFUNCTION("""COMPUTED_VALUE"""),1657809.0)</f>
        <v>1657809</v>
      </c>
    </row>
    <row r="187">
      <c r="A187" s="2">
        <f>IFERROR(__xludf.DUMMYFUNCTION("""COMPUTED_VALUE"""),43369.66666666667)</f>
        <v>43369.66667</v>
      </c>
      <c r="B187" s="1">
        <f>IFERROR(__xludf.DUMMYFUNCTION("""COMPUTED_VALUE"""),59.68)</f>
        <v>59.68</v>
      </c>
      <c r="C187" s="1">
        <f>IFERROR(__xludf.DUMMYFUNCTION("""COMPUTED_VALUE"""),60.36)</f>
        <v>60.36</v>
      </c>
      <c r="D187" s="1">
        <f>IFERROR(__xludf.DUMMYFUNCTION("""COMPUTED_VALUE"""),59.27)</f>
        <v>59.27</v>
      </c>
      <c r="E187" s="1">
        <f>IFERROR(__xludf.DUMMYFUNCTION("""COMPUTED_VALUE"""),59.7)</f>
        <v>59.7</v>
      </c>
      <c r="F187" s="1">
        <f>IFERROR(__xludf.DUMMYFUNCTION("""COMPUTED_VALUE"""),1882524.0)</f>
        <v>1882524</v>
      </c>
    </row>
    <row r="188">
      <c r="A188" s="2">
        <f>IFERROR(__xludf.DUMMYFUNCTION("""COMPUTED_VALUE"""),43370.66666666667)</f>
        <v>43370.66667</v>
      </c>
      <c r="B188" s="1">
        <f>IFERROR(__xludf.DUMMYFUNCTION("""COMPUTED_VALUE"""),60.0)</f>
        <v>60</v>
      </c>
      <c r="C188" s="1">
        <f>IFERROR(__xludf.DUMMYFUNCTION("""COMPUTED_VALUE"""),60.84)</f>
        <v>60.84</v>
      </c>
      <c r="D188" s="1">
        <f>IFERROR(__xludf.DUMMYFUNCTION("""COMPUTED_VALUE"""),59.9)</f>
        <v>59.9</v>
      </c>
      <c r="E188" s="1">
        <f>IFERROR(__xludf.DUMMYFUNCTION("""COMPUTED_VALUE"""),60.37)</f>
        <v>60.37</v>
      </c>
      <c r="F188" s="1">
        <f>IFERROR(__xludf.DUMMYFUNCTION("""COMPUTED_VALUE"""),1813652.0)</f>
        <v>1813652</v>
      </c>
    </row>
    <row r="189">
      <c r="A189" s="2">
        <f>IFERROR(__xludf.DUMMYFUNCTION("""COMPUTED_VALUE"""),43371.66666666667)</f>
        <v>43371.66667</v>
      </c>
      <c r="B189" s="1">
        <f>IFERROR(__xludf.DUMMYFUNCTION("""COMPUTED_VALUE"""),60.2)</f>
        <v>60.2</v>
      </c>
      <c r="C189" s="1">
        <f>IFERROR(__xludf.DUMMYFUNCTION("""COMPUTED_VALUE"""),60.42)</f>
        <v>60.42</v>
      </c>
      <c r="D189" s="1">
        <f>IFERROR(__xludf.DUMMYFUNCTION("""COMPUTED_VALUE"""),59.89)</f>
        <v>59.89</v>
      </c>
      <c r="E189" s="1">
        <f>IFERROR(__xludf.DUMMYFUNCTION("""COMPUTED_VALUE"""),60.35)</f>
        <v>60.35</v>
      </c>
      <c r="F189" s="1">
        <f>IFERROR(__xludf.DUMMYFUNCTION("""COMPUTED_VALUE"""),1780759.0)</f>
        <v>1780759</v>
      </c>
    </row>
    <row r="190">
      <c r="A190" s="2">
        <f>IFERROR(__xludf.DUMMYFUNCTION("""COMPUTED_VALUE"""),43374.66666666667)</f>
        <v>43374.66667</v>
      </c>
      <c r="B190" s="1">
        <f>IFERROR(__xludf.DUMMYFUNCTION("""COMPUTED_VALUE"""),60.65)</f>
        <v>60.65</v>
      </c>
      <c r="C190" s="1">
        <f>IFERROR(__xludf.DUMMYFUNCTION("""COMPUTED_VALUE"""),61.21)</f>
        <v>61.21</v>
      </c>
      <c r="D190" s="1">
        <f>IFERROR(__xludf.DUMMYFUNCTION("""COMPUTED_VALUE"""),60.16)</f>
        <v>60.16</v>
      </c>
      <c r="E190" s="1">
        <f>IFERROR(__xludf.DUMMYFUNCTION("""COMPUTED_VALUE"""),60.43)</f>
        <v>60.43</v>
      </c>
      <c r="F190" s="1">
        <f>IFERROR(__xludf.DUMMYFUNCTION("""COMPUTED_VALUE"""),1659364.0)</f>
        <v>1659364</v>
      </c>
    </row>
    <row r="191">
      <c r="A191" s="2">
        <f>IFERROR(__xludf.DUMMYFUNCTION("""COMPUTED_VALUE"""),43375.66666666667)</f>
        <v>43375.66667</v>
      </c>
      <c r="B191" s="1">
        <f>IFERROR(__xludf.DUMMYFUNCTION("""COMPUTED_VALUE"""),60.33)</f>
        <v>60.33</v>
      </c>
      <c r="C191" s="1">
        <f>IFERROR(__xludf.DUMMYFUNCTION("""COMPUTED_VALUE"""),61.23)</f>
        <v>61.23</v>
      </c>
      <c r="D191" s="1">
        <f>IFERROR(__xludf.DUMMYFUNCTION("""COMPUTED_VALUE"""),59.98)</f>
        <v>59.98</v>
      </c>
      <c r="E191" s="1">
        <f>IFERROR(__xludf.DUMMYFUNCTION("""COMPUTED_VALUE"""),60.38)</f>
        <v>60.38</v>
      </c>
      <c r="F191" s="1">
        <f>IFERROR(__xludf.DUMMYFUNCTION("""COMPUTED_VALUE"""),2008956.0)</f>
        <v>2008956</v>
      </c>
    </row>
    <row r="192">
      <c r="A192" s="2">
        <f>IFERROR(__xludf.DUMMYFUNCTION("""COMPUTED_VALUE"""),43376.66666666667)</f>
        <v>43376.66667</v>
      </c>
      <c r="B192" s="1">
        <f>IFERROR(__xludf.DUMMYFUNCTION("""COMPUTED_VALUE"""),60.6)</f>
        <v>60.6</v>
      </c>
      <c r="C192" s="1">
        <f>IFERROR(__xludf.DUMMYFUNCTION("""COMPUTED_VALUE"""),60.71)</f>
        <v>60.71</v>
      </c>
      <c r="D192" s="1">
        <f>IFERROR(__xludf.DUMMYFUNCTION("""COMPUTED_VALUE"""),60.11)</f>
        <v>60.11</v>
      </c>
      <c r="E192" s="1">
        <f>IFERROR(__xludf.DUMMYFUNCTION("""COMPUTED_VALUE"""),60.58)</f>
        <v>60.58</v>
      </c>
      <c r="F192" s="1">
        <f>IFERROR(__xludf.DUMMYFUNCTION("""COMPUTED_VALUE"""),1312686.0)</f>
        <v>1312686</v>
      </c>
    </row>
    <row r="193">
      <c r="A193" s="2">
        <f>IFERROR(__xludf.DUMMYFUNCTION("""COMPUTED_VALUE"""),43377.66666666667)</f>
        <v>43377.66667</v>
      </c>
      <c r="B193" s="1">
        <f>IFERROR(__xludf.DUMMYFUNCTION("""COMPUTED_VALUE"""),60.25)</f>
        <v>60.25</v>
      </c>
      <c r="C193" s="1">
        <f>IFERROR(__xludf.DUMMYFUNCTION("""COMPUTED_VALUE"""),60.3)</f>
        <v>60.3</v>
      </c>
      <c r="D193" s="1">
        <f>IFERROR(__xludf.DUMMYFUNCTION("""COMPUTED_VALUE"""),58.19)</f>
        <v>58.19</v>
      </c>
      <c r="E193" s="1">
        <f>IFERROR(__xludf.DUMMYFUNCTION("""COMPUTED_VALUE"""),58.85)</f>
        <v>58.85</v>
      </c>
      <c r="F193" s="1">
        <f>IFERROR(__xludf.DUMMYFUNCTION("""COMPUTED_VALUE"""),2328778.0)</f>
        <v>2328778</v>
      </c>
    </row>
    <row r="194">
      <c r="A194" s="2">
        <f>IFERROR(__xludf.DUMMYFUNCTION("""COMPUTED_VALUE"""),43378.66666666667)</f>
        <v>43378.66667</v>
      </c>
      <c r="B194" s="1">
        <f>IFERROR(__xludf.DUMMYFUNCTION("""COMPUTED_VALUE"""),58.8)</f>
        <v>58.8</v>
      </c>
      <c r="C194" s="1">
        <f>IFERROR(__xludf.DUMMYFUNCTION("""COMPUTED_VALUE"""),59.1)</f>
        <v>59.1</v>
      </c>
      <c r="D194" s="1">
        <f>IFERROR(__xludf.DUMMYFUNCTION("""COMPUTED_VALUE"""),57.72)</f>
        <v>57.72</v>
      </c>
      <c r="E194" s="1">
        <f>IFERROR(__xludf.DUMMYFUNCTION("""COMPUTED_VALUE"""),58.39)</f>
        <v>58.39</v>
      </c>
      <c r="F194" s="1">
        <f>IFERROR(__xludf.DUMMYFUNCTION("""COMPUTED_VALUE"""),1593012.0)</f>
        <v>1593012</v>
      </c>
    </row>
    <row r="195">
      <c r="A195" s="2">
        <f>IFERROR(__xludf.DUMMYFUNCTION("""COMPUTED_VALUE"""),43381.66666666667)</f>
        <v>43381.66667</v>
      </c>
      <c r="B195" s="1">
        <f>IFERROR(__xludf.DUMMYFUNCTION("""COMPUTED_VALUE"""),58.0)</f>
        <v>58</v>
      </c>
      <c r="C195" s="1">
        <f>IFERROR(__xludf.DUMMYFUNCTION("""COMPUTED_VALUE"""),58.79)</f>
        <v>58.79</v>
      </c>
      <c r="D195" s="1">
        <f>IFERROR(__xludf.DUMMYFUNCTION("""COMPUTED_VALUE"""),56.77)</f>
        <v>56.77</v>
      </c>
      <c r="E195" s="1">
        <f>IFERROR(__xludf.DUMMYFUNCTION("""COMPUTED_VALUE"""),57.8)</f>
        <v>57.8</v>
      </c>
      <c r="F195" s="1">
        <f>IFERROR(__xludf.DUMMYFUNCTION("""COMPUTED_VALUE"""),2309539.0)</f>
        <v>2309539</v>
      </c>
    </row>
    <row r="196">
      <c r="A196" s="2">
        <f>IFERROR(__xludf.DUMMYFUNCTION("""COMPUTED_VALUE"""),43382.66666666667)</f>
        <v>43382.66667</v>
      </c>
      <c r="B196" s="1">
        <f>IFERROR(__xludf.DUMMYFUNCTION("""COMPUTED_VALUE"""),57.57)</f>
        <v>57.57</v>
      </c>
      <c r="C196" s="1">
        <f>IFERROR(__xludf.DUMMYFUNCTION("""COMPUTED_VALUE"""),58.08)</f>
        <v>58.08</v>
      </c>
      <c r="D196" s="1">
        <f>IFERROR(__xludf.DUMMYFUNCTION("""COMPUTED_VALUE"""),57.21)</f>
        <v>57.21</v>
      </c>
      <c r="E196" s="1">
        <f>IFERROR(__xludf.DUMMYFUNCTION("""COMPUTED_VALUE"""),57.26)</f>
        <v>57.26</v>
      </c>
      <c r="F196" s="1">
        <f>IFERROR(__xludf.DUMMYFUNCTION("""COMPUTED_VALUE"""),1684728.0)</f>
        <v>1684728</v>
      </c>
    </row>
    <row r="197">
      <c r="A197" s="2">
        <f>IFERROR(__xludf.DUMMYFUNCTION("""COMPUTED_VALUE"""),43383.66666666667)</f>
        <v>43383.66667</v>
      </c>
      <c r="B197" s="1">
        <f>IFERROR(__xludf.DUMMYFUNCTION("""COMPUTED_VALUE"""),56.82)</f>
        <v>56.82</v>
      </c>
      <c r="C197" s="1">
        <f>IFERROR(__xludf.DUMMYFUNCTION("""COMPUTED_VALUE"""),56.85)</f>
        <v>56.85</v>
      </c>
      <c r="D197" s="1">
        <f>IFERROR(__xludf.DUMMYFUNCTION("""COMPUTED_VALUE"""),54.58)</f>
        <v>54.58</v>
      </c>
      <c r="E197" s="1">
        <f>IFERROR(__xludf.DUMMYFUNCTION("""COMPUTED_VALUE"""),54.61)</f>
        <v>54.61</v>
      </c>
      <c r="F197" s="1">
        <f>IFERROR(__xludf.DUMMYFUNCTION("""COMPUTED_VALUE"""),2949006.0)</f>
        <v>2949006</v>
      </c>
    </row>
    <row r="198">
      <c r="A198" s="2">
        <f>IFERROR(__xludf.DUMMYFUNCTION("""COMPUTED_VALUE"""),43384.66666666667)</f>
        <v>43384.66667</v>
      </c>
      <c r="B198" s="1">
        <f>IFERROR(__xludf.DUMMYFUNCTION("""COMPUTED_VALUE"""),53.95)</f>
        <v>53.95</v>
      </c>
      <c r="C198" s="1">
        <f>IFERROR(__xludf.DUMMYFUNCTION("""COMPUTED_VALUE"""),55.8)</f>
        <v>55.8</v>
      </c>
      <c r="D198" s="1">
        <f>IFERROR(__xludf.DUMMYFUNCTION("""COMPUTED_VALUE"""),53.79)</f>
        <v>53.79</v>
      </c>
      <c r="E198" s="1">
        <f>IFERROR(__xludf.DUMMYFUNCTION("""COMPUTED_VALUE"""),54.54)</f>
        <v>54.54</v>
      </c>
      <c r="F198" s="1">
        <f>IFERROR(__xludf.DUMMYFUNCTION("""COMPUTED_VALUE"""),3384775.0)</f>
        <v>3384775</v>
      </c>
    </row>
    <row r="199">
      <c r="A199" s="2">
        <f>IFERROR(__xludf.DUMMYFUNCTION("""COMPUTED_VALUE"""),43385.66666666667)</f>
        <v>43385.66667</v>
      </c>
      <c r="B199" s="1">
        <f>IFERROR(__xludf.DUMMYFUNCTION("""COMPUTED_VALUE"""),55.98)</f>
        <v>55.98</v>
      </c>
      <c r="C199" s="1">
        <f>IFERROR(__xludf.DUMMYFUNCTION("""COMPUTED_VALUE"""),56.29)</f>
        <v>56.29</v>
      </c>
      <c r="D199" s="1">
        <f>IFERROR(__xludf.DUMMYFUNCTION("""COMPUTED_VALUE"""),54.75)</f>
        <v>54.75</v>
      </c>
      <c r="E199" s="1">
        <f>IFERROR(__xludf.DUMMYFUNCTION("""COMPUTED_VALUE"""),56.03)</f>
        <v>56.03</v>
      </c>
      <c r="F199" s="1">
        <f>IFERROR(__xludf.DUMMYFUNCTION("""COMPUTED_VALUE"""),2468920.0)</f>
        <v>2468920</v>
      </c>
    </row>
    <row r="200">
      <c r="A200" s="2">
        <f>IFERROR(__xludf.DUMMYFUNCTION("""COMPUTED_VALUE"""),43388.66666666667)</f>
        <v>43388.66667</v>
      </c>
      <c r="B200" s="1">
        <f>IFERROR(__xludf.DUMMYFUNCTION("""COMPUTED_VALUE"""),55.9)</f>
        <v>55.9</v>
      </c>
      <c r="C200" s="1">
        <f>IFERROR(__xludf.DUMMYFUNCTION("""COMPUTED_VALUE"""),56.09)</f>
        <v>56.09</v>
      </c>
      <c r="D200" s="1">
        <f>IFERROR(__xludf.DUMMYFUNCTION("""COMPUTED_VALUE"""),54.91)</f>
        <v>54.91</v>
      </c>
      <c r="E200" s="1">
        <f>IFERROR(__xludf.DUMMYFUNCTION("""COMPUTED_VALUE"""),55.12)</f>
        <v>55.12</v>
      </c>
      <c r="F200" s="1">
        <f>IFERROR(__xludf.DUMMYFUNCTION("""COMPUTED_VALUE"""),1503956.0)</f>
        <v>1503956</v>
      </c>
    </row>
    <row r="201">
      <c r="A201" s="2">
        <f>IFERROR(__xludf.DUMMYFUNCTION("""COMPUTED_VALUE"""),43389.66666666667)</f>
        <v>43389.66667</v>
      </c>
      <c r="B201" s="1">
        <f>IFERROR(__xludf.DUMMYFUNCTION("""COMPUTED_VALUE"""),55.67)</f>
        <v>55.67</v>
      </c>
      <c r="C201" s="1">
        <f>IFERROR(__xludf.DUMMYFUNCTION("""COMPUTED_VALUE"""),56.82)</f>
        <v>56.82</v>
      </c>
      <c r="D201" s="1">
        <f>IFERROR(__xludf.DUMMYFUNCTION("""COMPUTED_VALUE"""),55.59)</f>
        <v>55.59</v>
      </c>
      <c r="E201" s="1">
        <f>IFERROR(__xludf.DUMMYFUNCTION("""COMPUTED_VALUE"""),56.65)</f>
        <v>56.65</v>
      </c>
      <c r="F201" s="1">
        <f>IFERROR(__xludf.DUMMYFUNCTION("""COMPUTED_VALUE"""),1918879.0)</f>
        <v>1918879</v>
      </c>
    </row>
    <row r="202">
      <c r="A202" s="2">
        <f>IFERROR(__xludf.DUMMYFUNCTION("""COMPUTED_VALUE"""),43390.66666666667)</f>
        <v>43390.66667</v>
      </c>
      <c r="B202" s="1">
        <f>IFERROR(__xludf.DUMMYFUNCTION("""COMPUTED_VALUE"""),57.0)</f>
        <v>57</v>
      </c>
      <c r="C202" s="1">
        <f>IFERROR(__xludf.DUMMYFUNCTION("""COMPUTED_VALUE"""),57.35)</f>
        <v>57.35</v>
      </c>
      <c r="D202" s="1">
        <f>IFERROR(__xludf.DUMMYFUNCTION("""COMPUTED_VALUE"""),55.7)</f>
        <v>55.7</v>
      </c>
      <c r="E202" s="1">
        <f>IFERROR(__xludf.DUMMYFUNCTION("""COMPUTED_VALUE"""),56.38)</f>
        <v>56.38</v>
      </c>
      <c r="F202" s="1">
        <f>IFERROR(__xludf.DUMMYFUNCTION("""COMPUTED_VALUE"""),1782614.0)</f>
        <v>1782614</v>
      </c>
    </row>
    <row r="203">
      <c r="A203" s="2">
        <f>IFERROR(__xludf.DUMMYFUNCTION("""COMPUTED_VALUE"""),43391.66666666667)</f>
        <v>43391.66667</v>
      </c>
      <c r="B203" s="1">
        <f>IFERROR(__xludf.DUMMYFUNCTION("""COMPUTED_VALUE"""),56.5)</f>
        <v>56.5</v>
      </c>
      <c r="C203" s="1">
        <f>IFERROR(__xludf.DUMMYFUNCTION("""COMPUTED_VALUE"""),56.62)</f>
        <v>56.62</v>
      </c>
      <c r="D203" s="1">
        <f>IFERROR(__xludf.DUMMYFUNCTION("""COMPUTED_VALUE"""),54.32)</f>
        <v>54.32</v>
      </c>
      <c r="E203" s="1">
        <f>IFERROR(__xludf.DUMMYFUNCTION("""COMPUTED_VALUE"""),54.9)</f>
        <v>54.9</v>
      </c>
      <c r="F203" s="1">
        <f>IFERROR(__xludf.DUMMYFUNCTION("""COMPUTED_VALUE"""),2307596.0)</f>
        <v>2307596</v>
      </c>
    </row>
    <row r="204">
      <c r="A204" s="2">
        <f>IFERROR(__xludf.DUMMYFUNCTION("""COMPUTED_VALUE"""),43392.66666666667)</f>
        <v>43392.66667</v>
      </c>
      <c r="B204" s="1">
        <f>IFERROR(__xludf.DUMMYFUNCTION("""COMPUTED_VALUE"""),55.19)</f>
        <v>55.19</v>
      </c>
      <c r="C204" s="1">
        <f>IFERROR(__xludf.DUMMYFUNCTION("""COMPUTED_VALUE"""),56.05)</f>
        <v>56.05</v>
      </c>
      <c r="D204" s="1">
        <f>IFERROR(__xludf.DUMMYFUNCTION("""COMPUTED_VALUE"""),54.85)</f>
        <v>54.85</v>
      </c>
      <c r="E204" s="1">
        <f>IFERROR(__xludf.DUMMYFUNCTION("""COMPUTED_VALUE"""),55.26)</f>
        <v>55.26</v>
      </c>
      <c r="F204" s="1">
        <f>IFERROR(__xludf.DUMMYFUNCTION("""COMPUTED_VALUE"""),2064289.0)</f>
        <v>2064289</v>
      </c>
    </row>
    <row r="205">
      <c r="A205" s="2">
        <f>IFERROR(__xludf.DUMMYFUNCTION("""COMPUTED_VALUE"""),43395.66666666667)</f>
        <v>43395.66667</v>
      </c>
      <c r="B205" s="1">
        <f>IFERROR(__xludf.DUMMYFUNCTION("""COMPUTED_VALUE"""),55.63)</f>
        <v>55.63</v>
      </c>
      <c r="C205" s="1">
        <f>IFERROR(__xludf.DUMMYFUNCTION("""COMPUTED_VALUE"""),56.08)</f>
        <v>56.08</v>
      </c>
      <c r="D205" s="1">
        <f>IFERROR(__xludf.DUMMYFUNCTION("""COMPUTED_VALUE"""),55.0)</f>
        <v>55</v>
      </c>
      <c r="E205" s="1">
        <f>IFERROR(__xludf.DUMMYFUNCTION("""COMPUTED_VALUE"""),55.57)</f>
        <v>55.57</v>
      </c>
      <c r="F205" s="1">
        <f>IFERROR(__xludf.DUMMYFUNCTION("""COMPUTED_VALUE"""),1355842.0)</f>
        <v>1355842</v>
      </c>
    </row>
    <row r="206">
      <c r="A206" s="2">
        <f>IFERROR(__xludf.DUMMYFUNCTION("""COMPUTED_VALUE"""),43396.66666666667)</f>
        <v>43396.66667</v>
      </c>
      <c r="B206" s="1">
        <f>IFERROR(__xludf.DUMMYFUNCTION("""COMPUTED_VALUE"""),54.56)</f>
        <v>54.56</v>
      </c>
      <c r="C206" s="1">
        <f>IFERROR(__xludf.DUMMYFUNCTION("""COMPUTED_VALUE"""),55.9)</f>
        <v>55.9</v>
      </c>
      <c r="D206" s="1">
        <f>IFERROR(__xludf.DUMMYFUNCTION("""COMPUTED_VALUE"""),53.95)</f>
        <v>53.95</v>
      </c>
      <c r="E206" s="1">
        <f>IFERROR(__xludf.DUMMYFUNCTION("""COMPUTED_VALUE"""),55.75)</f>
        <v>55.75</v>
      </c>
      <c r="F206" s="1">
        <f>IFERROR(__xludf.DUMMYFUNCTION("""COMPUTED_VALUE"""),1884255.0)</f>
        <v>1884255</v>
      </c>
    </row>
    <row r="207">
      <c r="A207" s="2">
        <f>IFERROR(__xludf.DUMMYFUNCTION("""COMPUTED_VALUE"""),43397.66666666667)</f>
        <v>43397.66667</v>
      </c>
      <c r="B207" s="1">
        <f>IFERROR(__xludf.DUMMYFUNCTION("""COMPUTED_VALUE"""),55.75)</f>
        <v>55.75</v>
      </c>
      <c r="C207" s="1">
        <f>IFERROR(__xludf.DUMMYFUNCTION("""COMPUTED_VALUE"""),55.83)</f>
        <v>55.83</v>
      </c>
      <c r="D207" s="1">
        <f>IFERROR(__xludf.DUMMYFUNCTION("""COMPUTED_VALUE"""),52.75)</f>
        <v>52.75</v>
      </c>
      <c r="E207" s="1">
        <f>IFERROR(__xludf.DUMMYFUNCTION("""COMPUTED_VALUE"""),52.86)</f>
        <v>52.86</v>
      </c>
      <c r="F207" s="1">
        <f>IFERROR(__xludf.DUMMYFUNCTION("""COMPUTED_VALUE"""),2464295.0)</f>
        <v>2464295</v>
      </c>
    </row>
    <row r="208">
      <c r="A208" s="2">
        <f>IFERROR(__xludf.DUMMYFUNCTION("""COMPUTED_VALUE"""),43398.66666666667)</f>
        <v>43398.66667</v>
      </c>
      <c r="B208" s="1">
        <f>IFERROR(__xludf.DUMMYFUNCTION("""COMPUTED_VALUE"""),54.02)</f>
        <v>54.02</v>
      </c>
      <c r="C208" s="1">
        <f>IFERROR(__xludf.DUMMYFUNCTION("""COMPUTED_VALUE"""),55.89)</f>
        <v>55.89</v>
      </c>
      <c r="D208" s="1">
        <f>IFERROR(__xludf.DUMMYFUNCTION("""COMPUTED_VALUE"""),53.78)</f>
        <v>53.78</v>
      </c>
      <c r="E208" s="1">
        <f>IFERROR(__xludf.DUMMYFUNCTION("""COMPUTED_VALUE"""),55.18)</f>
        <v>55.18</v>
      </c>
      <c r="F208" s="1">
        <f>IFERROR(__xludf.DUMMYFUNCTION("""COMPUTED_VALUE"""),3647814.0)</f>
        <v>3647814</v>
      </c>
    </row>
    <row r="209">
      <c r="A209" s="2">
        <f>IFERROR(__xludf.DUMMYFUNCTION("""COMPUTED_VALUE"""),43399.66666666667)</f>
        <v>43399.66667</v>
      </c>
      <c r="B209" s="1">
        <f>IFERROR(__xludf.DUMMYFUNCTION("""COMPUTED_VALUE"""),52.42)</f>
        <v>52.42</v>
      </c>
      <c r="C209" s="1">
        <f>IFERROR(__xludf.DUMMYFUNCTION("""COMPUTED_VALUE"""),55.85)</f>
        <v>55.85</v>
      </c>
      <c r="D209" s="1">
        <f>IFERROR(__xludf.DUMMYFUNCTION("""COMPUTED_VALUE"""),52.11)</f>
        <v>52.11</v>
      </c>
      <c r="E209" s="1">
        <f>IFERROR(__xludf.DUMMYFUNCTION("""COMPUTED_VALUE"""),54.19)</f>
        <v>54.19</v>
      </c>
      <c r="F209" s="1">
        <f>IFERROR(__xludf.DUMMYFUNCTION("""COMPUTED_VALUE"""),5321883.0)</f>
        <v>5321883</v>
      </c>
    </row>
    <row r="210">
      <c r="A210" s="2">
        <f>IFERROR(__xludf.DUMMYFUNCTION("""COMPUTED_VALUE"""),43402.66666666667)</f>
        <v>43402.66667</v>
      </c>
      <c r="B210" s="1">
        <f>IFERROR(__xludf.DUMMYFUNCTION("""COMPUTED_VALUE"""),54.83)</f>
        <v>54.83</v>
      </c>
      <c r="C210" s="1">
        <f>IFERROR(__xludf.DUMMYFUNCTION("""COMPUTED_VALUE"""),55.44)</f>
        <v>55.44</v>
      </c>
      <c r="D210" s="1">
        <f>IFERROR(__xludf.DUMMYFUNCTION("""COMPUTED_VALUE"""),50.36)</f>
        <v>50.36</v>
      </c>
      <c r="E210" s="1">
        <f>IFERROR(__xludf.DUMMYFUNCTION("""COMPUTED_VALUE"""),51.74)</f>
        <v>51.74</v>
      </c>
      <c r="F210" s="1">
        <f>IFERROR(__xludf.DUMMYFUNCTION("""COMPUTED_VALUE"""),4064452.0)</f>
        <v>4064452</v>
      </c>
    </row>
    <row r="211">
      <c r="A211" s="2">
        <f>IFERROR(__xludf.DUMMYFUNCTION("""COMPUTED_VALUE"""),43403.66666666667)</f>
        <v>43403.66667</v>
      </c>
      <c r="B211" s="1">
        <f>IFERROR(__xludf.DUMMYFUNCTION("""COMPUTED_VALUE"""),51.0)</f>
        <v>51</v>
      </c>
      <c r="C211" s="1">
        <f>IFERROR(__xludf.DUMMYFUNCTION("""COMPUTED_VALUE"""),52.55)</f>
        <v>52.55</v>
      </c>
      <c r="D211" s="1">
        <f>IFERROR(__xludf.DUMMYFUNCTION("""COMPUTED_VALUE"""),50.7)</f>
        <v>50.7</v>
      </c>
      <c r="E211" s="1">
        <f>IFERROR(__xludf.DUMMYFUNCTION("""COMPUTED_VALUE"""),52.48)</f>
        <v>52.48</v>
      </c>
      <c r="F211" s="1">
        <f>IFERROR(__xludf.DUMMYFUNCTION("""COMPUTED_VALUE"""),2988418.0)</f>
        <v>2988418</v>
      </c>
    </row>
    <row r="212">
      <c r="A212" s="2">
        <f>IFERROR(__xludf.DUMMYFUNCTION("""COMPUTED_VALUE"""),43404.66666666667)</f>
        <v>43404.66667</v>
      </c>
      <c r="B212" s="1">
        <f>IFERROR(__xludf.DUMMYFUNCTION("""COMPUTED_VALUE"""),53.41)</f>
        <v>53.41</v>
      </c>
      <c r="C212" s="1">
        <f>IFERROR(__xludf.DUMMYFUNCTION("""COMPUTED_VALUE"""),55.4)</f>
        <v>55.4</v>
      </c>
      <c r="D212" s="1">
        <f>IFERROR(__xludf.DUMMYFUNCTION("""COMPUTED_VALUE"""),53.41)</f>
        <v>53.41</v>
      </c>
      <c r="E212" s="1">
        <f>IFERROR(__xludf.DUMMYFUNCTION("""COMPUTED_VALUE"""),54.53)</f>
        <v>54.53</v>
      </c>
      <c r="F212" s="1">
        <f>IFERROR(__xludf.DUMMYFUNCTION("""COMPUTED_VALUE"""),3545821.0)</f>
        <v>3545821</v>
      </c>
    </row>
    <row r="213">
      <c r="A213" s="2">
        <f>IFERROR(__xludf.DUMMYFUNCTION("""COMPUTED_VALUE"""),43405.66666666667)</f>
        <v>43405.66667</v>
      </c>
      <c r="B213" s="1">
        <f>IFERROR(__xludf.DUMMYFUNCTION("""COMPUTED_VALUE"""),54.57)</f>
        <v>54.57</v>
      </c>
      <c r="C213" s="1">
        <f>IFERROR(__xludf.DUMMYFUNCTION("""COMPUTED_VALUE"""),55.0)</f>
        <v>55</v>
      </c>
      <c r="D213" s="1">
        <f>IFERROR(__xludf.DUMMYFUNCTION("""COMPUTED_VALUE"""),53.89)</f>
        <v>53.89</v>
      </c>
      <c r="E213" s="1">
        <f>IFERROR(__xludf.DUMMYFUNCTION("""COMPUTED_VALUE"""),54.3)</f>
        <v>54.3</v>
      </c>
      <c r="F213" s="1">
        <f>IFERROR(__xludf.DUMMYFUNCTION("""COMPUTED_VALUE"""),2006575.0)</f>
        <v>2006575</v>
      </c>
    </row>
    <row r="214">
      <c r="A214" s="2">
        <f>IFERROR(__xludf.DUMMYFUNCTION("""COMPUTED_VALUE"""),43406.66666666667)</f>
        <v>43406.66667</v>
      </c>
      <c r="B214" s="1">
        <f>IFERROR(__xludf.DUMMYFUNCTION("""COMPUTED_VALUE"""),54.45)</f>
        <v>54.45</v>
      </c>
      <c r="C214" s="1">
        <f>IFERROR(__xludf.DUMMYFUNCTION("""COMPUTED_VALUE"""),54.9)</f>
        <v>54.9</v>
      </c>
      <c r="D214" s="1">
        <f>IFERROR(__xludf.DUMMYFUNCTION("""COMPUTED_VALUE"""),53.38)</f>
        <v>53.38</v>
      </c>
      <c r="E214" s="1">
        <f>IFERROR(__xludf.DUMMYFUNCTION("""COMPUTED_VALUE"""),53.57)</f>
        <v>53.57</v>
      </c>
      <c r="F214" s="1">
        <f>IFERROR(__xludf.DUMMYFUNCTION("""COMPUTED_VALUE"""),2172215.0)</f>
        <v>2172215</v>
      </c>
    </row>
    <row r="215">
      <c r="A215" s="2">
        <f>IFERROR(__xludf.DUMMYFUNCTION("""COMPUTED_VALUE"""),43409.66666666667)</f>
        <v>43409.66667</v>
      </c>
      <c r="B215" s="1">
        <f>IFERROR(__xludf.DUMMYFUNCTION("""COMPUTED_VALUE"""),53.63)</f>
        <v>53.63</v>
      </c>
      <c r="C215" s="1">
        <f>IFERROR(__xludf.DUMMYFUNCTION("""COMPUTED_VALUE"""),53.67)</f>
        <v>53.67</v>
      </c>
      <c r="D215" s="1">
        <f>IFERROR(__xludf.DUMMYFUNCTION("""COMPUTED_VALUE"""),51.7)</f>
        <v>51.7</v>
      </c>
      <c r="E215" s="1">
        <f>IFERROR(__xludf.DUMMYFUNCTION("""COMPUTED_VALUE"""),52.79)</f>
        <v>52.79</v>
      </c>
      <c r="F215" s="1">
        <f>IFERROR(__xludf.DUMMYFUNCTION("""COMPUTED_VALUE"""),2267870.0)</f>
        <v>2267870</v>
      </c>
    </row>
    <row r="216">
      <c r="A216" s="2">
        <f>IFERROR(__xludf.DUMMYFUNCTION("""COMPUTED_VALUE"""),43410.66666666667)</f>
        <v>43410.66667</v>
      </c>
      <c r="B216" s="1">
        <f>IFERROR(__xludf.DUMMYFUNCTION("""COMPUTED_VALUE"""),52.75)</f>
        <v>52.75</v>
      </c>
      <c r="C216" s="1">
        <f>IFERROR(__xludf.DUMMYFUNCTION("""COMPUTED_VALUE"""),53.99)</f>
        <v>53.99</v>
      </c>
      <c r="D216" s="1">
        <f>IFERROR(__xludf.DUMMYFUNCTION("""COMPUTED_VALUE"""),52.68)</f>
        <v>52.68</v>
      </c>
      <c r="E216" s="1">
        <f>IFERROR(__xludf.DUMMYFUNCTION("""COMPUTED_VALUE"""),53.48)</f>
        <v>53.48</v>
      </c>
      <c r="F216" s="1">
        <f>IFERROR(__xludf.DUMMYFUNCTION("""COMPUTED_VALUE"""),1433013.0)</f>
        <v>1433013</v>
      </c>
    </row>
    <row r="217">
      <c r="A217" s="2">
        <f>IFERROR(__xludf.DUMMYFUNCTION("""COMPUTED_VALUE"""),43411.66666666667)</f>
        <v>43411.66667</v>
      </c>
      <c r="B217" s="1">
        <f>IFERROR(__xludf.DUMMYFUNCTION("""COMPUTED_VALUE"""),54.17)</f>
        <v>54.17</v>
      </c>
      <c r="C217" s="1">
        <f>IFERROR(__xludf.DUMMYFUNCTION("""COMPUTED_VALUE"""),55.5)</f>
        <v>55.5</v>
      </c>
      <c r="D217" s="1">
        <f>IFERROR(__xludf.DUMMYFUNCTION("""COMPUTED_VALUE"""),54.03)</f>
        <v>54.03</v>
      </c>
      <c r="E217" s="1">
        <f>IFERROR(__xludf.DUMMYFUNCTION("""COMPUTED_VALUE"""),55.41)</f>
        <v>55.41</v>
      </c>
      <c r="F217" s="1">
        <f>IFERROR(__xludf.DUMMYFUNCTION("""COMPUTED_VALUE"""),2169392.0)</f>
        <v>2169392</v>
      </c>
    </row>
    <row r="218">
      <c r="A218" s="2">
        <f>IFERROR(__xludf.DUMMYFUNCTION("""COMPUTED_VALUE"""),43412.66666666667)</f>
        <v>43412.66667</v>
      </c>
      <c r="B218" s="1">
        <f>IFERROR(__xludf.DUMMYFUNCTION("""COMPUTED_VALUE"""),55.37)</f>
        <v>55.37</v>
      </c>
      <c r="C218" s="1">
        <f>IFERROR(__xludf.DUMMYFUNCTION("""COMPUTED_VALUE"""),55.41)</f>
        <v>55.41</v>
      </c>
      <c r="D218" s="1">
        <f>IFERROR(__xludf.DUMMYFUNCTION("""COMPUTED_VALUE"""),54.22)</f>
        <v>54.22</v>
      </c>
      <c r="E218" s="1">
        <f>IFERROR(__xludf.DUMMYFUNCTION("""COMPUTED_VALUE"""),54.73)</f>
        <v>54.73</v>
      </c>
      <c r="F218" s="1">
        <f>IFERROR(__xludf.DUMMYFUNCTION("""COMPUTED_VALUE"""),1685193.0)</f>
        <v>1685193</v>
      </c>
    </row>
    <row r="219">
      <c r="A219" s="2">
        <f>IFERROR(__xludf.DUMMYFUNCTION("""COMPUTED_VALUE"""),43413.66666666667)</f>
        <v>43413.66667</v>
      </c>
      <c r="B219" s="1">
        <f>IFERROR(__xludf.DUMMYFUNCTION("""COMPUTED_VALUE"""),54.2)</f>
        <v>54.2</v>
      </c>
      <c r="C219" s="1">
        <f>IFERROR(__xludf.DUMMYFUNCTION("""COMPUTED_VALUE"""),54.42)</f>
        <v>54.42</v>
      </c>
      <c r="D219" s="1">
        <f>IFERROR(__xludf.DUMMYFUNCTION("""COMPUTED_VALUE"""),53.21)</f>
        <v>53.21</v>
      </c>
      <c r="E219" s="1">
        <f>IFERROR(__xludf.DUMMYFUNCTION("""COMPUTED_VALUE"""),53.85)</f>
        <v>53.85</v>
      </c>
      <c r="F219" s="1">
        <f>IFERROR(__xludf.DUMMYFUNCTION("""COMPUTED_VALUE"""),1743298.0)</f>
        <v>1743298</v>
      </c>
    </row>
    <row r="220">
      <c r="A220" s="2">
        <f>IFERROR(__xludf.DUMMYFUNCTION("""COMPUTED_VALUE"""),43416.66666666667)</f>
        <v>43416.66667</v>
      </c>
      <c r="B220" s="1">
        <f>IFERROR(__xludf.DUMMYFUNCTION("""COMPUTED_VALUE"""),53.66)</f>
        <v>53.66</v>
      </c>
      <c r="C220" s="1">
        <f>IFERROR(__xludf.DUMMYFUNCTION("""COMPUTED_VALUE"""),53.71)</f>
        <v>53.71</v>
      </c>
      <c r="D220" s="1">
        <f>IFERROR(__xludf.DUMMYFUNCTION("""COMPUTED_VALUE"""),52.02)</f>
        <v>52.02</v>
      </c>
      <c r="E220" s="1">
        <f>IFERROR(__xludf.DUMMYFUNCTION("""COMPUTED_VALUE"""),52.47)</f>
        <v>52.47</v>
      </c>
      <c r="F220" s="1">
        <f>IFERROR(__xludf.DUMMYFUNCTION("""COMPUTED_VALUE"""),1700091.0)</f>
        <v>1700091</v>
      </c>
    </row>
    <row r="221">
      <c r="A221" s="2">
        <f>IFERROR(__xludf.DUMMYFUNCTION("""COMPUTED_VALUE"""),43417.66666666667)</f>
        <v>43417.66667</v>
      </c>
      <c r="B221" s="1">
        <f>IFERROR(__xludf.DUMMYFUNCTION("""COMPUTED_VALUE"""),52.74)</f>
        <v>52.74</v>
      </c>
      <c r="C221" s="1">
        <f>IFERROR(__xludf.DUMMYFUNCTION("""COMPUTED_VALUE"""),53.33)</f>
        <v>53.33</v>
      </c>
      <c r="D221" s="1">
        <f>IFERROR(__xludf.DUMMYFUNCTION("""COMPUTED_VALUE"""),52.02)</f>
        <v>52.02</v>
      </c>
      <c r="E221" s="1">
        <f>IFERROR(__xludf.DUMMYFUNCTION("""COMPUTED_VALUE"""),52.4)</f>
        <v>52.4</v>
      </c>
      <c r="F221" s="1">
        <f>IFERROR(__xludf.DUMMYFUNCTION("""COMPUTED_VALUE"""),1287475.0)</f>
        <v>1287475</v>
      </c>
    </row>
    <row r="222">
      <c r="A222" s="2">
        <f>IFERROR(__xludf.DUMMYFUNCTION("""COMPUTED_VALUE"""),43418.66666666667)</f>
        <v>43418.66667</v>
      </c>
      <c r="B222" s="1">
        <f>IFERROR(__xludf.DUMMYFUNCTION("""COMPUTED_VALUE"""),53.0)</f>
        <v>53</v>
      </c>
      <c r="C222" s="1">
        <f>IFERROR(__xludf.DUMMYFUNCTION("""COMPUTED_VALUE"""),53.29)</f>
        <v>53.29</v>
      </c>
      <c r="D222" s="1">
        <f>IFERROR(__xludf.DUMMYFUNCTION("""COMPUTED_VALUE"""),52.06)</f>
        <v>52.06</v>
      </c>
      <c r="E222" s="1">
        <f>IFERROR(__xludf.DUMMYFUNCTION("""COMPUTED_VALUE"""),52.73)</f>
        <v>52.73</v>
      </c>
      <c r="F222" s="1">
        <f>IFERROR(__xludf.DUMMYFUNCTION("""COMPUTED_VALUE"""),1733302.0)</f>
        <v>1733302</v>
      </c>
    </row>
    <row r="223">
      <c r="A223" s="2">
        <f>IFERROR(__xludf.DUMMYFUNCTION("""COMPUTED_VALUE"""),43419.66666666667)</f>
        <v>43419.66667</v>
      </c>
      <c r="B223" s="1">
        <f>IFERROR(__xludf.DUMMYFUNCTION("""COMPUTED_VALUE"""),52.57)</f>
        <v>52.57</v>
      </c>
      <c r="C223" s="1">
        <f>IFERROR(__xludf.DUMMYFUNCTION("""COMPUTED_VALUE"""),53.94)</f>
        <v>53.94</v>
      </c>
      <c r="D223" s="1">
        <f>IFERROR(__xludf.DUMMYFUNCTION("""COMPUTED_VALUE"""),52.06)</f>
        <v>52.06</v>
      </c>
      <c r="E223" s="1">
        <f>IFERROR(__xludf.DUMMYFUNCTION("""COMPUTED_VALUE"""),53.55)</f>
        <v>53.55</v>
      </c>
      <c r="F223" s="1">
        <f>IFERROR(__xludf.DUMMYFUNCTION("""COMPUTED_VALUE"""),2079154.0)</f>
        <v>2079154</v>
      </c>
    </row>
    <row r="224">
      <c r="A224" s="2">
        <f>IFERROR(__xludf.DUMMYFUNCTION("""COMPUTED_VALUE"""),43420.66666666667)</f>
        <v>43420.66667</v>
      </c>
      <c r="B224" s="1">
        <f>IFERROR(__xludf.DUMMYFUNCTION("""COMPUTED_VALUE"""),53.26)</f>
        <v>53.26</v>
      </c>
      <c r="C224" s="1">
        <f>IFERROR(__xludf.DUMMYFUNCTION("""COMPUTED_VALUE"""),53.62)</f>
        <v>53.62</v>
      </c>
      <c r="D224" s="1">
        <f>IFERROR(__xludf.DUMMYFUNCTION("""COMPUTED_VALUE"""),52.75)</f>
        <v>52.75</v>
      </c>
      <c r="E224" s="1">
        <f>IFERROR(__xludf.DUMMYFUNCTION("""COMPUTED_VALUE"""),53.41)</f>
        <v>53.41</v>
      </c>
      <c r="F224" s="1">
        <f>IFERROR(__xludf.DUMMYFUNCTION("""COMPUTED_VALUE"""),1768308.0)</f>
        <v>1768308</v>
      </c>
    </row>
    <row r="225">
      <c r="A225" s="2">
        <f>IFERROR(__xludf.DUMMYFUNCTION("""COMPUTED_VALUE"""),43423.66666666667)</f>
        <v>43423.66667</v>
      </c>
      <c r="B225" s="1">
        <f>IFERROR(__xludf.DUMMYFUNCTION("""COMPUTED_VALUE"""),53.17)</f>
        <v>53.17</v>
      </c>
      <c r="C225" s="1">
        <f>IFERROR(__xludf.DUMMYFUNCTION("""COMPUTED_VALUE"""),53.4)</f>
        <v>53.4</v>
      </c>
      <c r="D225" s="1">
        <f>IFERROR(__xludf.DUMMYFUNCTION("""COMPUTED_VALUE"""),51.14)</f>
        <v>51.14</v>
      </c>
      <c r="E225" s="1">
        <f>IFERROR(__xludf.DUMMYFUNCTION("""COMPUTED_VALUE"""),51.37)</f>
        <v>51.37</v>
      </c>
      <c r="F225" s="1">
        <f>IFERROR(__xludf.DUMMYFUNCTION("""COMPUTED_VALUE"""),2284191.0)</f>
        <v>2284191</v>
      </c>
    </row>
    <row r="226">
      <c r="A226" s="2">
        <f>IFERROR(__xludf.DUMMYFUNCTION("""COMPUTED_VALUE"""),43424.66666666667)</f>
        <v>43424.66667</v>
      </c>
      <c r="B226" s="1">
        <f>IFERROR(__xludf.DUMMYFUNCTION("""COMPUTED_VALUE"""),50.36)</f>
        <v>50.36</v>
      </c>
      <c r="C226" s="1">
        <f>IFERROR(__xludf.DUMMYFUNCTION("""COMPUTED_VALUE"""),51.87)</f>
        <v>51.87</v>
      </c>
      <c r="D226" s="1">
        <f>IFERROR(__xludf.DUMMYFUNCTION("""COMPUTED_VALUE"""),50.11)</f>
        <v>50.11</v>
      </c>
      <c r="E226" s="1">
        <f>IFERROR(__xludf.DUMMYFUNCTION("""COMPUTED_VALUE"""),51.52)</f>
        <v>51.52</v>
      </c>
      <c r="F226" s="1">
        <f>IFERROR(__xludf.DUMMYFUNCTION("""COMPUTED_VALUE"""),2722934.0)</f>
        <v>2722934</v>
      </c>
    </row>
    <row r="227">
      <c r="A227" s="2">
        <f>IFERROR(__xludf.DUMMYFUNCTION("""COMPUTED_VALUE"""),43425.66666666667)</f>
        <v>43425.66667</v>
      </c>
      <c r="B227" s="1">
        <f>IFERROR(__xludf.DUMMYFUNCTION("""COMPUTED_VALUE"""),52.27)</f>
        <v>52.27</v>
      </c>
      <c r="C227" s="1">
        <f>IFERROR(__xludf.DUMMYFUNCTION("""COMPUTED_VALUE"""),52.74)</f>
        <v>52.74</v>
      </c>
      <c r="D227" s="1">
        <f>IFERROR(__xludf.DUMMYFUNCTION("""COMPUTED_VALUE"""),51.97)</f>
        <v>51.97</v>
      </c>
      <c r="E227" s="1">
        <f>IFERROR(__xludf.DUMMYFUNCTION("""COMPUTED_VALUE"""),52.17)</f>
        <v>52.17</v>
      </c>
      <c r="F227" s="1">
        <f>IFERROR(__xludf.DUMMYFUNCTION("""COMPUTED_VALUE"""),1485172.0)</f>
        <v>1485172</v>
      </c>
    </row>
    <row r="228">
      <c r="A228" s="2">
        <f>IFERROR(__xludf.DUMMYFUNCTION("""COMPUTED_VALUE"""),43427.54166666667)</f>
        <v>43427.54167</v>
      </c>
      <c r="B228" s="1">
        <f>IFERROR(__xludf.DUMMYFUNCTION("""COMPUTED_VALUE"""),51.68)</f>
        <v>51.68</v>
      </c>
      <c r="C228" s="1">
        <f>IFERROR(__xludf.DUMMYFUNCTION("""COMPUTED_VALUE"""),52.15)</f>
        <v>52.15</v>
      </c>
      <c r="D228" s="1">
        <f>IFERROR(__xludf.DUMMYFUNCTION("""COMPUTED_VALUE"""),51.43)</f>
        <v>51.43</v>
      </c>
      <c r="E228" s="1">
        <f>IFERROR(__xludf.DUMMYFUNCTION("""COMPUTED_VALUE"""),51.51)</f>
        <v>51.51</v>
      </c>
      <c r="F228" s="1">
        <f>IFERROR(__xludf.DUMMYFUNCTION("""COMPUTED_VALUE"""),708859.0)</f>
        <v>708859</v>
      </c>
    </row>
    <row r="229">
      <c r="A229" s="2">
        <f>IFERROR(__xludf.DUMMYFUNCTION("""COMPUTED_VALUE"""),43430.66666666667)</f>
        <v>43430.66667</v>
      </c>
      <c r="B229" s="1">
        <f>IFERROR(__xludf.DUMMYFUNCTION("""COMPUTED_VALUE"""),52.2)</f>
        <v>52.2</v>
      </c>
      <c r="C229" s="1">
        <f>IFERROR(__xludf.DUMMYFUNCTION("""COMPUTED_VALUE"""),52.85)</f>
        <v>52.85</v>
      </c>
      <c r="D229" s="1">
        <f>IFERROR(__xludf.DUMMYFUNCTION("""COMPUTED_VALUE"""),51.99)</f>
        <v>51.99</v>
      </c>
      <c r="E229" s="1">
        <f>IFERROR(__xludf.DUMMYFUNCTION("""COMPUTED_VALUE"""),52.8)</f>
        <v>52.8</v>
      </c>
      <c r="F229" s="1">
        <f>IFERROR(__xludf.DUMMYFUNCTION("""COMPUTED_VALUE"""),1577941.0)</f>
        <v>1577941</v>
      </c>
    </row>
    <row r="230">
      <c r="A230" s="2">
        <f>IFERROR(__xludf.DUMMYFUNCTION("""COMPUTED_VALUE"""),43431.66666666667)</f>
        <v>43431.66667</v>
      </c>
      <c r="B230" s="1">
        <f>IFERROR(__xludf.DUMMYFUNCTION("""COMPUTED_VALUE"""),52.57)</f>
        <v>52.57</v>
      </c>
      <c r="C230" s="1">
        <f>IFERROR(__xludf.DUMMYFUNCTION("""COMPUTED_VALUE"""),53.34)</f>
        <v>53.34</v>
      </c>
      <c r="D230" s="1">
        <f>IFERROR(__xludf.DUMMYFUNCTION("""COMPUTED_VALUE"""),52.28)</f>
        <v>52.28</v>
      </c>
      <c r="E230" s="1">
        <f>IFERROR(__xludf.DUMMYFUNCTION("""COMPUTED_VALUE"""),52.61)</f>
        <v>52.61</v>
      </c>
      <c r="F230" s="1">
        <f>IFERROR(__xludf.DUMMYFUNCTION("""COMPUTED_VALUE"""),1652433.0)</f>
        <v>1652433</v>
      </c>
    </row>
    <row r="231">
      <c r="A231" s="2">
        <f>IFERROR(__xludf.DUMMYFUNCTION("""COMPUTED_VALUE"""),43432.66666666667)</f>
        <v>43432.66667</v>
      </c>
      <c r="B231" s="1">
        <f>IFERROR(__xludf.DUMMYFUNCTION("""COMPUTED_VALUE"""),52.87)</f>
        <v>52.87</v>
      </c>
      <c r="C231" s="1">
        <f>IFERROR(__xludf.DUMMYFUNCTION("""COMPUTED_VALUE"""),54.64)</f>
        <v>54.64</v>
      </c>
      <c r="D231" s="1">
        <f>IFERROR(__xludf.DUMMYFUNCTION("""COMPUTED_VALUE"""),52.15)</f>
        <v>52.15</v>
      </c>
      <c r="E231" s="1">
        <f>IFERROR(__xludf.DUMMYFUNCTION("""COMPUTED_VALUE"""),54.59)</f>
        <v>54.59</v>
      </c>
      <c r="F231" s="1">
        <f>IFERROR(__xludf.DUMMYFUNCTION("""COMPUTED_VALUE"""),2302121.0)</f>
        <v>2302121</v>
      </c>
    </row>
    <row r="232">
      <c r="A232" s="2">
        <f>IFERROR(__xludf.DUMMYFUNCTION("""COMPUTED_VALUE"""),43433.66666666667)</f>
        <v>43433.66667</v>
      </c>
      <c r="B232" s="1">
        <f>IFERROR(__xludf.DUMMYFUNCTION("""COMPUTED_VALUE"""),54.18)</f>
        <v>54.18</v>
      </c>
      <c r="C232" s="1">
        <f>IFERROR(__xludf.DUMMYFUNCTION("""COMPUTED_VALUE"""),55.01)</f>
        <v>55.01</v>
      </c>
      <c r="D232" s="1">
        <f>IFERROR(__xludf.DUMMYFUNCTION("""COMPUTED_VALUE"""),54.1)</f>
        <v>54.1</v>
      </c>
      <c r="E232" s="1">
        <f>IFERROR(__xludf.DUMMYFUNCTION("""COMPUTED_VALUE"""),54.73)</f>
        <v>54.73</v>
      </c>
      <c r="F232" s="1">
        <f>IFERROR(__xludf.DUMMYFUNCTION("""COMPUTED_VALUE"""),1550523.0)</f>
        <v>1550523</v>
      </c>
    </row>
    <row r="233">
      <c r="A233" s="2">
        <f>IFERROR(__xludf.DUMMYFUNCTION("""COMPUTED_VALUE"""),43434.66666666667)</f>
        <v>43434.66667</v>
      </c>
      <c r="B233" s="1">
        <f>IFERROR(__xludf.DUMMYFUNCTION("""COMPUTED_VALUE"""),54.78)</f>
        <v>54.78</v>
      </c>
      <c r="C233" s="1">
        <f>IFERROR(__xludf.DUMMYFUNCTION("""COMPUTED_VALUE"""),55.48)</f>
        <v>55.48</v>
      </c>
      <c r="D233" s="1">
        <f>IFERROR(__xludf.DUMMYFUNCTION("""COMPUTED_VALUE"""),54.16)</f>
        <v>54.16</v>
      </c>
      <c r="E233" s="1">
        <f>IFERROR(__xludf.DUMMYFUNCTION("""COMPUTED_VALUE"""),55.48)</f>
        <v>55.48</v>
      </c>
      <c r="F233" s="1">
        <f>IFERROR(__xludf.DUMMYFUNCTION("""COMPUTED_VALUE"""),2983340.0)</f>
        <v>2983340</v>
      </c>
    </row>
    <row r="234">
      <c r="A234" s="2">
        <f>IFERROR(__xludf.DUMMYFUNCTION("""COMPUTED_VALUE"""),43437.66666666667)</f>
        <v>43437.66667</v>
      </c>
      <c r="B234" s="1">
        <f>IFERROR(__xludf.DUMMYFUNCTION("""COMPUTED_VALUE"""),56.61)</f>
        <v>56.61</v>
      </c>
      <c r="C234" s="1">
        <f>IFERROR(__xludf.DUMMYFUNCTION("""COMPUTED_VALUE"""),56.75)</f>
        <v>56.75</v>
      </c>
      <c r="D234" s="1">
        <f>IFERROR(__xludf.DUMMYFUNCTION("""COMPUTED_VALUE"""),55.59)</f>
        <v>55.59</v>
      </c>
      <c r="E234" s="1">
        <f>IFERROR(__xludf.DUMMYFUNCTION("""COMPUTED_VALUE"""),55.82)</f>
        <v>55.82</v>
      </c>
      <c r="F234" s="1">
        <f>IFERROR(__xludf.DUMMYFUNCTION("""COMPUTED_VALUE"""),2876449.0)</f>
        <v>2876449</v>
      </c>
    </row>
    <row r="235">
      <c r="A235" s="2">
        <f>IFERROR(__xludf.DUMMYFUNCTION("""COMPUTED_VALUE"""),43438.66666666667)</f>
        <v>43438.66667</v>
      </c>
      <c r="B235" s="1">
        <f>IFERROR(__xludf.DUMMYFUNCTION("""COMPUTED_VALUE"""),55.65)</f>
        <v>55.65</v>
      </c>
      <c r="C235" s="1">
        <f>IFERROR(__xludf.DUMMYFUNCTION("""COMPUTED_VALUE"""),55.71)</f>
        <v>55.71</v>
      </c>
      <c r="D235" s="1">
        <f>IFERROR(__xludf.DUMMYFUNCTION("""COMPUTED_VALUE"""),53.04)</f>
        <v>53.04</v>
      </c>
      <c r="E235" s="1">
        <f>IFERROR(__xludf.DUMMYFUNCTION("""COMPUTED_VALUE"""),53.12)</f>
        <v>53.12</v>
      </c>
      <c r="F235" s="1">
        <f>IFERROR(__xludf.DUMMYFUNCTION("""COMPUTED_VALUE"""),2281485.0)</f>
        <v>2281485</v>
      </c>
    </row>
    <row r="236">
      <c r="A236" s="2">
        <f>IFERROR(__xludf.DUMMYFUNCTION("""COMPUTED_VALUE"""),43440.66666666667)</f>
        <v>43440.66667</v>
      </c>
      <c r="B236" s="1">
        <f>IFERROR(__xludf.DUMMYFUNCTION("""COMPUTED_VALUE"""),52.25)</f>
        <v>52.25</v>
      </c>
      <c r="C236" s="1">
        <f>IFERROR(__xludf.DUMMYFUNCTION("""COMPUTED_VALUE"""),53.97)</f>
        <v>53.97</v>
      </c>
      <c r="D236" s="1">
        <f>IFERROR(__xludf.DUMMYFUNCTION("""COMPUTED_VALUE"""),52.12)</f>
        <v>52.12</v>
      </c>
      <c r="E236" s="1">
        <f>IFERROR(__xludf.DUMMYFUNCTION("""COMPUTED_VALUE"""),53.9)</f>
        <v>53.9</v>
      </c>
      <c r="F236" s="1">
        <f>IFERROR(__xludf.DUMMYFUNCTION("""COMPUTED_VALUE"""),2371825.0)</f>
        <v>2371825</v>
      </c>
    </row>
    <row r="237">
      <c r="A237" s="2">
        <f>IFERROR(__xludf.DUMMYFUNCTION("""COMPUTED_VALUE"""),43441.66666666667)</f>
        <v>43441.66667</v>
      </c>
      <c r="B237" s="1">
        <f>IFERROR(__xludf.DUMMYFUNCTION("""COMPUTED_VALUE"""),53.61)</f>
        <v>53.61</v>
      </c>
      <c r="C237" s="1">
        <f>IFERROR(__xludf.DUMMYFUNCTION("""COMPUTED_VALUE"""),54.25)</f>
        <v>54.25</v>
      </c>
      <c r="D237" s="1">
        <f>IFERROR(__xludf.DUMMYFUNCTION("""COMPUTED_VALUE"""),51.97)</f>
        <v>51.97</v>
      </c>
      <c r="E237" s="1">
        <f>IFERROR(__xludf.DUMMYFUNCTION("""COMPUTED_VALUE"""),52.33)</f>
        <v>52.33</v>
      </c>
      <c r="F237" s="1">
        <f>IFERROR(__xludf.DUMMYFUNCTION("""COMPUTED_VALUE"""),2134111.0)</f>
        <v>2134111</v>
      </c>
    </row>
    <row r="238">
      <c r="A238" s="2">
        <f>IFERROR(__xludf.DUMMYFUNCTION("""COMPUTED_VALUE"""),43444.66666666667)</f>
        <v>43444.66667</v>
      </c>
      <c r="B238" s="1">
        <f>IFERROR(__xludf.DUMMYFUNCTION("""COMPUTED_VALUE"""),52.15)</f>
        <v>52.15</v>
      </c>
      <c r="C238" s="1">
        <f>IFERROR(__xludf.DUMMYFUNCTION("""COMPUTED_VALUE"""),52.98)</f>
        <v>52.98</v>
      </c>
      <c r="D238" s="1">
        <f>IFERROR(__xludf.DUMMYFUNCTION("""COMPUTED_VALUE"""),51.65)</f>
        <v>51.65</v>
      </c>
      <c r="E238" s="1">
        <f>IFERROR(__xludf.DUMMYFUNCTION("""COMPUTED_VALUE"""),52.66)</f>
        <v>52.66</v>
      </c>
      <c r="F238" s="1">
        <f>IFERROR(__xludf.DUMMYFUNCTION("""COMPUTED_VALUE"""),1682646.0)</f>
        <v>1682646</v>
      </c>
    </row>
    <row r="239">
      <c r="A239" s="2">
        <f>IFERROR(__xludf.DUMMYFUNCTION("""COMPUTED_VALUE"""),43445.66666666667)</f>
        <v>43445.66667</v>
      </c>
      <c r="B239" s="1">
        <f>IFERROR(__xludf.DUMMYFUNCTION("""COMPUTED_VALUE"""),53.35)</f>
        <v>53.35</v>
      </c>
      <c r="C239" s="1">
        <f>IFERROR(__xludf.DUMMYFUNCTION("""COMPUTED_VALUE"""),53.52)</f>
        <v>53.52</v>
      </c>
      <c r="D239" s="1">
        <f>IFERROR(__xludf.DUMMYFUNCTION("""COMPUTED_VALUE"""),52.51)</f>
        <v>52.51</v>
      </c>
      <c r="E239" s="1">
        <f>IFERROR(__xludf.DUMMYFUNCTION("""COMPUTED_VALUE"""),53.08)</f>
        <v>53.08</v>
      </c>
      <c r="F239" s="1">
        <f>IFERROR(__xludf.DUMMYFUNCTION("""COMPUTED_VALUE"""),1692576.0)</f>
        <v>1692576</v>
      </c>
    </row>
    <row r="240">
      <c r="A240" s="2">
        <f>IFERROR(__xludf.DUMMYFUNCTION("""COMPUTED_VALUE"""),43446.66666666667)</f>
        <v>43446.66667</v>
      </c>
      <c r="B240" s="1">
        <f>IFERROR(__xludf.DUMMYFUNCTION("""COMPUTED_VALUE"""),53.85)</f>
        <v>53.85</v>
      </c>
      <c r="C240" s="1">
        <f>IFERROR(__xludf.DUMMYFUNCTION("""COMPUTED_VALUE"""),54.59)</f>
        <v>54.59</v>
      </c>
      <c r="D240" s="1">
        <f>IFERROR(__xludf.DUMMYFUNCTION("""COMPUTED_VALUE"""),53.6)</f>
        <v>53.6</v>
      </c>
      <c r="E240" s="1">
        <f>IFERROR(__xludf.DUMMYFUNCTION("""COMPUTED_VALUE"""),53.69)</f>
        <v>53.69</v>
      </c>
      <c r="F240" s="1">
        <f>IFERROR(__xludf.DUMMYFUNCTION("""COMPUTED_VALUE"""),1447973.0)</f>
        <v>1447973</v>
      </c>
    </row>
    <row r="241">
      <c r="A241" s="2">
        <f>IFERROR(__xludf.DUMMYFUNCTION("""COMPUTED_VALUE"""),43447.66666666667)</f>
        <v>43447.66667</v>
      </c>
      <c r="B241" s="1">
        <f>IFERROR(__xludf.DUMMYFUNCTION("""COMPUTED_VALUE"""),53.78)</f>
        <v>53.78</v>
      </c>
      <c r="C241" s="1">
        <f>IFERROR(__xludf.DUMMYFUNCTION("""COMPUTED_VALUE"""),54.42)</f>
        <v>54.42</v>
      </c>
      <c r="D241" s="1">
        <f>IFERROR(__xludf.DUMMYFUNCTION("""COMPUTED_VALUE"""),53.25)</f>
        <v>53.25</v>
      </c>
      <c r="E241" s="1">
        <f>IFERROR(__xludf.DUMMYFUNCTION("""COMPUTED_VALUE"""),53.68)</f>
        <v>53.68</v>
      </c>
      <c r="F241" s="1">
        <f>IFERROR(__xludf.DUMMYFUNCTION("""COMPUTED_VALUE"""),1249403.0)</f>
        <v>1249403</v>
      </c>
    </row>
    <row r="242">
      <c r="A242" s="2">
        <f>IFERROR(__xludf.DUMMYFUNCTION("""COMPUTED_VALUE"""),43448.66666666667)</f>
        <v>43448.66667</v>
      </c>
      <c r="B242" s="1">
        <f>IFERROR(__xludf.DUMMYFUNCTION("""COMPUTED_VALUE"""),53.0)</f>
        <v>53</v>
      </c>
      <c r="C242" s="1">
        <f>IFERROR(__xludf.DUMMYFUNCTION("""COMPUTED_VALUE"""),53.59)</f>
        <v>53.59</v>
      </c>
      <c r="D242" s="1">
        <f>IFERROR(__xludf.DUMMYFUNCTION("""COMPUTED_VALUE"""),52.47)</f>
        <v>52.47</v>
      </c>
      <c r="E242" s="1">
        <f>IFERROR(__xludf.DUMMYFUNCTION("""COMPUTED_VALUE"""),52.59)</f>
        <v>52.59</v>
      </c>
      <c r="F242" s="1">
        <f>IFERROR(__xludf.DUMMYFUNCTION("""COMPUTED_VALUE"""),1817949.0)</f>
        <v>1817949</v>
      </c>
    </row>
    <row r="243">
      <c r="A243" s="2">
        <f>IFERROR(__xludf.DUMMYFUNCTION("""COMPUTED_VALUE"""),43451.66666666667)</f>
        <v>43451.66667</v>
      </c>
      <c r="B243" s="1">
        <f>IFERROR(__xludf.DUMMYFUNCTION("""COMPUTED_VALUE"""),52.35)</f>
        <v>52.35</v>
      </c>
      <c r="C243" s="1">
        <f>IFERROR(__xludf.DUMMYFUNCTION("""COMPUTED_VALUE"""),53.12)</f>
        <v>53.12</v>
      </c>
      <c r="D243" s="1">
        <f>IFERROR(__xludf.DUMMYFUNCTION("""COMPUTED_VALUE"""),50.83)</f>
        <v>50.83</v>
      </c>
      <c r="E243" s="1">
        <f>IFERROR(__xludf.DUMMYFUNCTION("""COMPUTED_VALUE"""),51.28)</f>
        <v>51.28</v>
      </c>
      <c r="F243" s="1">
        <f>IFERROR(__xludf.DUMMYFUNCTION("""COMPUTED_VALUE"""),2496551.0)</f>
        <v>2496551</v>
      </c>
    </row>
    <row r="244">
      <c r="A244" s="2">
        <f>IFERROR(__xludf.DUMMYFUNCTION("""COMPUTED_VALUE"""),43452.66666666667)</f>
        <v>43452.66667</v>
      </c>
      <c r="B244" s="1">
        <f>IFERROR(__xludf.DUMMYFUNCTION("""COMPUTED_VALUE"""),51.7)</f>
        <v>51.7</v>
      </c>
      <c r="C244" s="1">
        <f>IFERROR(__xludf.DUMMYFUNCTION("""COMPUTED_VALUE"""),52.98)</f>
        <v>52.98</v>
      </c>
      <c r="D244" s="1">
        <f>IFERROR(__xludf.DUMMYFUNCTION("""COMPUTED_VALUE"""),51.52)</f>
        <v>51.52</v>
      </c>
      <c r="E244" s="1">
        <f>IFERROR(__xludf.DUMMYFUNCTION("""COMPUTED_VALUE"""),52.17)</f>
        <v>52.17</v>
      </c>
      <c r="F244" s="1">
        <f>IFERROR(__xludf.DUMMYFUNCTION("""COMPUTED_VALUE"""),2182019.0)</f>
        <v>2182019</v>
      </c>
    </row>
    <row r="245">
      <c r="A245" s="2">
        <f>IFERROR(__xludf.DUMMYFUNCTION("""COMPUTED_VALUE"""),43453.66666666667)</f>
        <v>43453.66667</v>
      </c>
      <c r="B245" s="1">
        <f>IFERROR(__xludf.DUMMYFUNCTION("""COMPUTED_VALUE"""),52.36)</f>
        <v>52.36</v>
      </c>
      <c r="C245" s="1">
        <f>IFERROR(__xludf.DUMMYFUNCTION("""COMPUTED_VALUE"""),53.79)</f>
        <v>53.79</v>
      </c>
      <c r="D245" s="1">
        <f>IFERROR(__xludf.DUMMYFUNCTION("""COMPUTED_VALUE"""),50.97)</f>
        <v>50.97</v>
      </c>
      <c r="E245" s="1">
        <f>IFERROR(__xludf.DUMMYFUNCTION("""COMPUTED_VALUE"""),51.77)</f>
        <v>51.77</v>
      </c>
      <c r="F245" s="1">
        <f>IFERROR(__xludf.DUMMYFUNCTION("""COMPUTED_VALUE"""),2913237.0)</f>
        <v>2913237</v>
      </c>
    </row>
    <row r="246">
      <c r="A246" s="2">
        <f>IFERROR(__xludf.DUMMYFUNCTION("""COMPUTED_VALUE"""),43454.66666666667)</f>
        <v>43454.66667</v>
      </c>
      <c r="B246" s="1">
        <f>IFERROR(__xludf.DUMMYFUNCTION("""COMPUTED_VALUE"""),51.3)</f>
        <v>51.3</v>
      </c>
      <c r="C246" s="1">
        <f>IFERROR(__xludf.DUMMYFUNCTION("""COMPUTED_VALUE"""),52.37)</f>
        <v>52.37</v>
      </c>
      <c r="D246" s="1">
        <f>IFERROR(__xludf.DUMMYFUNCTION("""COMPUTED_VALUE"""),50.39)</f>
        <v>50.39</v>
      </c>
      <c r="E246" s="1">
        <f>IFERROR(__xludf.DUMMYFUNCTION("""COMPUTED_VALUE"""),51.18)</f>
        <v>51.18</v>
      </c>
      <c r="F246" s="1">
        <f>IFERROR(__xludf.DUMMYFUNCTION("""COMPUTED_VALUE"""),2683670.0)</f>
        <v>2683670</v>
      </c>
    </row>
    <row r="247">
      <c r="A247" s="2">
        <f>IFERROR(__xludf.DUMMYFUNCTION("""COMPUTED_VALUE"""),43455.66666666667)</f>
        <v>43455.66667</v>
      </c>
      <c r="B247" s="1">
        <f>IFERROR(__xludf.DUMMYFUNCTION("""COMPUTED_VALUE"""),51.6)</f>
        <v>51.6</v>
      </c>
      <c r="C247" s="1">
        <f>IFERROR(__xludf.DUMMYFUNCTION("""COMPUTED_VALUE"""),51.88)</f>
        <v>51.88</v>
      </c>
      <c r="D247" s="1">
        <f>IFERROR(__xludf.DUMMYFUNCTION("""COMPUTED_VALUE"""),49.06)</f>
        <v>49.06</v>
      </c>
      <c r="E247" s="1">
        <f>IFERROR(__xludf.DUMMYFUNCTION("""COMPUTED_VALUE"""),49.56)</f>
        <v>49.56</v>
      </c>
      <c r="F247" s="1">
        <f>IFERROR(__xludf.DUMMYFUNCTION("""COMPUTED_VALUE"""),5232490.0)</f>
        <v>5232490</v>
      </c>
    </row>
    <row r="248">
      <c r="A248" s="2">
        <f>IFERROR(__xludf.DUMMYFUNCTION("""COMPUTED_VALUE"""),43458.54166666667)</f>
        <v>43458.54167</v>
      </c>
      <c r="B248" s="1">
        <f>IFERROR(__xludf.DUMMYFUNCTION("""COMPUTED_VALUE"""),49.22)</f>
        <v>49.22</v>
      </c>
      <c r="C248" s="1">
        <f>IFERROR(__xludf.DUMMYFUNCTION("""COMPUTED_VALUE"""),50.61)</f>
        <v>50.61</v>
      </c>
      <c r="D248" s="1">
        <f>IFERROR(__xludf.DUMMYFUNCTION("""COMPUTED_VALUE"""),48.88)</f>
        <v>48.88</v>
      </c>
      <c r="E248" s="1">
        <f>IFERROR(__xludf.DUMMYFUNCTION("""COMPUTED_VALUE"""),49.23)</f>
        <v>49.23</v>
      </c>
      <c r="F248" s="1">
        <f>IFERROR(__xludf.DUMMYFUNCTION("""COMPUTED_VALUE"""),1817955.0)</f>
        <v>1817955</v>
      </c>
    </row>
    <row r="249">
      <c r="A249" s="2">
        <f>IFERROR(__xludf.DUMMYFUNCTION("""COMPUTED_VALUE"""),43460.66666666667)</f>
        <v>43460.66667</v>
      </c>
      <c r="B249" s="1">
        <f>IFERROR(__xludf.DUMMYFUNCTION("""COMPUTED_VALUE"""),49.9)</f>
        <v>49.9</v>
      </c>
      <c r="C249" s="1">
        <f>IFERROR(__xludf.DUMMYFUNCTION("""COMPUTED_VALUE"""),52.42)</f>
        <v>52.42</v>
      </c>
      <c r="D249" s="1">
        <f>IFERROR(__xludf.DUMMYFUNCTION("""COMPUTED_VALUE"""),49.63)</f>
        <v>49.63</v>
      </c>
      <c r="E249" s="1">
        <f>IFERROR(__xludf.DUMMYFUNCTION("""COMPUTED_VALUE"""),52.39)</f>
        <v>52.39</v>
      </c>
      <c r="F249" s="1">
        <f>IFERROR(__xludf.DUMMYFUNCTION("""COMPUTED_VALUE"""),2315862.0)</f>
        <v>2315862</v>
      </c>
    </row>
    <row r="250">
      <c r="A250" s="2">
        <f>IFERROR(__xludf.DUMMYFUNCTION("""COMPUTED_VALUE"""),43461.66666666667)</f>
        <v>43461.66667</v>
      </c>
      <c r="B250" s="1">
        <f>IFERROR(__xludf.DUMMYFUNCTION("""COMPUTED_VALUE"""),51.31)</f>
        <v>51.31</v>
      </c>
      <c r="C250" s="1">
        <f>IFERROR(__xludf.DUMMYFUNCTION("""COMPUTED_VALUE"""),52.67)</f>
        <v>52.67</v>
      </c>
      <c r="D250" s="1">
        <f>IFERROR(__xludf.DUMMYFUNCTION("""COMPUTED_VALUE"""),50.35)</f>
        <v>50.35</v>
      </c>
      <c r="E250" s="1">
        <f>IFERROR(__xludf.DUMMYFUNCTION("""COMPUTED_VALUE"""),52.65)</f>
        <v>52.65</v>
      </c>
      <c r="F250" s="1">
        <f>IFERROR(__xludf.DUMMYFUNCTION("""COMPUTED_VALUE"""),2299806.0)</f>
        <v>2299806</v>
      </c>
    </row>
    <row r="251">
      <c r="A251" s="2">
        <f>IFERROR(__xludf.DUMMYFUNCTION("""COMPUTED_VALUE"""),43462.66666666667)</f>
        <v>43462.66667</v>
      </c>
      <c r="B251" s="1">
        <f>IFERROR(__xludf.DUMMYFUNCTION("""COMPUTED_VALUE"""),52.98)</f>
        <v>52.98</v>
      </c>
      <c r="C251" s="1">
        <f>IFERROR(__xludf.DUMMYFUNCTION("""COMPUTED_VALUE"""),53.21)</f>
        <v>53.21</v>
      </c>
      <c r="D251" s="1">
        <f>IFERROR(__xludf.DUMMYFUNCTION("""COMPUTED_VALUE"""),52.1)</f>
        <v>52.1</v>
      </c>
      <c r="E251" s="1">
        <f>IFERROR(__xludf.DUMMYFUNCTION("""COMPUTED_VALUE"""),52.33)</f>
        <v>52.33</v>
      </c>
      <c r="F251" s="1">
        <f>IFERROR(__xludf.DUMMYFUNCTION("""COMPUTED_VALUE"""),1718352.0)</f>
        <v>1718352</v>
      </c>
    </row>
    <row r="252">
      <c r="A252" s="2">
        <f>IFERROR(__xludf.DUMMYFUNCTION("""COMPUTED_VALUE"""),43465.66666666667)</f>
        <v>43465.66667</v>
      </c>
      <c r="B252" s="1">
        <f>IFERROR(__xludf.DUMMYFUNCTION("""COMPUTED_VALUE"""),52.89)</f>
        <v>52.89</v>
      </c>
      <c r="C252" s="1">
        <f>IFERROR(__xludf.DUMMYFUNCTION("""COMPUTED_VALUE"""),53.15)</f>
        <v>53.15</v>
      </c>
      <c r="D252" s="1">
        <f>IFERROR(__xludf.DUMMYFUNCTION("""COMPUTED_VALUE"""),51.65)</f>
        <v>51.65</v>
      </c>
      <c r="E252" s="1">
        <f>IFERROR(__xludf.DUMMYFUNCTION("""COMPUTED_VALUE"""),52.25)</f>
        <v>52.25</v>
      </c>
      <c r="F252" s="1">
        <f>IFERROR(__xludf.DUMMYFUNCTION("""COMPUTED_VALUE"""),1655504.0)</f>
        <v>1655504</v>
      </c>
    </row>
    <row r="253">
      <c r="A253" s="2">
        <f>IFERROR(__xludf.DUMMYFUNCTION("""COMPUTED_VALUE"""),43467.66666666667)</f>
        <v>43467.66667</v>
      </c>
      <c r="B253" s="1">
        <f>IFERROR(__xludf.DUMMYFUNCTION("""COMPUTED_VALUE"""),51.36)</f>
        <v>51.36</v>
      </c>
      <c r="C253" s="1">
        <f>IFERROR(__xludf.DUMMYFUNCTION("""COMPUTED_VALUE"""),53.04)</f>
        <v>53.04</v>
      </c>
      <c r="D253" s="1">
        <f>IFERROR(__xludf.DUMMYFUNCTION("""COMPUTED_VALUE"""),51.26)</f>
        <v>51.26</v>
      </c>
      <c r="E253" s="1">
        <f>IFERROR(__xludf.DUMMYFUNCTION("""COMPUTED_VALUE"""),52.73)</f>
        <v>52.73</v>
      </c>
      <c r="F253" s="1">
        <f>IFERROR(__xludf.DUMMYFUNCTION("""COMPUTED_VALUE"""),1593395.0)</f>
        <v>1593395</v>
      </c>
    </row>
    <row r="254">
      <c r="A254" s="2">
        <f>IFERROR(__xludf.DUMMYFUNCTION("""COMPUTED_VALUE"""),43468.66666666667)</f>
        <v>43468.66667</v>
      </c>
      <c r="B254" s="1">
        <f>IFERROR(__xludf.DUMMYFUNCTION("""COMPUTED_VALUE"""),52.53)</f>
        <v>52.53</v>
      </c>
      <c r="C254" s="1">
        <f>IFERROR(__xludf.DUMMYFUNCTION("""COMPUTED_VALUE"""),53.31)</f>
        <v>53.31</v>
      </c>
      <c r="D254" s="1">
        <f>IFERROR(__xludf.DUMMYFUNCTION("""COMPUTED_VALUE"""),51.12)</f>
        <v>51.12</v>
      </c>
      <c r="E254" s="1">
        <f>IFERROR(__xludf.DUMMYFUNCTION("""COMPUTED_VALUE"""),51.27)</f>
        <v>51.27</v>
      </c>
      <c r="F254" s="1">
        <f>IFERROR(__xludf.DUMMYFUNCTION("""COMPUTED_VALUE"""),2097957.0)</f>
        <v>2097957</v>
      </c>
    </row>
    <row r="255">
      <c r="A255" s="2">
        <f>IFERROR(__xludf.DUMMYFUNCTION("""COMPUTED_VALUE"""),43469.66666666667)</f>
        <v>43469.66667</v>
      </c>
      <c r="B255" s="1">
        <f>IFERROR(__xludf.DUMMYFUNCTION("""COMPUTED_VALUE"""),52.13)</f>
        <v>52.13</v>
      </c>
      <c r="C255" s="1">
        <f>IFERROR(__xludf.DUMMYFUNCTION("""COMPUTED_VALUE"""),54.0)</f>
        <v>54</v>
      </c>
      <c r="D255" s="1">
        <f>IFERROR(__xludf.DUMMYFUNCTION("""COMPUTED_VALUE"""),51.84)</f>
        <v>51.84</v>
      </c>
      <c r="E255" s="1">
        <f>IFERROR(__xludf.DUMMYFUNCTION("""COMPUTED_VALUE"""),53.9)</f>
        <v>53.9</v>
      </c>
      <c r="F255" s="1">
        <f>IFERROR(__xludf.DUMMYFUNCTION("""COMPUTED_VALUE"""),2301428.0)</f>
        <v>2301428</v>
      </c>
    </row>
    <row r="256">
      <c r="A256" s="2">
        <f>IFERROR(__xludf.DUMMYFUNCTION("""COMPUTED_VALUE"""),43472.66666666667)</f>
        <v>43472.66667</v>
      </c>
      <c r="B256" s="1">
        <f>IFERROR(__xludf.DUMMYFUNCTION("""COMPUTED_VALUE"""),54.05)</f>
        <v>54.05</v>
      </c>
      <c r="C256" s="1">
        <f>IFERROR(__xludf.DUMMYFUNCTION("""COMPUTED_VALUE"""),54.14)</f>
        <v>54.14</v>
      </c>
      <c r="D256" s="1">
        <f>IFERROR(__xludf.DUMMYFUNCTION("""COMPUTED_VALUE"""),53.13)</f>
        <v>53.13</v>
      </c>
      <c r="E256" s="1">
        <f>IFERROR(__xludf.DUMMYFUNCTION("""COMPUTED_VALUE"""),53.8)</f>
        <v>53.8</v>
      </c>
      <c r="F256" s="1">
        <f>IFERROR(__xludf.DUMMYFUNCTION("""COMPUTED_VALUE"""),2372667.0)</f>
        <v>2372667</v>
      </c>
    </row>
    <row r="257">
      <c r="A257" s="2">
        <f>IFERROR(__xludf.DUMMYFUNCTION("""COMPUTED_VALUE"""),43473.66666666667)</f>
        <v>43473.66667</v>
      </c>
      <c r="B257" s="1">
        <f>IFERROR(__xludf.DUMMYFUNCTION("""COMPUTED_VALUE"""),54.3)</f>
        <v>54.3</v>
      </c>
      <c r="C257" s="1">
        <f>IFERROR(__xludf.DUMMYFUNCTION("""COMPUTED_VALUE"""),54.67)</f>
        <v>54.67</v>
      </c>
      <c r="D257" s="1">
        <f>IFERROR(__xludf.DUMMYFUNCTION("""COMPUTED_VALUE"""),53.42)</f>
        <v>53.42</v>
      </c>
      <c r="E257" s="1">
        <f>IFERROR(__xludf.DUMMYFUNCTION("""COMPUTED_VALUE"""),54.27)</f>
        <v>54.27</v>
      </c>
      <c r="F257" s="1">
        <f>IFERROR(__xludf.DUMMYFUNCTION("""COMPUTED_VALUE"""),1770654.0)</f>
        <v>1770654</v>
      </c>
    </row>
    <row r="258">
      <c r="A258" s="2">
        <f>IFERROR(__xludf.DUMMYFUNCTION("""COMPUTED_VALUE"""),43474.66666666667)</f>
        <v>43474.66667</v>
      </c>
      <c r="B258" s="1">
        <f>IFERROR(__xludf.DUMMYFUNCTION("""COMPUTED_VALUE"""),54.4)</f>
        <v>54.4</v>
      </c>
      <c r="C258" s="1">
        <f>IFERROR(__xludf.DUMMYFUNCTION("""COMPUTED_VALUE"""),54.58)</f>
        <v>54.58</v>
      </c>
      <c r="D258" s="1">
        <f>IFERROR(__xludf.DUMMYFUNCTION("""COMPUTED_VALUE"""),53.72)</f>
        <v>53.72</v>
      </c>
      <c r="E258" s="1">
        <f>IFERROR(__xludf.DUMMYFUNCTION("""COMPUTED_VALUE"""),54.08)</f>
        <v>54.08</v>
      </c>
      <c r="F258" s="1">
        <f>IFERROR(__xludf.DUMMYFUNCTION("""COMPUTED_VALUE"""),1349912.0)</f>
        <v>1349912</v>
      </c>
    </row>
    <row r="259">
      <c r="A259" s="2">
        <f>IFERROR(__xludf.DUMMYFUNCTION("""COMPUTED_VALUE"""),43475.66666666667)</f>
        <v>43475.66667</v>
      </c>
      <c r="B259" s="1">
        <f>IFERROR(__xludf.DUMMYFUNCTION("""COMPUTED_VALUE"""),53.75)</f>
        <v>53.75</v>
      </c>
      <c r="C259" s="1">
        <f>IFERROR(__xludf.DUMMYFUNCTION("""COMPUTED_VALUE"""),53.99)</f>
        <v>53.99</v>
      </c>
      <c r="D259" s="1">
        <f>IFERROR(__xludf.DUMMYFUNCTION("""COMPUTED_VALUE"""),53.23)</f>
        <v>53.23</v>
      </c>
      <c r="E259" s="1">
        <f>IFERROR(__xludf.DUMMYFUNCTION("""COMPUTED_VALUE"""),53.94)</f>
        <v>53.94</v>
      </c>
      <c r="F259" s="1">
        <f>IFERROR(__xludf.DUMMYFUNCTION("""COMPUTED_VALUE"""),1329861.0)</f>
        <v>1329861</v>
      </c>
    </row>
    <row r="260">
      <c r="A260" s="2">
        <f>IFERROR(__xludf.DUMMYFUNCTION("""COMPUTED_VALUE"""),43476.66666666667)</f>
        <v>43476.66667</v>
      </c>
      <c r="B260" s="1">
        <f>IFERROR(__xludf.DUMMYFUNCTION("""COMPUTED_VALUE"""),53.5)</f>
        <v>53.5</v>
      </c>
      <c r="C260" s="1">
        <f>IFERROR(__xludf.DUMMYFUNCTION("""COMPUTED_VALUE"""),53.67)</f>
        <v>53.67</v>
      </c>
      <c r="D260" s="1">
        <f>IFERROR(__xludf.DUMMYFUNCTION("""COMPUTED_VALUE"""),52.82)</f>
        <v>52.82</v>
      </c>
      <c r="E260" s="1">
        <f>IFERROR(__xludf.DUMMYFUNCTION("""COMPUTED_VALUE"""),53.22)</f>
        <v>53.22</v>
      </c>
      <c r="F260" s="1">
        <f>IFERROR(__xludf.DUMMYFUNCTION("""COMPUTED_VALUE"""),1543238.0)</f>
        <v>1543238</v>
      </c>
    </row>
    <row r="261">
      <c r="A261" s="2">
        <f>IFERROR(__xludf.DUMMYFUNCTION("""COMPUTED_VALUE"""),43479.66666666667)</f>
        <v>43479.66667</v>
      </c>
      <c r="B261" s="1">
        <f>IFERROR(__xludf.DUMMYFUNCTION("""COMPUTED_VALUE"""),52.67)</f>
        <v>52.67</v>
      </c>
      <c r="C261" s="1">
        <f>IFERROR(__xludf.DUMMYFUNCTION("""COMPUTED_VALUE"""),52.92)</f>
        <v>52.92</v>
      </c>
      <c r="D261" s="1">
        <f>IFERROR(__xludf.DUMMYFUNCTION("""COMPUTED_VALUE"""),52.43)</f>
        <v>52.43</v>
      </c>
      <c r="E261" s="1">
        <f>IFERROR(__xludf.DUMMYFUNCTION("""COMPUTED_VALUE"""),52.58)</f>
        <v>52.58</v>
      </c>
      <c r="F261" s="1">
        <f>IFERROR(__xludf.DUMMYFUNCTION("""COMPUTED_VALUE"""),1424486.0)</f>
        <v>1424486</v>
      </c>
    </row>
    <row r="262">
      <c r="A262" s="2">
        <f>IFERROR(__xludf.DUMMYFUNCTION("""COMPUTED_VALUE"""),43480.66666666667)</f>
        <v>43480.66667</v>
      </c>
      <c r="B262" s="1">
        <f>IFERROR(__xludf.DUMMYFUNCTION("""COMPUTED_VALUE"""),52.9)</f>
        <v>52.9</v>
      </c>
      <c r="C262" s="1">
        <f>IFERROR(__xludf.DUMMYFUNCTION("""COMPUTED_VALUE"""),54.41)</f>
        <v>54.41</v>
      </c>
      <c r="D262" s="1">
        <f>IFERROR(__xludf.DUMMYFUNCTION("""COMPUTED_VALUE"""),52.72)</f>
        <v>52.72</v>
      </c>
      <c r="E262" s="1">
        <f>IFERROR(__xludf.DUMMYFUNCTION("""COMPUTED_VALUE"""),54.33)</f>
        <v>54.33</v>
      </c>
      <c r="F262" s="1">
        <f>IFERROR(__xludf.DUMMYFUNCTION("""COMPUTED_VALUE"""),1875852.0)</f>
        <v>1875852</v>
      </c>
    </row>
    <row r="263">
      <c r="A263" s="2">
        <f>IFERROR(__xludf.DUMMYFUNCTION("""COMPUTED_VALUE"""),43481.66666666667)</f>
        <v>43481.66667</v>
      </c>
      <c r="B263" s="1">
        <f>IFERROR(__xludf.DUMMYFUNCTION("""COMPUTED_VALUE"""),54.5)</f>
        <v>54.5</v>
      </c>
      <c r="C263" s="1">
        <f>IFERROR(__xludf.DUMMYFUNCTION("""COMPUTED_VALUE"""),55.12)</f>
        <v>55.12</v>
      </c>
      <c r="D263" s="1">
        <f>IFERROR(__xludf.DUMMYFUNCTION("""COMPUTED_VALUE"""),54.4)</f>
        <v>54.4</v>
      </c>
      <c r="E263" s="1">
        <f>IFERROR(__xludf.DUMMYFUNCTION("""COMPUTED_VALUE"""),54.48)</f>
        <v>54.48</v>
      </c>
      <c r="F263" s="1">
        <f>IFERROR(__xludf.DUMMYFUNCTION("""COMPUTED_VALUE"""),1914041.0)</f>
        <v>1914041</v>
      </c>
    </row>
    <row r="264">
      <c r="A264" s="2">
        <f>IFERROR(__xludf.DUMMYFUNCTION("""COMPUTED_VALUE"""),43482.66666666667)</f>
        <v>43482.66667</v>
      </c>
      <c r="B264" s="1">
        <f>IFERROR(__xludf.DUMMYFUNCTION("""COMPUTED_VALUE"""),54.4)</f>
        <v>54.4</v>
      </c>
      <c r="C264" s="1">
        <f>IFERROR(__xludf.DUMMYFUNCTION("""COMPUTED_VALUE"""),55.04)</f>
        <v>55.04</v>
      </c>
      <c r="D264" s="1">
        <f>IFERROR(__xludf.DUMMYFUNCTION("""COMPUTED_VALUE"""),54.16)</f>
        <v>54.16</v>
      </c>
      <c r="E264" s="1">
        <f>IFERROR(__xludf.DUMMYFUNCTION("""COMPUTED_VALUE"""),54.96)</f>
        <v>54.96</v>
      </c>
      <c r="F264" s="1">
        <f>IFERROR(__xludf.DUMMYFUNCTION("""COMPUTED_VALUE"""),1244801.0)</f>
        <v>1244801</v>
      </c>
    </row>
    <row r="265">
      <c r="A265" s="2">
        <f>IFERROR(__xludf.DUMMYFUNCTION("""COMPUTED_VALUE"""),43483.66666666667)</f>
        <v>43483.66667</v>
      </c>
      <c r="B265" s="1">
        <f>IFERROR(__xludf.DUMMYFUNCTION("""COMPUTED_VALUE"""),55.43)</f>
        <v>55.43</v>
      </c>
      <c r="C265" s="1">
        <f>IFERROR(__xludf.DUMMYFUNCTION("""COMPUTED_VALUE"""),55.9)</f>
        <v>55.9</v>
      </c>
      <c r="D265" s="1">
        <f>IFERROR(__xludf.DUMMYFUNCTION("""COMPUTED_VALUE"""),54.96)</f>
        <v>54.96</v>
      </c>
      <c r="E265" s="1">
        <f>IFERROR(__xludf.DUMMYFUNCTION("""COMPUTED_VALUE"""),55.37)</f>
        <v>55.37</v>
      </c>
      <c r="F265" s="1">
        <f>IFERROR(__xludf.DUMMYFUNCTION("""COMPUTED_VALUE"""),2244569.0)</f>
        <v>2244569</v>
      </c>
    </row>
    <row r="266">
      <c r="A266" s="2">
        <f>IFERROR(__xludf.DUMMYFUNCTION("""COMPUTED_VALUE"""),43487.66666666667)</f>
        <v>43487.66667</v>
      </c>
      <c r="B266" s="1">
        <f>IFERROR(__xludf.DUMMYFUNCTION("""COMPUTED_VALUE"""),54.8)</f>
        <v>54.8</v>
      </c>
      <c r="C266" s="1">
        <f>IFERROR(__xludf.DUMMYFUNCTION("""COMPUTED_VALUE"""),54.95)</f>
        <v>54.95</v>
      </c>
      <c r="D266" s="1">
        <f>IFERROR(__xludf.DUMMYFUNCTION("""COMPUTED_VALUE"""),53.54)</f>
        <v>53.54</v>
      </c>
      <c r="E266" s="1">
        <f>IFERROR(__xludf.DUMMYFUNCTION("""COMPUTED_VALUE"""),53.93)</f>
        <v>53.93</v>
      </c>
      <c r="F266" s="1">
        <f>IFERROR(__xludf.DUMMYFUNCTION("""COMPUTED_VALUE"""),1981594.0)</f>
        <v>1981594</v>
      </c>
    </row>
    <row r="267">
      <c r="A267" s="2">
        <f>IFERROR(__xludf.DUMMYFUNCTION("""COMPUTED_VALUE"""),43488.66666666667)</f>
        <v>43488.66667</v>
      </c>
      <c r="B267" s="1">
        <f>IFERROR(__xludf.DUMMYFUNCTION("""COMPUTED_VALUE"""),54.34)</f>
        <v>54.34</v>
      </c>
      <c r="C267" s="1">
        <f>IFERROR(__xludf.DUMMYFUNCTION("""COMPUTED_VALUE"""),54.65)</f>
        <v>54.65</v>
      </c>
      <c r="D267" s="1">
        <f>IFERROR(__xludf.DUMMYFUNCTION("""COMPUTED_VALUE"""),53.38)</f>
        <v>53.38</v>
      </c>
      <c r="E267" s="1">
        <f>IFERROR(__xludf.DUMMYFUNCTION("""COMPUTED_VALUE"""),54.22)</f>
        <v>54.22</v>
      </c>
      <c r="F267" s="1">
        <f>IFERROR(__xludf.DUMMYFUNCTION("""COMPUTED_VALUE"""),1259738.0)</f>
        <v>1259738</v>
      </c>
    </row>
    <row r="268">
      <c r="A268" s="2">
        <f>IFERROR(__xludf.DUMMYFUNCTION("""COMPUTED_VALUE"""),43489.66666666667)</f>
        <v>43489.66667</v>
      </c>
      <c r="B268" s="1">
        <f>IFERROR(__xludf.DUMMYFUNCTION("""COMPUTED_VALUE"""),54.13)</f>
        <v>54.13</v>
      </c>
      <c r="C268" s="1">
        <f>IFERROR(__xludf.DUMMYFUNCTION("""COMPUTED_VALUE"""),54.4)</f>
        <v>54.4</v>
      </c>
      <c r="D268" s="1">
        <f>IFERROR(__xludf.DUMMYFUNCTION("""COMPUTED_VALUE"""),53.5)</f>
        <v>53.5</v>
      </c>
      <c r="E268" s="1">
        <f>IFERROR(__xludf.DUMMYFUNCTION("""COMPUTED_VALUE"""),54.2)</f>
        <v>54.2</v>
      </c>
      <c r="F268" s="1">
        <f>IFERROR(__xludf.DUMMYFUNCTION("""COMPUTED_VALUE"""),1455948.0)</f>
        <v>1455948</v>
      </c>
    </row>
    <row r="269">
      <c r="A269" s="2">
        <f>IFERROR(__xludf.DUMMYFUNCTION("""COMPUTED_VALUE"""),43490.66666666667)</f>
        <v>43490.66667</v>
      </c>
      <c r="B269" s="1">
        <f>IFERROR(__xludf.DUMMYFUNCTION("""COMPUTED_VALUE"""),54.71)</f>
        <v>54.71</v>
      </c>
      <c r="C269" s="1">
        <f>IFERROR(__xludf.DUMMYFUNCTION("""COMPUTED_VALUE"""),55.17)</f>
        <v>55.17</v>
      </c>
      <c r="D269" s="1">
        <f>IFERROR(__xludf.DUMMYFUNCTION("""COMPUTED_VALUE"""),54.59)</f>
        <v>54.59</v>
      </c>
      <c r="E269" s="1">
        <f>IFERROR(__xludf.DUMMYFUNCTION("""COMPUTED_VALUE"""),55.08)</f>
        <v>55.08</v>
      </c>
      <c r="F269" s="1">
        <f>IFERROR(__xludf.DUMMYFUNCTION("""COMPUTED_VALUE"""),1163788.0)</f>
        <v>1163788</v>
      </c>
    </row>
    <row r="270">
      <c r="A270" s="2">
        <f>IFERROR(__xludf.DUMMYFUNCTION("""COMPUTED_VALUE"""),43493.66666666667)</f>
        <v>43493.66667</v>
      </c>
      <c r="B270" s="1">
        <f>IFERROR(__xludf.DUMMYFUNCTION("""COMPUTED_VALUE"""),54.5)</f>
        <v>54.5</v>
      </c>
      <c r="C270" s="1">
        <f>IFERROR(__xludf.DUMMYFUNCTION("""COMPUTED_VALUE"""),54.67)</f>
        <v>54.67</v>
      </c>
      <c r="D270" s="1">
        <f>IFERROR(__xludf.DUMMYFUNCTION("""COMPUTED_VALUE"""),53.73)</f>
        <v>53.73</v>
      </c>
      <c r="E270" s="1">
        <f>IFERROR(__xludf.DUMMYFUNCTION("""COMPUTED_VALUE"""),53.99)</f>
        <v>53.99</v>
      </c>
      <c r="F270" s="1">
        <f>IFERROR(__xludf.DUMMYFUNCTION("""COMPUTED_VALUE"""),1466714.0)</f>
        <v>1466714</v>
      </c>
    </row>
    <row r="271">
      <c r="A271" s="2">
        <f>IFERROR(__xludf.DUMMYFUNCTION("""COMPUTED_VALUE"""),43494.66666666667)</f>
        <v>43494.66667</v>
      </c>
      <c r="B271" s="1">
        <f>IFERROR(__xludf.DUMMYFUNCTION("""COMPUTED_VALUE"""),54.05)</f>
        <v>54.05</v>
      </c>
      <c r="C271" s="1">
        <f>IFERROR(__xludf.DUMMYFUNCTION("""COMPUTED_VALUE"""),54.24)</f>
        <v>54.24</v>
      </c>
      <c r="D271" s="1">
        <f>IFERROR(__xludf.DUMMYFUNCTION("""COMPUTED_VALUE"""),53.3)</f>
        <v>53.3</v>
      </c>
      <c r="E271" s="1">
        <f>IFERROR(__xludf.DUMMYFUNCTION("""COMPUTED_VALUE"""),53.5)</f>
        <v>53.5</v>
      </c>
      <c r="F271" s="1">
        <f>IFERROR(__xludf.DUMMYFUNCTION("""COMPUTED_VALUE"""),985248.0)</f>
        <v>985248</v>
      </c>
    </row>
    <row r="272">
      <c r="A272" s="2">
        <f>IFERROR(__xludf.DUMMYFUNCTION("""COMPUTED_VALUE"""),43495.66666666667)</f>
        <v>43495.66667</v>
      </c>
      <c r="B272" s="1">
        <f>IFERROR(__xludf.DUMMYFUNCTION("""COMPUTED_VALUE"""),53.87)</f>
        <v>53.87</v>
      </c>
      <c r="C272" s="1">
        <f>IFERROR(__xludf.DUMMYFUNCTION("""COMPUTED_VALUE"""),54.98)</f>
        <v>54.98</v>
      </c>
      <c r="D272" s="1">
        <f>IFERROR(__xludf.DUMMYFUNCTION("""COMPUTED_VALUE"""),53.83)</f>
        <v>53.83</v>
      </c>
      <c r="E272" s="1">
        <f>IFERROR(__xludf.DUMMYFUNCTION("""COMPUTED_VALUE"""),54.9)</f>
        <v>54.9</v>
      </c>
      <c r="F272" s="1">
        <f>IFERROR(__xludf.DUMMYFUNCTION("""COMPUTED_VALUE"""),1472647.0)</f>
        <v>1472647</v>
      </c>
    </row>
    <row r="273">
      <c r="A273" s="2">
        <f>IFERROR(__xludf.DUMMYFUNCTION("""COMPUTED_VALUE"""),43496.66666666667)</f>
        <v>43496.66667</v>
      </c>
      <c r="B273" s="1">
        <f>IFERROR(__xludf.DUMMYFUNCTION("""COMPUTED_VALUE"""),55.61)</f>
        <v>55.61</v>
      </c>
      <c r="C273" s="1">
        <f>IFERROR(__xludf.DUMMYFUNCTION("""COMPUTED_VALUE"""),56.38)</f>
        <v>56.38</v>
      </c>
      <c r="D273" s="1">
        <f>IFERROR(__xludf.DUMMYFUNCTION("""COMPUTED_VALUE"""),55.26)</f>
        <v>55.26</v>
      </c>
      <c r="E273" s="1">
        <f>IFERROR(__xludf.DUMMYFUNCTION("""COMPUTED_VALUE"""),56.29)</f>
        <v>56.29</v>
      </c>
      <c r="F273" s="1">
        <f>IFERROR(__xludf.DUMMYFUNCTION("""COMPUTED_VALUE"""),2011572.0)</f>
        <v>2011572</v>
      </c>
    </row>
    <row r="274">
      <c r="A274" s="2">
        <f>IFERROR(__xludf.DUMMYFUNCTION("""COMPUTED_VALUE"""),43497.66666666667)</f>
        <v>43497.66667</v>
      </c>
      <c r="B274" s="1">
        <f>IFERROR(__xludf.DUMMYFUNCTION("""COMPUTED_VALUE"""),56.11)</f>
        <v>56.11</v>
      </c>
      <c r="C274" s="1">
        <f>IFERROR(__xludf.DUMMYFUNCTION("""COMPUTED_VALUE"""),56.72)</f>
        <v>56.72</v>
      </c>
      <c r="D274" s="1">
        <f>IFERROR(__xludf.DUMMYFUNCTION("""COMPUTED_VALUE"""),55.71)</f>
        <v>55.71</v>
      </c>
      <c r="E274" s="1">
        <f>IFERROR(__xludf.DUMMYFUNCTION("""COMPUTED_VALUE"""),55.93)</f>
        <v>55.93</v>
      </c>
      <c r="F274" s="1">
        <f>IFERROR(__xludf.DUMMYFUNCTION("""COMPUTED_VALUE"""),1655813.0)</f>
        <v>1655813</v>
      </c>
    </row>
    <row r="275">
      <c r="A275" s="2">
        <f>IFERROR(__xludf.DUMMYFUNCTION("""COMPUTED_VALUE"""),43500.66666666667)</f>
        <v>43500.66667</v>
      </c>
      <c r="B275" s="1">
        <f>IFERROR(__xludf.DUMMYFUNCTION("""COMPUTED_VALUE"""),55.95)</f>
        <v>55.95</v>
      </c>
      <c r="C275" s="1">
        <f>IFERROR(__xludf.DUMMYFUNCTION("""COMPUTED_VALUE"""),57.12)</f>
        <v>57.12</v>
      </c>
      <c r="D275" s="1">
        <f>IFERROR(__xludf.DUMMYFUNCTION("""COMPUTED_VALUE"""),55.88)</f>
        <v>55.88</v>
      </c>
      <c r="E275" s="1">
        <f>IFERROR(__xludf.DUMMYFUNCTION("""COMPUTED_VALUE"""),57.07)</f>
        <v>57.07</v>
      </c>
      <c r="F275" s="1">
        <f>IFERROR(__xludf.DUMMYFUNCTION("""COMPUTED_VALUE"""),3920591.0)</f>
        <v>3920591</v>
      </c>
    </row>
    <row r="276">
      <c r="A276" s="2">
        <f>IFERROR(__xludf.DUMMYFUNCTION("""COMPUTED_VALUE"""),43501.66666666667)</f>
        <v>43501.66667</v>
      </c>
      <c r="B276" s="1">
        <f>IFERROR(__xludf.DUMMYFUNCTION("""COMPUTED_VALUE"""),56.48)</f>
        <v>56.48</v>
      </c>
      <c r="C276" s="1">
        <f>IFERROR(__xludf.DUMMYFUNCTION("""COMPUTED_VALUE"""),57.64)</f>
        <v>57.64</v>
      </c>
      <c r="D276" s="1">
        <f>IFERROR(__xludf.DUMMYFUNCTION("""COMPUTED_VALUE"""),56.18)</f>
        <v>56.18</v>
      </c>
      <c r="E276" s="1">
        <f>IFERROR(__xludf.DUMMYFUNCTION("""COMPUTED_VALUE"""),57.59)</f>
        <v>57.59</v>
      </c>
      <c r="F276" s="1">
        <f>IFERROR(__xludf.DUMMYFUNCTION("""COMPUTED_VALUE"""),4114790.0)</f>
        <v>4114790</v>
      </c>
    </row>
    <row r="277">
      <c r="A277" s="2">
        <f>IFERROR(__xludf.DUMMYFUNCTION("""COMPUTED_VALUE"""),43502.66666666667)</f>
        <v>43502.66667</v>
      </c>
      <c r="B277" s="1">
        <f>IFERROR(__xludf.DUMMYFUNCTION("""COMPUTED_VALUE"""),57.46)</f>
        <v>57.46</v>
      </c>
      <c r="C277" s="1">
        <f>IFERROR(__xludf.DUMMYFUNCTION("""COMPUTED_VALUE"""),57.7)</f>
        <v>57.7</v>
      </c>
      <c r="D277" s="1">
        <f>IFERROR(__xludf.DUMMYFUNCTION("""COMPUTED_VALUE"""),55.92)</f>
        <v>55.92</v>
      </c>
      <c r="E277" s="1">
        <f>IFERROR(__xludf.DUMMYFUNCTION("""COMPUTED_VALUE"""),56.14)</f>
        <v>56.14</v>
      </c>
      <c r="F277" s="1">
        <f>IFERROR(__xludf.DUMMYFUNCTION("""COMPUTED_VALUE"""),2412820.0)</f>
        <v>2412820</v>
      </c>
    </row>
    <row r="278">
      <c r="A278" s="2">
        <f>IFERROR(__xludf.DUMMYFUNCTION("""COMPUTED_VALUE"""),43503.66666666667)</f>
        <v>43503.66667</v>
      </c>
      <c r="B278" s="1">
        <f>IFERROR(__xludf.DUMMYFUNCTION("""COMPUTED_VALUE"""),55.59)</f>
        <v>55.59</v>
      </c>
      <c r="C278" s="1">
        <f>IFERROR(__xludf.DUMMYFUNCTION("""COMPUTED_VALUE"""),55.6)</f>
        <v>55.6</v>
      </c>
      <c r="D278" s="1">
        <f>IFERROR(__xludf.DUMMYFUNCTION("""COMPUTED_VALUE"""),54.68)</f>
        <v>54.68</v>
      </c>
      <c r="E278" s="1">
        <f>IFERROR(__xludf.DUMMYFUNCTION("""COMPUTED_VALUE"""),55.3)</f>
        <v>55.3</v>
      </c>
      <c r="F278" s="1">
        <f>IFERROR(__xludf.DUMMYFUNCTION("""COMPUTED_VALUE"""),1914877.0)</f>
        <v>1914877</v>
      </c>
    </row>
    <row r="279">
      <c r="A279" s="2">
        <f>IFERROR(__xludf.DUMMYFUNCTION("""COMPUTED_VALUE"""),43504.66666666667)</f>
        <v>43504.66667</v>
      </c>
      <c r="B279" s="1">
        <f>IFERROR(__xludf.DUMMYFUNCTION("""COMPUTED_VALUE"""),54.74)</f>
        <v>54.74</v>
      </c>
      <c r="C279" s="1">
        <f>IFERROR(__xludf.DUMMYFUNCTION("""COMPUTED_VALUE"""),55.25)</f>
        <v>55.25</v>
      </c>
      <c r="D279" s="1">
        <f>IFERROR(__xludf.DUMMYFUNCTION("""COMPUTED_VALUE"""),54.71)</f>
        <v>54.71</v>
      </c>
      <c r="E279" s="1">
        <f>IFERROR(__xludf.DUMMYFUNCTION("""COMPUTED_VALUE"""),55.12)</f>
        <v>55.12</v>
      </c>
      <c r="F279" s="1">
        <f>IFERROR(__xludf.DUMMYFUNCTION("""COMPUTED_VALUE"""),1088327.0)</f>
        <v>1088327</v>
      </c>
    </row>
    <row r="280">
      <c r="A280" s="2">
        <f>IFERROR(__xludf.DUMMYFUNCTION("""COMPUTED_VALUE"""),43507.66666666667)</f>
        <v>43507.66667</v>
      </c>
      <c r="B280" s="1">
        <f>IFERROR(__xludf.DUMMYFUNCTION("""COMPUTED_VALUE"""),55.19)</f>
        <v>55.19</v>
      </c>
      <c r="C280" s="1">
        <f>IFERROR(__xludf.DUMMYFUNCTION("""COMPUTED_VALUE"""),55.67)</f>
        <v>55.67</v>
      </c>
      <c r="D280" s="1">
        <f>IFERROR(__xludf.DUMMYFUNCTION("""COMPUTED_VALUE"""),55.0)</f>
        <v>55</v>
      </c>
      <c r="E280" s="1">
        <f>IFERROR(__xludf.DUMMYFUNCTION("""COMPUTED_VALUE"""),55.11)</f>
        <v>55.11</v>
      </c>
      <c r="F280" s="1">
        <f>IFERROR(__xludf.DUMMYFUNCTION("""COMPUTED_VALUE"""),924881.0)</f>
        <v>924881</v>
      </c>
    </row>
    <row r="281">
      <c r="A281" s="2">
        <f>IFERROR(__xludf.DUMMYFUNCTION("""COMPUTED_VALUE"""),43508.66666666667)</f>
        <v>43508.66667</v>
      </c>
      <c r="B281" s="1">
        <f>IFERROR(__xludf.DUMMYFUNCTION("""COMPUTED_VALUE"""),55.55)</f>
        <v>55.55</v>
      </c>
      <c r="C281" s="1">
        <f>IFERROR(__xludf.DUMMYFUNCTION("""COMPUTED_VALUE"""),56.64)</f>
        <v>56.64</v>
      </c>
      <c r="D281" s="1">
        <f>IFERROR(__xludf.DUMMYFUNCTION("""COMPUTED_VALUE"""),55.55)</f>
        <v>55.55</v>
      </c>
      <c r="E281" s="1">
        <f>IFERROR(__xludf.DUMMYFUNCTION("""COMPUTED_VALUE"""),56.38)</f>
        <v>56.38</v>
      </c>
      <c r="F281" s="1">
        <f>IFERROR(__xludf.DUMMYFUNCTION("""COMPUTED_VALUE"""),1751771.0)</f>
        <v>1751771</v>
      </c>
    </row>
    <row r="282">
      <c r="A282" s="2">
        <f>IFERROR(__xludf.DUMMYFUNCTION("""COMPUTED_VALUE"""),43509.66666666667)</f>
        <v>43509.66667</v>
      </c>
      <c r="B282" s="1">
        <f>IFERROR(__xludf.DUMMYFUNCTION("""COMPUTED_VALUE"""),56.65)</f>
        <v>56.65</v>
      </c>
      <c r="C282" s="1">
        <f>IFERROR(__xludf.DUMMYFUNCTION("""COMPUTED_VALUE"""),57.14)</f>
        <v>57.14</v>
      </c>
      <c r="D282" s="1">
        <f>IFERROR(__xludf.DUMMYFUNCTION("""COMPUTED_VALUE"""),56.3)</f>
        <v>56.3</v>
      </c>
      <c r="E282" s="1">
        <f>IFERROR(__xludf.DUMMYFUNCTION("""COMPUTED_VALUE"""),56.43)</f>
        <v>56.43</v>
      </c>
      <c r="F282" s="1">
        <f>IFERROR(__xludf.DUMMYFUNCTION("""COMPUTED_VALUE"""),1402087.0)</f>
        <v>1402087</v>
      </c>
    </row>
    <row r="283">
      <c r="A283" s="2">
        <f>IFERROR(__xludf.DUMMYFUNCTION("""COMPUTED_VALUE"""),43510.66666666667)</f>
        <v>43510.66667</v>
      </c>
      <c r="B283" s="1">
        <f>IFERROR(__xludf.DUMMYFUNCTION("""COMPUTED_VALUE"""),56.25)</f>
        <v>56.25</v>
      </c>
      <c r="C283" s="1">
        <f>IFERROR(__xludf.DUMMYFUNCTION("""COMPUTED_VALUE"""),56.81)</f>
        <v>56.81</v>
      </c>
      <c r="D283" s="1">
        <f>IFERROR(__xludf.DUMMYFUNCTION("""COMPUTED_VALUE"""),55.85)</f>
        <v>55.85</v>
      </c>
      <c r="E283" s="1">
        <f>IFERROR(__xludf.DUMMYFUNCTION("""COMPUTED_VALUE"""),56.46)</f>
        <v>56.46</v>
      </c>
      <c r="F283" s="1">
        <f>IFERROR(__xludf.DUMMYFUNCTION("""COMPUTED_VALUE"""),1055297.0)</f>
        <v>1055297</v>
      </c>
    </row>
    <row r="284">
      <c r="A284" s="2">
        <f>IFERROR(__xludf.DUMMYFUNCTION("""COMPUTED_VALUE"""),43511.66666666667)</f>
        <v>43511.66667</v>
      </c>
      <c r="B284" s="1">
        <f>IFERROR(__xludf.DUMMYFUNCTION("""COMPUTED_VALUE"""),56.97)</f>
        <v>56.97</v>
      </c>
      <c r="C284" s="1">
        <f>IFERROR(__xludf.DUMMYFUNCTION("""COMPUTED_VALUE"""),56.97)</f>
        <v>56.97</v>
      </c>
      <c r="D284" s="1">
        <f>IFERROR(__xludf.DUMMYFUNCTION("""COMPUTED_VALUE"""),55.84)</f>
        <v>55.84</v>
      </c>
      <c r="E284" s="1">
        <f>IFERROR(__xludf.DUMMYFUNCTION("""COMPUTED_VALUE"""),55.98)</f>
        <v>55.98</v>
      </c>
      <c r="F284" s="1">
        <f>IFERROR(__xludf.DUMMYFUNCTION("""COMPUTED_VALUE"""),1391348.0)</f>
        <v>1391348</v>
      </c>
    </row>
    <row r="285">
      <c r="A285" s="2">
        <f>IFERROR(__xludf.DUMMYFUNCTION("""COMPUTED_VALUE"""),43515.66666666667)</f>
        <v>43515.66667</v>
      </c>
      <c r="B285" s="1">
        <f>IFERROR(__xludf.DUMMYFUNCTION("""COMPUTED_VALUE"""),55.83)</f>
        <v>55.83</v>
      </c>
      <c r="C285" s="1">
        <f>IFERROR(__xludf.DUMMYFUNCTION("""COMPUTED_VALUE"""),56.48)</f>
        <v>56.48</v>
      </c>
      <c r="D285" s="1">
        <f>IFERROR(__xludf.DUMMYFUNCTION("""COMPUTED_VALUE"""),55.83)</f>
        <v>55.83</v>
      </c>
      <c r="E285" s="1">
        <f>IFERROR(__xludf.DUMMYFUNCTION("""COMPUTED_VALUE"""),56.33)</f>
        <v>56.33</v>
      </c>
      <c r="F285" s="1">
        <f>IFERROR(__xludf.DUMMYFUNCTION("""COMPUTED_VALUE"""),1099259.0)</f>
        <v>1099259</v>
      </c>
    </row>
    <row r="286">
      <c r="A286" s="2">
        <f>IFERROR(__xludf.DUMMYFUNCTION("""COMPUTED_VALUE"""),43516.66666666667)</f>
        <v>43516.66667</v>
      </c>
      <c r="B286" s="1">
        <f>IFERROR(__xludf.DUMMYFUNCTION("""COMPUTED_VALUE"""),56.44)</f>
        <v>56.44</v>
      </c>
      <c r="C286" s="1">
        <f>IFERROR(__xludf.DUMMYFUNCTION("""COMPUTED_VALUE"""),56.55)</f>
        <v>56.55</v>
      </c>
      <c r="D286" s="1">
        <f>IFERROR(__xludf.DUMMYFUNCTION("""COMPUTED_VALUE"""),55.59)</f>
        <v>55.59</v>
      </c>
      <c r="E286" s="1">
        <f>IFERROR(__xludf.DUMMYFUNCTION("""COMPUTED_VALUE"""),56.03)</f>
        <v>56.03</v>
      </c>
      <c r="F286" s="1">
        <f>IFERROR(__xludf.DUMMYFUNCTION("""COMPUTED_VALUE"""),1204533.0)</f>
        <v>1204533</v>
      </c>
    </row>
    <row r="287">
      <c r="A287" s="2">
        <f>IFERROR(__xludf.DUMMYFUNCTION("""COMPUTED_VALUE"""),43517.66666666667)</f>
        <v>43517.66667</v>
      </c>
      <c r="B287" s="1">
        <f>IFERROR(__xludf.DUMMYFUNCTION("""COMPUTED_VALUE"""),55.94)</f>
        <v>55.94</v>
      </c>
      <c r="C287" s="1">
        <f>IFERROR(__xludf.DUMMYFUNCTION("""COMPUTED_VALUE"""),55.96)</f>
        <v>55.96</v>
      </c>
      <c r="D287" s="1">
        <f>IFERROR(__xludf.DUMMYFUNCTION("""COMPUTED_VALUE"""),54.9)</f>
        <v>54.9</v>
      </c>
      <c r="E287" s="1">
        <f>IFERROR(__xludf.DUMMYFUNCTION("""COMPUTED_VALUE"""),55.21)</f>
        <v>55.21</v>
      </c>
      <c r="F287" s="1">
        <f>IFERROR(__xludf.DUMMYFUNCTION("""COMPUTED_VALUE"""),1663980.0)</f>
        <v>1663980</v>
      </c>
    </row>
    <row r="288">
      <c r="A288" s="2">
        <f>IFERROR(__xludf.DUMMYFUNCTION("""COMPUTED_VALUE"""),43518.66666666667)</f>
        <v>43518.66667</v>
      </c>
      <c r="B288" s="1">
        <f>IFERROR(__xludf.DUMMYFUNCTION("""COMPUTED_VALUE"""),55.49)</f>
        <v>55.49</v>
      </c>
      <c r="C288" s="1">
        <f>IFERROR(__xludf.DUMMYFUNCTION("""COMPUTED_VALUE"""),55.86)</f>
        <v>55.86</v>
      </c>
      <c r="D288" s="1">
        <f>IFERROR(__xludf.DUMMYFUNCTION("""COMPUTED_VALUE"""),55.03)</f>
        <v>55.03</v>
      </c>
      <c r="E288" s="1">
        <f>IFERROR(__xludf.DUMMYFUNCTION("""COMPUTED_VALUE"""),55.83)</f>
        <v>55.83</v>
      </c>
      <c r="F288" s="1">
        <f>IFERROR(__xludf.DUMMYFUNCTION("""COMPUTED_VALUE"""),1471783.0)</f>
        <v>1471783</v>
      </c>
    </row>
    <row r="289">
      <c r="A289" s="2">
        <f>IFERROR(__xludf.DUMMYFUNCTION("""COMPUTED_VALUE"""),43521.66666666667)</f>
        <v>43521.66667</v>
      </c>
      <c r="B289" s="1">
        <f>IFERROR(__xludf.DUMMYFUNCTION("""COMPUTED_VALUE"""),56.1)</f>
        <v>56.1</v>
      </c>
      <c r="C289" s="1">
        <f>IFERROR(__xludf.DUMMYFUNCTION("""COMPUTED_VALUE"""),56.27)</f>
        <v>56.27</v>
      </c>
      <c r="D289" s="1">
        <f>IFERROR(__xludf.DUMMYFUNCTION("""COMPUTED_VALUE"""),55.71)</f>
        <v>55.71</v>
      </c>
      <c r="E289" s="1">
        <f>IFERROR(__xludf.DUMMYFUNCTION("""COMPUTED_VALUE"""),55.87)</f>
        <v>55.87</v>
      </c>
      <c r="F289" s="1">
        <f>IFERROR(__xludf.DUMMYFUNCTION("""COMPUTED_VALUE"""),1310362.0)</f>
        <v>1310362</v>
      </c>
    </row>
    <row r="290">
      <c r="A290" s="2">
        <f>IFERROR(__xludf.DUMMYFUNCTION("""COMPUTED_VALUE"""),43522.66666666667)</f>
        <v>43522.66667</v>
      </c>
      <c r="B290" s="1">
        <f>IFERROR(__xludf.DUMMYFUNCTION("""COMPUTED_VALUE"""),55.72)</f>
        <v>55.72</v>
      </c>
      <c r="C290" s="1">
        <f>IFERROR(__xludf.DUMMYFUNCTION("""COMPUTED_VALUE"""),56.32)</f>
        <v>56.32</v>
      </c>
      <c r="D290" s="1">
        <f>IFERROR(__xludf.DUMMYFUNCTION("""COMPUTED_VALUE"""),55.34)</f>
        <v>55.34</v>
      </c>
      <c r="E290" s="1">
        <f>IFERROR(__xludf.DUMMYFUNCTION("""COMPUTED_VALUE"""),56.1)</f>
        <v>56.1</v>
      </c>
      <c r="F290" s="1">
        <f>IFERROR(__xludf.DUMMYFUNCTION("""COMPUTED_VALUE"""),1751261.0)</f>
        <v>1751261</v>
      </c>
    </row>
    <row r="291">
      <c r="A291" s="2">
        <f>IFERROR(__xludf.DUMMYFUNCTION("""COMPUTED_VALUE"""),43523.66666666667)</f>
        <v>43523.66667</v>
      </c>
      <c r="B291" s="1">
        <f>IFERROR(__xludf.DUMMYFUNCTION("""COMPUTED_VALUE"""),55.7)</f>
        <v>55.7</v>
      </c>
      <c r="C291" s="1">
        <f>IFERROR(__xludf.DUMMYFUNCTION("""COMPUTED_VALUE"""),56.29)</f>
        <v>56.29</v>
      </c>
      <c r="D291" s="1">
        <f>IFERROR(__xludf.DUMMYFUNCTION("""COMPUTED_VALUE"""),55.43)</f>
        <v>55.43</v>
      </c>
      <c r="E291" s="1">
        <f>IFERROR(__xludf.DUMMYFUNCTION("""COMPUTED_VALUE"""),56.14)</f>
        <v>56.14</v>
      </c>
      <c r="F291" s="1">
        <f>IFERROR(__xludf.DUMMYFUNCTION("""COMPUTED_VALUE"""),1104881.0)</f>
        <v>1104881</v>
      </c>
    </row>
    <row r="292">
      <c r="A292" s="2">
        <f>IFERROR(__xludf.DUMMYFUNCTION("""COMPUTED_VALUE"""),43524.66666666667)</f>
        <v>43524.66667</v>
      </c>
      <c r="B292" s="1">
        <f>IFERROR(__xludf.DUMMYFUNCTION("""COMPUTED_VALUE"""),55.95)</f>
        <v>55.95</v>
      </c>
      <c r="C292" s="1">
        <f>IFERROR(__xludf.DUMMYFUNCTION("""COMPUTED_VALUE"""),56.7)</f>
        <v>56.7</v>
      </c>
      <c r="D292" s="1">
        <f>IFERROR(__xludf.DUMMYFUNCTION("""COMPUTED_VALUE"""),55.92)</f>
        <v>55.92</v>
      </c>
      <c r="E292" s="1">
        <f>IFERROR(__xludf.DUMMYFUNCTION("""COMPUTED_VALUE"""),56.33)</f>
        <v>56.33</v>
      </c>
      <c r="F292" s="1">
        <f>IFERROR(__xludf.DUMMYFUNCTION("""COMPUTED_VALUE"""),1371355.0)</f>
        <v>1371355</v>
      </c>
    </row>
    <row r="293">
      <c r="A293" s="2">
        <f>IFERROR(__xludf.DUMMYFUNCTION("""COMPUTED_VALUE"""),43525.66666666667)</f>
        <v>43525.66667</v>
      </c>
      <c r="B293" s="1">
        <f>IFERROR(__xludf.DUMMYFUNCTION("""COMPUTED_VALUE"""),56.55)</f>
        <v>56.55</v>
      </c>
      <c r="C293" s="1">
        <f>IFERROR(__xludf.DUMMYFUNCTION("""COMPUTED_VALUE"""),57.5)</f>
        <v>57.5</v>
      </c>
      <c r="D293" s="1">
        <f>IFERROR(__xludf.DUMMYFUNCTION("""COMPUTED_VALUE"""),56.55)</f>
        <v>56.55</v>
      </c>
      <c r="E293" s="1">
        <f>IFERROR(__xludf.DUMMYFUNCTION("""COMPUTED_VALUE"""),57.43)</f>
        <v>57.43</v>
      </c>
      <c r="F293" s="1">
        <f>IFERROR(__xludf.DUMMYFUNCTION("""COMPUTED_VALUE"""),1704258.0)</f>
        <v>1704258</v>
      </c>
    </row>
    <row r="294">
      <c r="A294" s="2">
        <f>IFERROR(__xludf.DUMMYFUNCTION("""COMPUTED_VALUE"""),43528.66666666667)</f>
        <v>43528.66667</v>
      </c>
      <c r="B294" s="1">
        <f>IFERROR(__xludf.DUMMYFUNCTION("""COMPUTED_VALUE"""),57.73)</f>
        <v>57.73</v>
      </c>
      <c r="C294" s="1">
        <f>IFERROR(__xludf.DUMMYFUNCTION("""COMPUTED_VALUE"""),58.28)</f>
        <v>58.28</v>
      </c>
      <c r="D294" s="1">
        <f>IFERROR(__xludf.DUMMYFUNCTION("""COMPUTED_VALUE"""),56.91)</f>
        <v>56.91</v>
      </c>
      <c r="E294" s="1">
        <f>IFERROR(__xludf.DUMMYFUNCTION("""COMPUTED_VALUE"""),57.67)</f>
        <v>57.67</v>
      </c>
      <c r="F294" s="1">
        <f>IFERROR(__xludf.DUMMYFUNCTION("""COMPUTED_VALUE"""),1774467.0)</f>
        <v>1774467</v>
      </c>
    </row>
    <row r="295">
      <c r="A295" s="2">
        <f>IFERROR(__xludf.DUMMYFUNCTION("""COMPUTED_VALUE"""),43529.66666666667)</f>
        <v>43529.66667</v>
      </c>
      <c r="B295" s="1">
        <f>IFERROR(__xludf.DUMMYFUNCTION("""COMPUTED_VALUE"""),57.8)</f>
        <v>57.8</v>
      </c>
      <c r="C295" s="1">
        <f>IFERROR(__xludf.DUMMYFUNCTION("""COMPUTED_VALUE"""),58.82)</f>
        <v>58.82</v>
      </c>
      <c r="D295" s="1">
        <f>IFERROR(__xludf.DUMMYFUNCTION("""COMPUTED_VALUE"""),57.65)</f>
        <v>57.65</v>
      </c>
      <c r="E295" s="1">
        <f>IFERROR(__xludf.DUMMYFUNCTION("""COMPUTED_VALUE"""),58.46)</f>
        <v>58.46</v>
      </c>
      <c r="F295" s="1">
        <f>IFERROR(__xludf.DUMMYFUNCTION("""COMPUTED_VALUE"""),2004723.0)</f>
        <v>2004723</v>
      </c>
    </row>
    <row r="296">
      <c r="A296" s="2">
        <f>IFERROR(__xludf.DUMMYFUNCTION("""COMPUTED_VALUE"""),43530.66666666667)</f>
        <v>43530.66667</v>
      </c>
      <c r="B296" s="1">
        <f>IFERROR(__xludf.DUMMYFUNCTION("""COMPUTED_VALUE"""),58.59)</f>
        <v>58.59</v>
      </c>
      <c r="C296" s="1">
        <f>IFERROR(__xludf.DUMMYFUNCTION("""COMPUTED_VALUE"""),58.74)</f>
        <v>58.74</v>
      </c>
      <c r="D296" s="1">
        <f>IFERROR(__xludf.DUMMYFUNCTION("""COMPUTED_VALUE"""),58.15)</f>
        <v>58.15</v>
      </c>
      <c r="E296" s="1">
        <f>IFERROR(__xludf.DUMMYFUNCTION("""COMPUTED_VALUE"""),58.25)</f>
        <v>58.25</v>
      </c>
      <c r="F296" s="1">
        <f>IFERROR(__xludf.DUMMYFUNCTION("""COMPUTED_VALUE"""),1180052.0)</f>
        <v>1180052</v>
      </c>
    </row>
    <row r="297">
      <c r="A297" s="2">
        <f>IFERROR(__xludf.DUMMYFUNCTION("""COMPUTED_VALUE"""),43531.66666666667)</f>
        <v>43531.66667</v>
      </c>
      <c r="B297" s="1">
        <f>IFERROR(__xludf.DUMMYFUNCTION("""COMPUTED_VALUE"""),58.03)</f>
        <v>58.03</v>
      </c>
      <c r="C297" s="1">
        <f>IFERROR(__xludf.DUMMYFUNCTION("""COMPUTED_VALUE"""),58.18)</f>
        <v>58.18</v>
      </c>
      <c r="D297" s="1">
        <f>IFERROR(__xludf.DUMMYFUNCTION("""COMPUTED_VALUE"""),57.09)</f>
        <v>57.09</v>
      </c>
      <c r="E297" s="1">
        <f>IFERROR(__xludf.DUMMYFUNCTION("""COMPUTED_VALUE"""),57.54)</f>
        <v>57.54</v>
      </c>
      <c r="F297" s="1">
        <f>IFERROR(__xludf.DUMMYFUNCTION("""COMPUTED_VALUE"""),1504328.0)</f>
        <v>1504328</v>
      </c>
    </row>
    <row r="298">
      <c r="A298" s="2">
        <f>IFERROR(__xludf.DUMMYFUNCTION("""COMPUTED_VALUE"""),43532.66666666667)</f>
        <v>43532.66667</v>
      </c>
      <c r="B298" s="1">
        <f>IFERROR(__xludf.DUMMYFUNCTION("""COMPUTED_VALUE"""),56.7)</f>
        <v>56.7</v>
      </c>
      <c r="C298" s="1">
        <f>IFERROR(__xludf.DUMMYFUNCTION("""COMPUTED_VALUE"""),57.67)</f>
        <v>57.67</v>
      </c>
      <c r="D298" s="1">
        <f>IFERROR(__xludf.DUMMYFUNCTION("""COMPUTED_VALUE"""),56.51)</f>
        <v>56.51</v>
      </c>
      <c r="E298" s="1">
        <f>IFERROR(__xludf.DUMMYFUNCTION("""COMPUTED_VALUE"""),57.5)</f>
        <v>57.5</v>
      </c>
      <c r="F298" s="1">
        <f>IFERROR(__xludf.DUMMYFUNCTION("""COMPUTED_VALUE"""),1184732.0)</f>
        <v>1184732</v>
      </c>
    </row>
    <row r="299">
      <c r="A299" s="2">
        <f>IFERROR(__xludf.DUMMYFUNCTION("""COMPUTED_VALUE"""),43535.66666666667)</f>
        <v>43535.66667</v>
      </c>
      <c r="B299" s="1">
        <f>IFERROR(__xludf.DUMMYFUNCTION("""COMPUTED_VALUE"""),57.6)</f>
        <v>57.6</v>
      </c>
      <c r="C299" s="1">
        <f>IFERROR(__xludf.DUMMYFUNCTION("""COMPUTED_VALUE"""),59.0)</f>
        <v>59</v>
      </c>
      <c r="D299" s="1">
        <f>IFERROR(__xludf.DUMMYFUNCTION("""COMPUTED_VALUE"""),57.58)</f>
        <v>57.58</v>
      </c>
      <c r="E299" s="1">
        <f>IFERROR(__xludf.DUMMYFUNCTION("""COMPUTED_VALUE"""),58.96)</f>
        <v>58.96</v>
      </c>
      <c r="F299" s="1">
        <f>IFERROR(__xludf.DUMMYFUNCTION("""COMPUTED_VALUE"""),1501633.0)</f>
        <v>1501633</v>
      </c>
    </row>
    <row r="300">
      <c r="A300" s="2">
        <f>IFERROR(__xludf.DUMMYFUNCTION("""COMPUTED_VALUE"""),43536.66666666667)</f>
        <v>43536.66667</v>
      </c>
      <c r="B300" s="1">
        <f>IFERROR(__xludf.DUMMYFUNCTION("""COMPUTED_VALUE"""),59.12)</f>
        <v>59.12</v>
      </c>
      <c r="C300" s="1">
        <f>IFERROR(__xludf.DUMMYFUNCTION("""COMPUTED_VALUE"""),60.29)</f>
        <v>60.29</v>
      </c>
      <c r="D300" s="1">
        <f>IFERROR(__xludf.DUMMYFUNCTION("""COMPUTED_VALUE"""),59.12)</f>
        <v>59.12</v>
      </c>
      <c r="E300" s="1">
        <f>IFERROR(__xludf.DUMMYFUNCTION("""COMPUTED_VALUE"""),59.86)</f>
        <v>59.86</v>
      </c>
      <c r="F300" s="1">
        <f>IFERROR(__xludf.DUMMYFUNCTION("""COMPUTED_VALUE"""),2110979.0)</f>
        <v>2110979</v>
      </c>
    </row>
    <row r="301">
      <c r="A301" s="2">
        <f>IFERROR(__xludf.DUMMYFUNCTION("""COMPUTED_VALUE"""),43537.66666666667)</f>
        <v>43537.66667</v>
      </c>
      <c r="B301" s="1">
        <f>IFERROR(__xludf.DUMMYFUNCTION("""COMPUTED_VALUE"""),60.3)</f>
        <v>60.3</v>
      </c>
      <c r="C301" s="1">
        <f>IFERROR(__xludf.DUMMYFUNCTION("""COMPUTED_VALUE"""),60.36)</f>
        <v>60.36</v>
      </c>
      <c r="D301" s="1">
        <f>IFERROR(__xludf.DUMMYFUNCTION("""COMPUTED_VALUE"""),59.9)</f>
        <v>59.9</v>
      </c>
      <c r="E301" s="1">
        <f>IFERROR(__xludf.DUMMYFUNCTION("""COMPUTED_VALUE"""),59.95)</f>
        <v>59.95</v>
      </c>
      <c r="F301" s="1">
        <f>IFERROR(__xludf.DUMMYFUNCTION("""COMPUTED_VALUE"""),1294354.0)</f>
        <v>1294354</v>
      </c>
    </row>
    <row r="302">
      <c r="A302" s="2">
        <f>IFERROR(__xludf.DUMMYFUNCTION("""COMPUTED_VALUE"""),43538.66666666667)</f>
        <v>43538.66667</v>
      </c>
      <c r="B302" s="1">
        <f>IFERROR(__xludf.DUMMYFUNCTION("""COMPUTED_VALUE"""),59.95)</f>
        <v>59.95</v>
      </c>
      <c r="C302" s="1">
        <f>IFERROR(__xludf.DUMMYFUNCTION("""COMPUTED_VALUE"""),60.24)</f>
        <v>60.24</v>
      </c>
      <c r="D302" s="1">
        <f>IFERROR(__xludf.DUMMYFUNCTION("""COMPUTED_VALUE"""),59.56)</f>
        <v>59.56</v>
      </c>
      <c r="E302" s="1">
        <f>IFERROR(__xludf.DUMMYFUNCTION("""COMPUTED_VALUE"""),59.63)</f>
        <v>59.63</v>
      </c>
      <c r="F302" s="1">
        <f>IFERROR(__xludf.DUMMYFUNCTION("""COMPUTED_VALUE"""),1365072.0)</f>
        <v>1365072</v>
      </c>
    </row>
    <row r="303">
      <c r="A303" s="2">
        <f>IFERROR(__xludf.DUMMYFUNCTION("""COMPUTED_VALUE"""),43539.66666666667)</f>
        <v>43539.66667</v>
      </c>
      <c r="B303" s="1">
        <f>IFERROR(__xludf.DUMMYFUNCTION("""COMPUTED_VALUE"""),59.9)</f>
        <v>59.9</v>
      </c>
      <c r="C303" s="1">
        <f>IFERROR(__xludf.DUMMYFUNCTION("""COMPUTED_VALUE"""),60.09)</f>
        <v>60.09</v>
      </c>
      <c r="D303" s="1">
        <f>IFERROR(__xludf.DUMMYFUNCTION("""COMPUTED_VALUE"""),59.35)</f>
        <v>59.35</v>
      </c>
      <c r="E303" s="1">
        <f>IFERROR(__xludf.DUMMYFUNCTION("""COMPUTED_VALUE"""),59.52)</f>
        <v>59.52</v>
      </c>
      <c r="F303" s="1">
        <f>IFERROR(__xludf.DUMMYFUNCTION("""COMPUTED_VALUE"""),2593338.0)</f>
        <v>2593338</v>
      </c>
    </row>
    <row r="304">
      <c r="A304" s="2">
        <f>IFERROR(__xludf.DUMMYFUNCTION("""COMPUTED_VALUE"""),43542.66666666667)</f>
        <v>43542.66667</v>
      </c>
      <c r="B304" s="1">
        <f>IFERROR(__xludf.DUMMYFUNCTION("""COMPUTED_VALUE"""),59.48)</f>
        <v>59.48</v>
      </c>
      <c r="C304" s="1">
        <f>IFERROR(__xludf.DUMMYFUNCTION("""COMPUTED_VALUE"""),59.75)</f>
        <v>59.75</v>
      </c>
      <c r="D304" s="1">
        <f>IFERROR(__xludf.DUMMYFUNCTION("""COMPUTED_VALUE"""),59.07)</f>
        <v>59.07</v>
      </c>
      <c r="E304" s="1">
        <f>IFERROR(__xludf.DUMMYFUNCTION("""COMPUTED_VALUE"""),59.43)</f>
        <v>59.43</v>
      </c>
      <c r="F304" s="1">
        <f>IFERROR(__xludf.DUMMYFUNCTION("""COMPUTED_VALUE"""),1222203.0)</f>
        <v>1222203</v>
      </c>
    </row>
    <row r="305">
      <c r="A305" s="2">
        <f>IFERROR(__xludf.DUMMYFUNCTION("""COMPUTED_VALUE"""),43543.66666666667)</f>
        <v>43543.66667</v>
      </c>
      <c r="B305" s="1">
        <f>IFERROR(__xludf.DUMMYFUNCTION("""COMPUTED_VALUE"""),59.59)</f>
        <v>59.59</v>
      </c>
      <c r="C305" s="1">
        <f>IFERROR(__xludf.DUMMYFUNCTION("""COMPUTED_VALUE"""),60.17)</f>
        <v>60.17</v>
      </c>
      <c r="D305" s="1">
        <f>IFERROR(__xludf.DUMMYFUNCTION("""COMPUTED_VALUE"""),59.47)</f>
        <v>59.47</v>
      </c>
      <c r="E305" s="1">
        <f>IFERROR(__xludf.DUMMYFUNCTION("""COMPUTED_VALUE"""),60.12)</f>
        <v>60.12</v>
      </c>
      <c r="F305" s="1">
        <f>IFERROR(__xludf.DUMMYFUNCTION("""COMPUTED_VALUE"""),1489407.0)</f>
        <v>1489407</v>
      </c>
    </row>
    <row r="306">
      <c r="A306" s="2">
        <f>IFERROR(__xludf.DUMMYFUNCTION("""COMPUTED_VALUE"""),43544.66666666667)</f>
        <v>43544.66667</v>
      </c>
      <c r="B306" s="1">
        <f>IFERROR(__xludf.DUMMYFUNCTION("""COMPUTED_VALUE"""),60.07)</f>
        <v>60.07</v>
      </c>
      <c r="C306" s="1">
        <f>IFERROR(__xludf.DUMMYFUNCTION("""COMPUTED_VALUE"""),61.5)</f>
        <v>61.5</v>
      </c>
      <c r="D306" s="1">
        <f>IFERROR(__xludf.DUMMYFUNCTION("""COMPUTED_VALUE"""),59.98)</f>
        <v>59.98</v>
      </c>
      <c r="E306" s="1">
        <f>IFERROR(__xludf.DUMMYFUNCTION("""COMPUTED_VALUE"""),61.32)</f>
        <v>61.32</v>
      </c>
      <c r="F306" s="1">
        <f>IFERROR(__xludf.DUMMYFUNCTION("""COMPUTED_VALUE"""),2075442.0)</f>
        <v>2075442</v>
      </c>
    </row>
    <row r="307">
      <c r="A307" s="2">
        <f>IFERROR(__xludf.DUMMYFUNCTION("""COMPUTED_VALUE"""),43545.66666666667)</f>
        <v>43545.66667</v>
      </c>
      <c r="B307" s="1">
        <f>IFERROR(__xludf.DUMMYFUNCTION("""COMPUTED_VALUE"""),61.0)</f>
        <v>61</v>
      </c>
      <c r="C307" s="1">
        <f>IFERROR(__xludf.DUMMYFUNCTION("""COMPUTED_VALUE"""),61.82)</f>
        <v>61.82</v>
      </c>
      <c r="D307" s="1">
        <f>IFERROR(__xludf.DUMMYFUNCTION("""COMPUTED_VALUE"""),60.83)</f>
        <v>60.83</v>
      </c>
      <c r="E307" s="1">
        <f>IFERROR(__xludf.DUMMYFUNCTION("""COMPUTED_VALUE"""),61.81)</f>
        <v>61.81</v>
      </c>
      <c r="F307" s="1">
        <f>IFERROR(__xludf.DUMMYFUNCTION("""COMPUTED_VALUE"""),1407480.0)</f>
        <v>1407480</v>
      </c>
    </row>
    <row r="308">
      <c r="A308" s="2">
        <f>IFERROR(__xludf.DUMMYFUNCTION("""COMPUTED_VALUE"""),43546.66666666667)</f>
        <v>43546.66667</v>
      </c>
      <c r="B308" s="1">
        <f>IFERROR(__xludf.DUMMYFUNCTION("""COMPUTED_VALUE"""),61.44)</f>
        <v>61.44</v>
      </c>
      <c r="C308" s="1">
        <f>IFERROR(__xludf.DUMMYFUNCTION("""COMPUTED_VALUE"""),61.68)</f>
        <v>61.68</v>
      </c>
      <c r="D308" s="1">
        <f>IFERROR(__xludf.DUMMYFUNCTION("""COMPUTED_VALUE"""),60.3)</f>
        <v>60.3</v>
      </c>
      <c r="E308" s="1">
        <f>IFERROR(__xludf.DUMMYFUNCTION("""COMPUTED_VALUE"""),60.38)</f>
        <v>60.38</v>
      </c>
      <c r="F308" s="1">
        <f>IFERROR(__xludf.DUMMYFUNCTION("""COMPUTED_VALUE"""),1721133.0)</f>
        <v>1721133</v>
      </c>
    </row>
    <row r="309">
      <c r="A309" s="2">
        <f>IFERROR(__xludf.DUMMYFUNCTION("""COMPUTED_VALUE"""),43549.66666666667)</f>
        <v>43549.66667</v>
      </c>
      <c r="B309" s="1">
        <f>IFERROR(__xludf.DUMMYFUNCTION("""COMPUTED_VALUE"""),59.98)</f>
        <v>59.98</v>
      </c>
      <c r="C309" s="1">
        <f>IFERROR(__xludf.DUMMYFUNCTION("""COMPUTED_VALUE"""),60.47)</f>
        <v>60.47</v>
      </c>
      <c r="D309" s="1">
        <f>IFERROR(__xludf.DUMMYFUNCTION("""COMPUTED_VALUE"""),59.5)</f>
        <v>59.5</v>
      </c>
      <c r="E309" s="1">
        <f>IFERROR(__xludf.DUMMYFUNCTION("""COMPUTED_VALUE"""),59.87)</f>
        <v>59.87</v>
      </c>
      <c r="F309" s="1">
        <f>IFERROR(__xludf.DUMMYFUNCTION("""COMPUTED_VALUE"""),1378849.0)</f>
        <v>1378849</v>
      </c>
    </row>
    <row r="310">
      <c r="A310" s="2">
        <f>IFERROR(__xludf.DUMMYFUNCTION("""COMPUTED_VALUE"""),43550.66666666667)</f>
        <v>43550.66667</v>
      </c>
      <c r="B310" s="1">
        <f>IFERROR(__xludf.DUMMYFUNCTION("""COMPUTED_VALUE"""),60.26)</f>
        <v>60.26</v>
      </c>
      <c r="C310" s="1">
        <f>IFERROR(__xludf.DUMMYFUNCTION("""COMPUTED_VALUE"""),60.38)</f>
        <v>60.38</v>
      </c>
      <c r="D310" s="1">
        <f>IFERROR(__xludf.DUMMYFUNCTION("""COMPUTED_VALUE"""),59.09)</f>
        <v>59.09</v>
      </c>
      <c r="E310" s="1">
        <f>IFERROR(__xludf.DUMMYFUNCTION("""COMPUTED_VALUE"""),59.49)</f>
        <v>59.49</v>
      </c>
      <c r="F310" s="1">
        <f>IFERROR(__xludf.DUMMYFUNCTION("""COMPUTED_VALUE"""),1537606.0)</f>
        <v>1537606</v>
      </c>
    </row>
    <row r="311">
      <c r="A311" s="2">
        <f>IFERROR(__xludf.DUMMYFUNCTION("""COMPUTED_VALUE"""),43551.66666666667)</f>
        <v>43551.66667</v>
      </c>
      <c r="B311" s="1">
        <f>IFERROR(__xludf.DUMMYFUNCTION("""COMPUTED_VALUE"""),59.6)</f>
        <v>59.6</v>
      </c>
      <c r="C311" s="1">
        <f>IFERROR(__xludf.DUMMYFUNCTION("""COMPUTED_VALUE"""),59.6)</f>
        <v>59.6</v>
      </c>
      <c r="D311" s="1">
        <f>IFERROR(__xludf.DUMMYFUNCTION("""COMPUTED_VALUE"""),58.21)</f>
        <v>58.21</v>
      </c>
      <c r="E311" s="1">
        <f>IFERROR(__xludf.DUMMYFUNCTION("""COMPUTED_VALUE"""),58.9)</f>
        <v>58.9</v>
      </c>
      <c r="F311" s="1">
        <f>IFERROR(__xludf.DUMMYFUNCTION("""COMPUTED_VALUE"""),1471402.0)</f>
        <v>1471402</v>
      </c>
    </row>
    <row r="312">
      <c r="A312" s="2">
        <f>IFERROR(__xludf.DUMMYFUNCTION("""COMPUTED_VALUE"""),43552.66666666667)</f>
        <v>43552.66667</v>
      </c>
      <c r="B312" s="1">
        <f>IFERROR(__xludf.DUMMYFUNCTION("""COMPUTED_VALUE"""),58.78)</f>
        <v>58.78</v>
      </c>
      <c r="C312" s="1">
        <f>IFERROR(__xludf.DUMMYFUNCTION("""COMPUTED_VALUE"""),58.86)</f>
        <v>58.86</v>
      </c>
      <c r="D312" s="1">
        <f>IFERROR(__xludf.DUMMYFUNCTION("""COMPUTED_VALUE"""),58.17)</f>
        <v>58.17</v>
      </c>
      <c r="E312" s="1">
        <f>IFERROR(__xludf.DUMMYFUNCTION("""COMPUTED_VALUE"""),58.61)</f>
        <v>58.61</v>
      </c>
      <c r="F312" s="1">
        <f>IFERROR(__xludf.DUMMYFUNCTION("""COMPUTED_VALUE"""),1120122.0)</f>
        <v>1120122</v>
      </c>
    </row>
    <row r="313">
      <c r="A313" s="2">
        <f>IFERROR(__xludf.DUMMYFUNCTION("""COMPUTED_VALUE"""),43553.66666666667)</f>
        <v>43553.66667</v>
      </c>
      <c r="B313" s="1">
        <f>IFERROR(__xludf.DUMMYFUNCTION("""COMPUTED_VALUE"""),59.01)</f>
        <v>59.01</v>
      </c>
      <c r="C313" s="1">
        <f>IFERROR(__xludf.DUMMYFUNCTION("""COMPUTED_VALUE"""),59.2)</f>
        <v>59.2</v>
      </c>
      <c r="D313" s="1">
        <f>IFERROR(__xludf.DUMMYFUNCTION("""COMPUTED_VALUE"""),58.32)</f>
        <v>58.32</v>
      </c>
      <c r="E313" s="1">
        <f>IFERROR(__xludf.DUMMYFUNCTION("""COMPUTED_VALUE"""),58.84)</f>
        <v>58.84</v>
      </c>
      <c r="F313" s="1">
        <f>IFERROR(__xludf.DUMMYFUNCTION("""COMPUTED_VALUE"""),1544615.0)</f>
        <v>1544615</v>
      </c>
    </row>
    <row r="314">
      <c r="A314" s="2">
        <f>IFERROR(__xludf.DUMMYFUNCTION("""COMPUTED_VALUE"""),43556.66666666667)</f>
        <v>43556.66667</v>
      </c>
      <c r="B314" s="1">
        <f>IFERROR(__xludf.DUMMYFUNCTION("""COMPUTED_VALUE"""),59.38)</f>
        <v>59.38</v>
      </c>
      <c r="C314" s="1">
        <f>IFERROR(__xludf.DUMMYFUNCTION("""COMPUTED_VALUE"""),60.01)</f>
        <v>60.01</v>
      </c>
      <c r="D314" s="1">
        <f>IFERROR(__xludf.DUMMYFUNCTION("""COMPUTED_VALUE"""),59.32)</f>
        <v>59.32</v>
      </c>
      <c r="E314" s="1">
        <f>IFERROR(__xludf.DUMMYFUNCTION("""COMPUTED_VALUE"""),59.95)</f>
        <v>59.95</v>
      </c>
      <c r="F314" s="1">
        <f>IFERROR(__xludf.DUMMYFUNCTION("""COMPUTED_VALUE"""),1385595.0)</f>
        <v>1385595</v>
      </c>
    </row>
    <row r="315">
      <c r="A315" s="2">
        <f>IFERROR(__xludf.DUMMYFUNCTION("""COMPUTED_VALUE"""),43557.66666666667)</f>
        <v>43557.66667</v>
      </c>
      <c r="B315" s="1">
        <f>IFERROR(__xludf.DUMMYFUNCTION("""COMPUTED_VALUE"""),60.0)</f>
        <v>60</v>
      </c>
      <c r="C315" s="1">
        <f>IFERROR(__xludf.DUMMYFUNCTION("""COMPUTED_VALUE"""),60.29)</f>
        <v>60.29</v>
      </c>
      <c r="D315" s="1">
        <f>IFERROR(__xludf.DUMMYFUNCTION("""COMPUTED_VALUE"""),59.56)</f>
        <v>59.56</v>
      </c>
      <c r="E315" s="1">
        <f>IFERROR(__xludf.DUMMYFUNCTION("""COMPUTED_VALUE"""),60.28)</f>
        <v>60.28</v>
      </c>
      <c r="F315" s="1">
        <f>IFERROR(__xludf.DUMMYFUNCTION("""COMPUTED_VALUE"""),914413.0)</f>
        <v>914413</v>
      </c>
    </row>
    <row r="316">
      <c r="A316" s="2">
        <f>IFERROR(__xludf.DUMMYFUNCTION("""COMPUTED_VALUE"""),43558.66666666667)</f>
        <v>43558.66667</v>
      </c>
      <c r="B316" s="1">
        <f>IFERROR(__xludf.DUMMYFUNCTION("""COMPUTED_VALUE"""),60.64)</f>
        <v>60.64</v>
      </c>
      <c r="C316" s="1">
        <f>IFERROR(__xludf.DUMMYFUNCTION("""COMPUTED_VALUE"""),61.03)</f>
        <v>61.03</v>
      </c>
      <c r="D316" s="1">
        <f>IFERROR(__xludf.DUMMYFUNCTION("""COMPUTED_VALUE"""),60.25)</f>
        <v>60.25</v>
      </c>
      <c r="E316" s="1">
        <f>IFERROR(__xludf.DUMMYFUNCTION("""COMPUTED_VALUE"""),60.54)</f>
        <v>60.54</v>
      </c>
      <c r="F316" s="1">
        <f>IFERROR(__xludf.DUMMYFUNCTION("""COMPUTED_VALUE"""),1109614.0)</f>
        <v>1109614</v>
      </c>
    </row>
    <row r="317">
      <c r="A317" s="2">
        <f>IFERROR(__xludf.DUMMYFUNCTION("""COMPUTED_VALUE"""),43559.66666666667)</f>
        <v>43559.66667</v>
      </c>
      <c r="B317" s="1">
        <f>IFERROR(__xludf.DUMMYFUNCTION("""COMPUTED_VALUE"""),60.56)</f>
        <v>60.56</v>
      </c>
      <c r="C317" s="1">
        <f>IFERROR(__xludf.DUMMYFUNCTION("""COMPUTED_VALUE"""),61.03)</f>
        <v>61.03</v>
      </c>
      <c r="D317" s="1">
        <f>IFERROR(__xludf.DUMMYFUNCTION("""COMPUTED_VALUE"""),60.45)</f>
        <v>60.45</v>
      </c>
      <c r="E317" s="1">
        <f>IFERROR(__xludf.DUMMYFUNCTION("""COMPUTED_VALUE"""),60.97)</f>
        <v>60.97</v>
      </c>
      <c r="F317" s="1">
        <f>IFERROR(__xludf.DUMMYFUNCTION("""COMPUTED_VALUE"""),1051089.0)</f>
        <v>1051089</v>
      </c>
    </row>
    <row r="318">
      <c r="A318" s="2">
        <f>IFERROR(__xludf.DUMMYFUNCTION("""COMPUTED_VALUE"""),43560.66666666667)</f>
        <v>43560.66667</v>
      </c>
      <c r="B318" s="1">
        <f>IFERROR(__xludf.DUMMYFUNCTION("""COMPUTED_VALUE"""),60.97)</f>
        <v>60.97</v>
      </c>
      <c r="C318" s="1">
        <f>IFERROR(__xludf.DUMMYFUNCTION("""COMPUTED_VALUE"""),61.02)</f>
        <v>61.02</v>
      </c>
      <c r="D318" s="1">
        <f>IFERROR(__xludf.DUMMYFUNCTION("""COMPUTED_VALUE"""),60.5)</f>
        <v>60.5</v>
      </c>
      <c r="E318" s="1">
        <f>IFERROR(__xludf.DUMMYFUNCTION("""COMPUTED_VALUE"""),60.57)</f>
        <v>60.57</v>
      </c>
      <c r="F318" s="1">
        <f>IFERROR(__xludf.DUMMYFUNCTION("""COMPUTED_VALUE"""),1001044.0)</f>
        <v>1001044</v>
      </c>
    </row>
    <row r="319">
      <c r="A319" s="2">
        <f>IFERROR(__xludf.DUMMYFUNCTION("""COMPUTED_VALUE"""),43563.66666666667)</f>
        <v>43563.66667</v>
      </c>
      <c r="B319" s="1">
        <f>IFERROR(__xludf.DUMMYFUNCTION("""COMPUTED_VALUE"""),60.56)</f>
        <v>60.56</v>
      </c>
      <c r="C319" s="1">
        <f>IFERROR(__xludf.DUMMYFUNCTION("""COMPUTED_VALUE"""),60.7)</f>
        <v>60.7</v>
      </c>
      <c r="D319" s="1">
        <f>IFERROR(__xludf.DUMMYFUNCTION("""COMPUTED_VALUE"""),60.23)</f>
        <v>60.23</v>
      </c>
      <c r="E319" s="1">
        <f>IFERROR(__xludf.DUMMYFUNCTION("""COMPUTED_VALUE"""),60.41)</f>
        <v>60.41</v>
      </c>
      <c r="F319" s="1">
        <f>IFERROR(__xludf.DUMMYFUNCTION("""COMPUTED_VALUE"""),1087588.0)</f>
        <v>1087588</v>
      </c>
    </row>
    <row r="320">
      <c r="A320" s="2">
        <f>IFERROR(__xludf.DUMMYFUNCTION("""COMPUTED_VALUE"""),43564.66666666667)</f>
        <v>43564.66667</v>
      </c>
      <c r="B320" s="1">
        <f>IFERROR(__xludf.DUMMYFUNCTION("""COMPUTED_VALUE"""),60.09)</f>
        <v>60.09</v>
      </c>
      <c r="C320" s="1">
        <f>IFERROR(__xludf.DUMMYFUNCTION("""COMPUTED_VALUE"""),60.36)</f>
        <v>60.36</v>
      </c>
      <c r="D320" s="1">
        <f>IFERROR(__xludf.DUMMYFUNCTION("""COMPUTED_VALUE"""),59.92)</f>
        <v>59.92</v>
      </c>
      <c r="E320" s="1">
        <f>IFERROR(__xludf.DUMMYFUNCTION("""COMPUTED_VALUE"""),60.13)</f>
        <v>60.13</v>
      </c>
      <c r="F320" s="1">
        <f>IFERROR(__xludf.DUMMYFUNCTION("""COMPUTED_VALUE"""),983840.0)</f>
        <v>983840</v>
      </c>
    </row>
    <row r="321">
      <c r="A321" s="2">
        <f>IFERROR(__xludf.DUMMYFUNCTION("""COMPUTED_VALUE"""),43565.66666666667)</f>
        <v>43565.66667</v>
      </c>
      <c r="B321" s="1">
        <f>IFERROR(__xludf.DUMMYFUNCTION("""COMPUTED_VALUE"""),60.25)</f>
        <v>60.25</v>
      </c>
      <c r="C321" s="1">
        <f>IFERROR(__xludf.DUMMYFUNCTION("""COMPUTED_VALUE"""),60.45)</f>
        <v>60.45</v>
      </c>
      <c r="D321" s="1">
        <f>IFERROR(__xludf.DUMMYFUNCTION("""COMPUTED_VALUE"""),60.03)</f>
        <v>60.03</v>
      </c>
      <c r="E321" s="1">
        <f>IFERROR(__xludf.DUMMYFUNCTION("""COMPUTED_VALUE"""),60.32)</f>
        <v>60.32</v>
      </c>
      <c r="F321" s="1">
        <f>IFERROR(__xludf.DUMMYFUNCTION("""COMPUTED_VALUE"""),775456.0)</f>
        <v>775456</v>
      </c>
    </row>
    <row r="322">
      <c r="A322" s="2">
        <f>IFERROR(__xludf.DUMMYFUNCTION("""COMPUTED_VALUE"""),43566.66666666667)</f>
        <v>43566.66667</v>
      </c>
      <c r="B322" s="1">
        <f>IFERROR(__xludf.DUMMYFUNCTION("""COMPUTED_VALUE"""),60.45)</f>
        <v>60.45</v>
      </c>
      <c r="C322" s="1">
        <f>IFERROR(__xludf.DUMMYFUNCTION("""COMPUTED_VALUE"""),60.64)</f>
        <v>60.64</v>
      </c>
      <c r="D322" s="1">
        <f>IFERROR(__xludf.DUMMYFUNCTION("""COMPUTED_VALUE"""),60.23)</f>
        <v>60.23</v>
      </c>
      <c r="E322" s="1">
        <f>IFERROR(__xludf.DUMMYFUNCTION("""COMPUTED_VALUE"""),60.48)</f>
        <v>60.48</v>
      </c>
      <c r="F322" s="1">
        <f>IFERROR(__xludf.DUMMYFUNCTION("""COMPUTED_VALUE"""),849947.0)</f>
        <v>849947</v>
      </c>
    </row>
    <row r="323">
      <c r="A323" s="2">
        <f>IFERROR(__xludf.DUMMYFUNCTION("""COMPUTED_VALUE"""),43567.66666666667)</f>
        <v>43567.66667</v>
      </c>
      <c r="B323" s="1">
        <f>IFERROR(__xludf.DUMMYFUNCTION("""COMPUTED_VALUE"""),60.78)</f>
        <v>60.78</v>
      </c>
      <c r="C323" s="1">
        <f>IFERROR(__xludf.DUMMYFUNCTION("""COMPUTED_VALUE"""),61.15)</f>
        <v>61.15</v>
      </c>
      <c r="D323" s="1">
        <f>IFERROR(__xludf.DUMMYFUNCTION("""COMPUTED_VALUE"""),60.66)</f>
        <v>60.66</v>
      </c>
      <c r="E323" s="1">
        <f>IFERROR(__xludf.DUMMYFUNCTION("""COMPUTED_VALUE"""),61.14)</f>
        <v>61.14</v>
      </c>
      <c r="F323" s="1">
        <f>IFERROR(__xludf.DUMMYFUNCTION("""COMPUTED_VALUE"""),1215610.0)</f>
        <v>1215610</v>
      </c>
    </row>
    <row r="324">
      <c r="A324" s="2">
        <f>IFERROR(__xludf.DUMMYFUNCTION("""COMPUTED_VALUE"""),43570.66666666667)</f>
        <v>43570.66667</v>
      </c>
      <c r="B324" s="1">
        <f>IFERROR(__xludf.DUMMYFUNCTION("""COMPUTED_VALUE"""),61.2)</f>
        <v>61.2</v>
      </c>
      <c r="C324" s="1">
        <f>IFERROR(__xludf.DUMMYFUNCTION("""COMPUTED_VALUE"""),61.46)</f>
        <v>61.46</v>
      </c>
      <c r="D324" s="1">
        <f>IFERROR(__xludf.DUMMYFUNCTION("""COMPUTED_VALUE"""),60.73)</f>
        <v>60.73</v>
      </c>
      <c r="E324" s="1">
        <f>IFERROR(__xludf.DUMMYFUNCTION("""COMPUTED_VALUE"""),61.33)</f>
        <v>61.33</v>
      </c>
      <c r="F324" s="1">
        <f>IFERROR(__xludf.DUMMYFUNCTION("""COMPUTED_VALUE"""),1189974.0)</f>
        <v>1189974</v>
      </c>
    </row>
    <row r="325">
      <c r="A325" s="2">
        <f>IFERROR(__xludf.DUMMYFUNCTION("""COMPUTED_VALUE"""),43571.66666666667)</f>
        <v>43571.66667</v>
      </c>
      <c r="B325" s="1">
        <f>IFERROR(__xludf.DUMMYFUNCTION("""COMPUTED_VALUE"""),61.5)</f>
        <v>61.5</v>
      </c>
      <c r="C325" s="1">
        <f>IFERROR(__xludf.DUMMYFUNCTION("""COMPUTED_VALUE"""),61.8)</f>
        <v>61.8</v>
      </c>
      <c r="D325" s="1">
        <f>IFERROR(__xludf.DUMMYFUNCTION("""COMPUTED_VALUE"""),61.25)</f>
        <v>61.25</v>
      </c>
      <c r="E325" s="1">
        <f>IFERROR(__xludf.DUMMYFUNCTION("""COMPUTED_VALUE"""),61.6)</f>
        <v>61.6</v>
      </c>
      <c r="F325" s="1">
        <f>IFERROR(__xludf.DUMMYFUNCTION("""COMPUTED_VALUE"""),1131099.0)</f>
        <v>1131099</v>
      </c>
    </row>
    <row r="326">
      <c r="A326" s="2">
        <f>IFERROR(__xludf.DUMMYFUNCTION("""COMPUTED_VALUE"""),43572.66666666667)</f>
        <v>43572.66667</v>
      </c>
      <c r="B326" s="1">
        <f>IFERROR(__xludf.DUMMYFUNCTION("""COMPUTED_VALUE"""),61.85)</f>
        <v>61.85</v>
      </c>
      <c r="C326" s="1">
        <f>IFERROR(__xludf.DUMMYFUNCTION("""COMPUTED_VALUE"""),62.25)</f>
        <v>62.25</v>
      </c>
      <c r="D326" s="1">
        <f>IFERROR(__xludf.DUMMYFUNCTION("""COMPUTED_VALUE"""),61.65)</f>
        <v>61.65</v>
      </c>
      <c r="E326" s="1">
        <f>IFERROR(__xludf.DUMMYFUNCTION("""COMPUTED_VALUE"""),62.01)</f>
        <v>62.01</v>
      </c>
      <c r="F326" s="1">
        <f>IFERROR(__xludf.DUMMYFUNCTION("""COMPUTED_VALUE"""),1518286.0)</f>
        <v>1518286</v>
      </c>
    </row>
    <row r="327">
      <c r="A327" s="2">
        <f>IFERROR(__xludf.DUMMYFUNCTION("""COMPUTED_VALUE"""),43573.66666666667)</f>
        <v>43573.66667</v>
      </c>
      <c r="B327" s="1">
        <f>IFERROR(__xludf.DUMMYFUNCTION("""COMPUTED_VALUE"""),62.25)</f>
        <v>62.25</v>
      </c>
      <c r="C327" s="1">
        <f>IFERROR(__xludf.DUMMYFUNCTION("""COMPUTED_VALUE"""),62.3)</f>
        <v>62.3</v>
      </c>
      <c r="D327" s="1">
        <f>IFERROR(__xludf.DUMMYFUNCTION("""COMPUTED_VALUE"""),61.97)</f>
        <v>61.97</v>
      </c>
      <c r="E327" s="1">
        <f>IFERROR(__xludf.DUMMYFUNCTION("""COMPUTED_VALUE"""),62.07)</f>
        <v>62.07</v>
      </c>
      <c r="F327" s="1">
        <f>IFERROR(__xludf.DUMMYFUNCTION("""COMPUTED_VALUE"""),1237788.0)</f>
        <v>1237788</v>
      </c>
    </row>
    <row r="328">
      <c r="A328" s="2">
        <f>IFERROR(__xludf.DUMMYFUNCTION("""COMPUTED_VALUE"""),43577.66666666667)</f>
        <v>43577.66667</v>
      </c>
      <c r="B328" s="1">
        <f>IFERROR(__xludf.DUMMYFUNCTION("""COMPUTED_VALUE"""),61.83)</f>
        <v>61.83</v>
      </c>
      <c r="C328" s="1">
        <f>IFERROR(__xludf.DUMMYFUNCTION("""COMPUTED_VALUE"""),62.72)</f>
        <v>62.72</v>
      </c>
      <c r="D328" s="1">
        <f>IFERROR(__xludf.DUMMYFUNCTION("""COMPUTED_VALUE"""),61.67)</f>
        <v>61.67</v>
      </c>
      <c r="E328" s="1">
        <f>IFERROR(__xludf.DUMMYFUNCTION("""COMPUTED_VALUE"""),62.69)</f>
        <v>62.69</v>
      </c>
      <c r="F328" s="1">
        <f>IFERROR(__xludf.DUMMYFUNCTION("""COMPUTED_VALUE"""),954419.0)</f>
        <v>954419</v>
      </c>
    </row>
    <row r="329">
      <c r="A329" s="2">
        <f>IFERROR(__xludf.DUMMYFUNCTION("""COMPUTED_VALUE"""),43578.66666666667)</f>
        <v>43578.66667</v>
      </c>
      <c r="B329" s="1">
        <f>IFERROR(__xludf.DUMMYFUNCTION("""COMPUTED_VALUE"""),62.83)</f>
        <v>62.83</v>
      </c>
      <c r="C329" s="1">
        <f>IFERROR(__xludf.DUMMYFUNCTION("""COMPUTED_VALUE"""),63.72)</f>
        <v>63.72</v>
      </c>
      <c r="D329" s="1">
        <f>IFERROR(__xludf.DUMMYFUNCTION("""COMPUTED_VALUE"""),62.6)</f>
        <v>62.6</v>
      </c>
      <c r="E329" s="1">
        <f>IFERROR(__xludf.DUMMYFUNCTION("""COMPUTED_VALUE"""),63.53)</f>
        <v>63.53</v>
      </c>
      <c r="F329" s="1">
        <f>IFERROR(__xludf.DUMMYFUNCTION("""COMPUTED_VALUE"""),1593449.0)</f>
        <v>1593449</v>
      </c>
    </row>
    <row r="330">
      <c r="A330" s="2">
        <f>IFERROR(__xludf.DUMMYFUNCTION("""COMPUTED_VALUE"""),43579.66666666667)</f>
        <v>43579.66667</v>
      </c>
      <c r="B330" s="1">
        <f>IFERROR(__xludf.DUMMYFUNCTION("""COMPUTED_VALUE"""),63.53)</f>
        <v>63.53</v>
      </c>
      <c r="C330" s="1">
        <f>IFERROR(__xludf.DUMMYFUNCTION("""COMPUTED_VALUE"""),63.7)</f>
        <v>63.7</v>
      </c>
      <c r="D330" s="1">
        <f>IFERROR(__xludf.DUMMYFUNCTION("""COMPUTED_VALUE"""),62.99)</f>
        <v>62.99</v>
      </c>
      <c r="E330" s="1">
        <f>IFERROR(__xludf.DUMMYFUNCTION("""COMPUTED_VALUE"""),63.0)</f>
        <v>63</v>
      </c>
      <c r="F330" s="1">
        <f>IFERROR(__xludf.DUMMYFUNCTION("""COMPUTED_VALUE"""),1169797.0)</f>
        <v>1169797</v>
      </c>
    </row>
    <row r="331">
      <c r="A331" s="2">
        <f>IFERROR(__xludf.DUMMYFUNCTION("""COMPUTED_VALUE"""),43580.66666666667)</f>
        <v>43580.66667</v>
      </c>
      <c r="B331" s="1">
        <f>IFERROR(__xludf.DUMMYFUNCTION("""COMPUTED_VALUE"""),63.52)</f>
        <v>63.52</v>
      </c>
      <c r="C331" s="1">
        <f>IFERROR(__xludf.DUMMYFUNCTION("""COMPUTED_VALUE"""),63.64)</f>
        <v>63.64</v>
      </c>
      <c r="D331" s="1">
        <f>IFERROR(__xludf.DUMMYFUNCTION("""COMPUTED_VALUE"""),62.9)</f>
        <v>62.9</v>
      </c>
      <c r="E331" s="1">
        <f>IFERROR(__xludf.DUMMYFUNCTION("""COMPUTED_VALUE"""),63.37)</f>
        <v>63.37</v>
      </c>
      <c r="F331" s="1">
        <f>IFERROR(__xludf.DUMMYFUNCTION("""COMPUTED_VALUE"""),1567161.0)</f>
        <v>1567161</v>
      </c>
    </row>
    <row r="332">
      <c r="A332" s="2">
        <f>IFERROR(__xludf.DUMMYFUNCTION("""COMPUTED_VALUE"""),43581.66666666667)</f>
        <v>43581.66667</v>
      </c>
      <c r="B332" s="1">
        <f>IFERROR(__xludf.DUMMYFUNCTION("""COMPUTED_VALUE"""),63.67)</f>
        <v>63.67</v>
      </c>
      <c r="C332" s="1">
        <f>IFERROR(__xludf.DUMMYFUNCTION("""COMPUTED_VALUE"""),63.95)</f>
        <v>63.95</v>
      </c>
      <c r="D332" s="1">
        <f>IFERROR(__xludf.DUMMYFUNCTION("""COMPUTED_VALUE"""),63.25)</f>
        <v>63.25</v>
      </c>
      <c r="E332" s="1">
        <f>IFERROR(__xludf.DUMMYFUNCTION("""COMPUTED_VALUE"""),63.87)</f>
        <v>63.87</v>
      </c>
      <c r="F332" s="1">
        <f>IFERROR(__xludf.DUMMYFUNCTION("""COMPUTED_VALUE"""),1361419.0)</f>
        <v>1361419</v>
      </c>
    </row>
    <row r="333">
      <c r="A333" s="2">
        <f>IFERROR(__xludf.DUMMYFUNCTION("""COMPUTED_VALUE"""),43584.66666666667)</f>
        <v>43584.66667</v>
      </c>
      <c r="B333" s="1">
        <f>IFERROR(__xludf.DUMMYFUNCTION("""COMPUTED_VALUE"""),64.03)</f>
        <v>64.03</v>
      </c>
      <c r="C333" s="1">
        <f>IFERROR(__xludf.DUMMYFUNCTION("""COMPUTED_VALUE"""),64.85)</f>
        <v>64.85</v>
      </c>
      <c r="D333" s="1">
        <f>IFERROR(__xludf.DUMMYFUNCTION("""COMPUTED_VALUE"""),63.59)</f>
        <v>63.59</v>
      </c>
      <c r="E333" s="1">
        <f>IFERROR(__xludf.DUMMYFUNCTION("""COMPUTED_VALUE"""),64.81)</f>
        <v>64.81</v>
      </c>
      <c r="F333" s="1">
        <f>IFERROR(__xludf.DUMMYFUNCTION("""COMPUTED_VALUE"""),3618362.0)</f>
        <v>3618362</v>
      </c>
    </row>
    <row r="334">
      <c r="A334" s="2">
        <f>IFERROR(__xludf.DUMMYFUNCTION("""COMPUTED_VALUE"""),43585.66666666667)</f>
        <v>43585.66667</v>
      </c>
      <c r="B334" s="1">
        <f>IFERROR(__xludf.DUMMYFUNCTION("""COMPUTED_VALUE"""),59.53)</f>
        <v>59.53</v>
      </c>
      <c r="C334" s="1">
        <f>IFERROR(__xludf.DUMMYFUNCTION("""COMPUTED_VALUE"""),60.05)</f>
        <v>60.05</v>
      </c>
      <c r="D334" s="1">
        <f>IFERROR(__xludf.DUMMYFUNCTION("""COMPUTED_VALUE"""),59.15)</f>
        <v>59.15</v>
      </c>
      <c r="E334" s="1">
        <f>IFERROR(__xludf.DUMMYFUNCTION("""COMPUTED_VALUE"""),59.95)</f>
        <v>59.95</v>
      </c>
      <c r="F334" s="1">
        <f>IFERROR(__xludf.DUMMYFUNCTION("""COMPUTED_VALUE"""),6658855.0)</f>
        <v>6658855</v>
      </c>
    </row>
    <row r="335">
      <c r="A335" s="2">
        <f>IFERROR(__xludf.DUMMYFUNCTION("""COMPUTED_VALUE"""),43586.66666666667)</f>
        <v>43586.66667</v>
      </c>
      <c r="B335" s="1">
        <f>IFERROR(__xludf.DUMMYFUNCTION("""COMPUTED_VALUE"""),59.88)</f>
        <v>59.88</v>
      </c>
      <c r="C335" s="1">
        <f>IFERROR(__xludf.DUMMYFUNCTION("""COMPUTED_VALUE"""),59.96)</f>
        <v>59.96</v>
      </c>
      <c r="D335" s="1">
        <f>IFERROR(__xludf.DUMMYFUNCTION("""COMPUTED_VALUE"""),58.58)</f>
        <v>58.58</v>
      </c>
      <c r="E335" s="1">
        <f>IFERROR(__xludf.DUMMYFUNCTION("""COMPUTED_VALUE"""),58.67)</f>
        <v>58.67</v>
      </c>
      <c r="F335" s="1">
        <f>IFERROR(__xludf.DUMMYFUNCTION("""COMPUTED_VALUE"""),3717018.0)</f>
        <v>3717018</v>
      </c>
    </row>
    <row r="336">
      <c r="A336" s="2">
        <f>IFERROR(__xludf.DUMMYFUNCTION("""COMPUTED_VALUE"""),43587.66666666667)</f>
        <v>43587.66667</v>
      </c>
      <c r="B336" s="1">
        <f>IFERROR(__xludf.DUMMYFUNCTION("""COMPUTED_VALUE"""),58.63)</f>
        <v>58.63</v>
      </c>
      <c r="C336" s="1">
        <f>IFERROR(__xludf.DUMMYFUNCTION("""COMPUTED_VALUE"""),58.97)</f>
        <v>58.97</v>
      </c>
      <c r="D336" s="1">
        <f>IFERROR(__xludf.DUMMYFUNCTION("""COMPUTED_VALUE"""),57.92)</f>
        <v>57.92</v>
      </c>
      <c r="E336" s="1">
        <f>IFERROR(__xludf.DUMMYFUNCTION("""COMPUTED_VALUE"""),58.33)</f>
        <v>58.33</v>
      </c>
      <c r="F336" s="1">
        <f>IFERROR(__xludf.DUMMYFUNCTION("""COMPUTED_VALUE"""),2254890.0)</f>
        <v>2254890</v>
      </c>
    </row>
    <row r="337">
      <c r="A337" s="2">
        <f>IFERROR(__xludf.DUMMYFUNCTION("""COMPUTED_VALUE"""),43588.66666666667)</f>
        <v>43588.66667</v>
      </c>
      <c r="B337" s="1">
        <f>IFERROR(__xludf.DUMMYFUNCTION("""COMPUTED_VALUE"""),58.87)</f>
        <v>58.87</v>
      </c>
      <c r="C337" s="1">
        <f>IFERROR(__xludf.DUMMYFUNCTION("""COMPUTED_VALUE"""),59.57)</f>
        <v>59.57</v>
      </c>
      <c r="D337" s="1">
        <f>IFERROR(__xludf.DUMMYFUNCTION("""COMPUTED_VALUE"""),58.68)</f>
        <v>58.68</v>
      </c>
      <c r="E337" s="1">
        <f>IFERROR(__xludf.DUMMYFUNCTION("""COMPUTED_VALUE"""),59.48)</f>
        <v>59.48</v>
      </c>
      <c r="F337" s="1">
        <f>IFERROR(__xludf.DUMMYFUNCTION("""COMPUTED_VALUE"""),2079376.0)</f>
        <v>2079376</v>
      </c>
    </row>
    <row r="338">
      <c r="A338" s="2">
        <f>IFERROR(__xludf.DUMMYFUNCTION("""COMPUTED_VALUE"""),43591.66666666667)</f>
        <v>43591.66667</v>
      </c>
      <c r="B338" s="1">
        <f>IFERROR(__xludf.DUMMYFUNCTION("""COMPUTED_VALUE"""),58.6)</f>
        <v>58.6</v>
      </c>
      <c r="C338" s="1">
        <f>IFERROR(__xludf.DUMMYFUNCTION("""COMPUTED_VALUE"""),59.77)</f>
        <v>59.77</v>
      </c>
      <c r="D338" s="1">
        <f>IFERROR(__xludf.DUMMYFUNCTION("""COMPUTED_VALUE"""),58.56)</f>
        <v>58.56</v>
      </c>
      <c r="E338" s="1">
        <f>IFERROR(__xludf.DUMMYFUNCTION("""COMPUTED_VALUE"""),59.67)</f>
        <v>59.67</v>
      </c>
      <c r="F338" s="1">
        <f>IFERROR(__xludf.DUMMYFUNCTION("""COMPUTED_VALUE"""),1588684.0)</f>
        <v>1588684</v>
      </c>
    </row>
    <row r="339">
      <c r="A339" s="2">
        <f>IFERROR(__xludf.DUMMYFUNCTION("""COMPUTED_VALUE"""),43592.66666666667)</f>
        <v>43592.66667</v>
      </c>
      <c r="B339" s="1">
        <f>IFERROR(__xludf.DUMMYFUNCTION("""COMPUTED_VALUE"""),59.29)</f>
        <v>59.29</v>
      </c>
      <c r="C339" s="1">
        <f>IFERROR(__xludf.DUMMYFUNCTION("""COMPUTED_VALUE"""),59.74)</f>
        <v>59.74</v>
      </c>
      <c r="D339" s="1">
        <f>IFERROR(__xludf.DUMMYFUNCTION("""COMPUTED_VALUE"""),58.25)</f>
        <v>58.25</v>
      </c>
      <c r="E339" s="1">
        <f>IFERROR(__xludf.DUMMYFUNCTION("""COMPUTED_VALUE"""),58.94)</f>
        <v>58.94</v>
      </c>
      <c r="F339" s="1">
        <f>IFERROR(__xludf.DUMMYFUNCTION("""COMPUTED_VALUE"""),1830238.0)</f>
        <v>1830238</v>
      </c>
    </row>
    <row r="340">
      <c r="A340" s="2">
        <f>IFERROR(__xludf.DUMMYFUNCTION("""COMPUTED_VALUE"""),43593.66666666667)</f>
        <v>43593.66667</v>
      </c>
      <c r="B340" s="1">
        <f>IFERROR(__xludf.DUMMYFUNCTION("""COMPUTED_VALUE"""),58.86)</f>
        <v>58.86</v>
      </c>
      <c r="C340" s="1">
        <f>IFERROR(__xludf.DUMMYFUNCTION("""COMPUTED_VALUE"""),59.21)</f>
        <v>59.21</v>
      </c>
      <c r="D340" s="1">
        <f>IFERROR(__xludf.DUMMYFUNCTION("""COMPUTED_VALUE"""),58.38)</f>
        <v>58.38</v>
      </c>
      <c r="E340" s="1">
        <f>IFERROR(__xludf.DUMMYFUNCTION("""COMPUTED_VALUE"""),58.54)</f>
        <v>58.54</v>
      </c>
      <c r="F340" s="1">
        <f>IFERROR(__xludf.DUMMYFUNCTION("""COMPUTED_VALUE"""),1276022.0)</f>
        <v>1276022</v>
      </c>
    </row>
    <row r="341">
      <c r="A341" s="2">
        <f>IFERROR(__xludf.DUMMYFUNCTION("""COMPUTED_VALUE"""),43594.66666666667)</f>
        <v>43594.66667</v>
      </c>
      <c r="B341" s="1">
        <f>IFERROR(__xludf.DUMMYFUNCTION("""COMPUTED_VALUE"""),58.13)</f>
        <v>58.13</v>
      </c>
      <c r="C341" s="1">
        <f>IFERROR(__xludf.DUMMYFUNCTION("""COMPUTED_VALUE"""),58.7)</f>
        <v>58.7</v>
      </c>
      <c r="D341" s="1">
        <f>IFERROR(__xludf.DUMMYFUNCTION("""COMPUTED_VALUE"""),57.73)</f>
        <v>57.73</v>
      </c>
      <c r="E341" s="1">
        <f>IFERROR(__xludf.DUMMYFUNCTION("""COMPUTED_VALUE"""),58.4)</f>
        <v>58.4</v>
      </c>
      <c r="F341" s="1">
        <f>IFERROR(__xludf.DUMMYFUNCTION("""COMPUTED_VALUE"""),1477752.0)</f>
        <v>1477752</v>
      </c>
    </row>
    <row r="342">
      <c r="A342" s="2">
        <f>IFERROR(__xludf.DUMMYFUNCTION("""COMPUTED_VALUE"""),43595.66666666667)</f>
        <v>43595.66667</v>
      </c>
      <c r="B342" s="1">
        <f>IFERROR(__xludf.DUMMYFUNCTION("""COMPUTED_VALUE"""),58.44)</f>
        <v>58.44</v>
      </c>
      <c r="C342" s="1">
        <f>IFERROR(__xludf.DUMMYFUNCTION("""COMPUTED_VALUE"""),58.81)</f>
        <v>58.81</v>
      </c>
      <c r="D342" s="1">
        <f>IFERROR(__xludf.DUMMYFUNCTION("""COMPUTED_VALUE"""),57.32)</f>
        <v>57.32</v>
      </c>
      <c r="E342" s="1">
        <f>IFERROR(__xludf.DUMMYFUNCTION("""COMPUTED_VALUE"""),58.38)</f>
        <v>58.38</v>
      </c>
      <c r="F342" s="1">
        <f>IFERROR(__xludf.DUMMYFUNCTION("""COMPUTED_VALUE"""),1582460.0)</f>
        <v>1582460</v>
      </c>
    </row>
    <row r="343">
      <c r="A343" s="2">
        <f>IFERROR(__xludf.DUMMYFUNCTION("""COMPUTED_VALUE"""),43598.66666666667)</f>
        <v>43598.66667</v>
      </c>
      <c r="B343" s="1">
        <f>IFERROR(__xludf.DUMMYFUNCTION("""COMPUTED_VALUE"""),57.26)</f>
        <v>57.26</v>
      </c>
      <c r="C343" s="1">
        <f>IFERROR(__xludf.DUMMYFUNCTION("""COMPUTED_VALUE"""),57.6)</f>
        <v>57.6</v>
      </c>
      <c r="D343" s="1">
        <f>IFERROR(__xludf.DUMMYFUNCTION("""COMPUTED_VALUE"""),56.28)</f>
        <v>56.28</v>
      </c>
      <c r="E343" s="1">
        <f>IFERROR(__xludf.DUMMYFUNCTION("""COMPUTED_VALUE"""),56.83)</f>
        <v>56.83</v>
      </c>
      <c r="F343" s="1">
        <f>IFERROR(__xludf.DUMMYFUNCTION("""COMPUTED_VALUE"""),2281686.0)</f>
        <v>2281686</v>
      </c>
    </row>
    <row r="344">
      <c r="A344" s="2">
        <f>IFERROR(__xludf.DUMMYFUNCTION("""COMPUTED_VALUE"""),43599.66666666667)</f>
        <v>43599.66667</v>
      </c>
      <c r="B344" s="1">
        <f>IFERROR(__xludf.DUMMYFUNCTION("""COMPUTED_VALUE"""),57.12)</f>
        <v>57.12</v>
      </c>
      <c r="C344" s="1">
        <f>IFERROR(__xludf.DUMMYFUNCTION("""COMPUTED_VALUE"""),57.24)</f>
        <v>57.24</v>
      </c>
      <c r="D344" s="1">
        <f>IFERROR(__xludf.DUMMYFUNCTION("""COMPUTED_VALUE"""),56.18)</f>
        <v>56.18</v>
      </c>
      <c r="E344" s="1">
        <f>IFERROR(__xludf.DUMMYFUNCTION("""COMPUTED_VALUE"""),56.24)</f>
        <v>56.24</v>
      </c>
      <c r="F344" s="1">
        <f>IFERROR(__xludf.DUMMYFUNCTION("""COMPUTED_VALUE"""),2019550.0)</f>
        <v>2019550</v>
      </c>
    </row>
    <row r="345">
      <c r="A345" s="2">
        <f>IFERROR(__xludf.DUMMYFUNCTION("""COMPUTED_VALUE"""),43600.66666666667)</f>
        <v>43600.66667</v>
      </c>
      <c r="B345" s="1">
        <f>IFERROR(__xludf.DUMMYFUNCTION("""COMPUTED_VALUE"""),56.13)</f>
        <v>56.13</v>
      </c>
      <c r="C345" s="1">
        <f>IFERROR(__xludf.DUMMYFUNCTION("""COMPUTED_VALUE"""),58.92)</f>
        <v>58.92</v>
      </c>
      <c r="D345" s="1">
        <f>IFERROR(__xludf.DUMMYFUNCTION("""COMPUTED_VALUE"""),56.07)</f>
        <v>56.07</v>
      </c>
      <c r="E345" s="1">
        <f>IFERROR(__xludf.DUMMYFUNCTION("""COMPUTED_VALUE"""),58.54)</f>
        <v>58.54</v>
      </c>
      <c r="F345" s="1">
        <f>IFERROR(__xludf.DUMMYFUNCTION("""COMPUTED_VALUE"""),2965117.0)</f>
        <v>2965117</v>
      </c>
    </row>
    <row r="346">
      <c r="A346" s="2">
        <f>IFERROR(__xludf.DUMMYFUNCTION("""COMPUTED_VALUE"""),43601.66666666667)</f>
        <v>43601.66667</v>
      </c>
      <c r="B346" s="1">
        <f>IFERROR(__xludf.DUMMYFUNCTION("""COMPUTED_VALUE"""),58.59)</f>
        <v>58.59</v>
      </c>
      <c r="C346" s="1">
        <f>IFERROR(__xludf.DUMMYFUNCTION("""COMPUTED_VALUE"""),59.71)</f>
        <v>59.71</v>
      </c>
      <c r="D346" s="1">
        <f>IFERROR(__xludf.DUMMYFUNCTION("""COMPUTED_VALUE"""),58.42)</f>
        <v>58.42</v>
      </c>
      <c r="E346" s="1">
        <f>IFERROR(__xludf.DUMMYFUNCTION("""COMPUTED_VALUE"""),59.23)</f>
        <v>59.23</v>
      </c>
      <c r="F346" s="1">
        <f>IFERROR(__xludf.DUMMYFUNCTION("""COMPUTED_VALUE"""),1765388.0)</f>
        <v>1765388</v>
      </c>
    </row>
    <row r="347">
      <c r="A347" s="2">
        <f>IFERROR(__xludf.DUMMYFUNCTION("""COMPUTED_VALUE"""),43602.66666666667)</f>
        <v>43602.66667</v>
      </c>
      <c r="B347" s="1">
        <f>IFERROR(__xludf.DUMMYFUNCTION("""COMPUTED_VALUE"""),58.79)</f>
        <v>58.79</v>
      </c>
      <c r="C347" s="1">
        <f>IFERROR(__xludf.DUMMYFUNCTION("""COMPUTED_VALUE"""),59.31)</f>
        <v>59.31</v>
      </c>
      <c r="D347" s="1">
        <f>IFERROR(__xludf.DUMMYFUNCTION("""COMPUTED_VALUE"""),58.32)</f>
        <v>58.32</v>
      </c>
      <c r="E347" s="1">
        <f>IFERROR(__xludf.DUMMYFUNCTION("""COMPUTED_VALUE"""),58.44)</f>
        <v>58.44</v>
      </c>
      <c r="F347" s="1">
        <f>IFERROR(__xludf.DUMMYFUNCTION("""COMPUTED_VALUE"""),1268050.0)</f>
        <v>1268050</v>
      </c>
    </row>
    <row r="348">
      <c r="A348" s="2">
        <f>IFERROR(__xludf.DUMMYFUNCTION("""COMPUTED_VALUE"""),43605.66666666667)</f>
        <v>43605.66667</v>
      </c>
      <c r="B348" s="1">
        <f>IFERROR(__xludf.DUMMYFUNCTION("""COMPUTED_VALUE"""),57.65)</f>
        <v>57.65</v>
      </c>
      <c r="C348" s="1">
        <f>IFERROR(__xludf.DUMMYFUNCTION("""COMPUTED_VALUE"""),57.65)</f>
        <v>57.65</v>
      </c>
      <c r="D348" s="1">
        <f>IFERROR(__xludf.DUMMYFUNCTION("""COMPUTED_VALUE"""),56.91)</f>
        <v>56.91</v>
      </c>
      <c r="E348" s="1">
        <f>IFERROR(__xludf.DUMMYFUNCTION("""COMPUTED_VALUE"""),57.23)</f>
        <v>57.23</v>
      </c>
      <c r="F348" s="1">
        <f>IFERROR(__xludf.DUMMYFUNCTION("""COMPUTED_VALUE"""),1530126.0)</f>
        <v>1530126</v>
      </c>
    </row>
    <row r="349">
      <c r="A349" s="2">
        <f>IFERROR(__xludf.DUMMYFUNCTION("""COMPUTED_VALUE"""),43606.66666666667)</f>
        <v>43606.66667</v>
      </c>
      <c r="B349" s="1">
        <f>IFERROR(__xludf.DUMMYFUNCTION("""COMPUTED_VALUE"""),57.72)</f>
        <v>57.72</v>
      </c>
      <c r="C349" s="1">
        <f>IFERROR(__xludf.DUMMYFUNCTION("""COMPUTED_VALUE"""),57.9)</f>
        <v>57.9</v>
      </c>
      <c r="D349" s="1">
        <f>IFERROR(__xludf.DUMMYFUNCTION("""COMPUTED_VALUE"""),57.17)</f>
        <v>57.17</v>
      </c>
      <c r="E349" s="1">
        <f>IFERROR(__xludf.DUMMYFUNCTION("""COMPUTED_VALUE"""),57.72)</f>
        <v>57.72</v>
      </c>
      <c r="F349" s="1">
        <f>IFERROR(__xludf.DUMMYFUNCTION("""COMPUTED_VALUE"""),1028248.0)</f>
        <v>1028248</v>
      </c>
    </row>
    <row r="350">
      <c r="A350" s="2">
        <f>IFERROR(__xludf.DUMMYFUNCTION("""COMPUTED_VALUE"""),43607.66666666667)</f>
        <v>43607.66667</v>
      </c>
      <c r="B350" s="1">
        <f>IFERROR(__xludf.DUMMYFUNCTION("""COMPUTED_VALUE"""),57.56)</f>
        <v>57.56</v>
      </c>
      <c r="C350" s="1">
        <f>IFERROR(__xludf.DUMMYFUNCTION("""COMPUTED_VALUE"""),58.19)</f>
        <v>58.19</v>
      </c>
      <c r="D350" s="1">
        <f>IFERROR(__xludf.DUMMYFUNCTION("""COMPUTED_VALUE"""),57.55)</f>
        <v>57.55</v>
      </c>
      <c r="E350" s="1">
        <f>IFERROR(__xludf.DUMMYFUNCTION("""COMPUTED_VALUE"""),57.79)</f>
        <v>57.79</v>
      </c>
      <c r="F350" s="1">
        <f>IFERROR(__xludf.DUMMYFUNCTION("""COMPUTED_VALUE"""),941279.0)</f>
        <v>941279</v>
      </c>
    </row>
    <row r="351">
      <c r="A351" s="2">
        <f>IFERROR(__xludf.DUMMYFUNCTION("""COMPUTED_VALUE"""),43608.66666666667)</f>
        <v>43608.66667</v>
      </c>
      <c r="B351" s="1">
        <f>IFERROR(__xludf.DUMMYFUNCTION("""COMPUTED_VALUE"""),57.3)</f>
        <v>57.3</v>
      </c>
      <c r="C351" s="1">
        <f>IFERROR(__xludf.DUMMYFUNCTION("""COMPUTED_VALUE"""),57.5)</f>
        <v>57.5</v>
      </c>
      <c r="D351" s="1">
        <f>IFERROR(__xludf.DUMMYFUNCTION("""COMPUTED_VALUE"""),56.66)</f>
        <v>56.66</v>
      </c>
      <c r="E351" s="1">
        <f>IFERROR(__xludf.DUMMYFUNCTION("""COMPUTED_VALUE"""),57.27)</f>
        <v>57.27</v>
      </c>
      <c r="F351" s="1">
        <f>IFERROR(__xludf.DUMMYFUNCTION("""COMPUTED_VALUE"""),1260657.0)</f>
        <v>1260657</v>
      </c>
    </row>
    <row r="352">
      <c r="A352" s="2">
        <f>IFERROR(__xludf.DUMMYFUNCTION("""COMPUTED_VALUE"""),43609.66666666667)</f>
        <v>43609.66667</v>
      </c>
      <c r="B352" s="1">
        <f>IFERROR(__xludf.DUMMYFUNCTION("""COMPUTED_VALUE"""),57.6)</f>
        <v>57.6</v>
      </c>
      <c r="C352" s="1">
        <f>IFERROR(__xludf.DUMMYFUNCTION("""COMPUTED_VALUE"""),57.72)</f>
        <v>57.72</v>
      </c>
      <c r="D352" s="1">
        <f>IFERROR(__xludf.DUMMYFUNCTION("""COMPUTED_VALUE"""),56.84)</f>
        <v>56.84</v>
      </c>
      <c r="E352" s="1">
        <f>IFERROR(__xludf.DUMMYFUNCTION("""COMPUTED_VALUE"""),56.93)</f>
        <v>56.93</v>
      </c>
      <c r="F352" s="1">
        <f>IFERROR(__xludf.DUMMYFUNCTION("""COMPUTED_VALUE"""),927651.0)</f>
        <v>927651</v>
      </c>
    </row>
    <row r="353">
      <c r="A353" s="2">
        <f>IFERROR(__xludf.DUMMYFUNCTION("""COMPUTED_VALUE"""),43613.66666666667)</f>
        <v>43613.66667</v>
      </c>
      <c r="B353" s="1">
        <f>IFERROR(__xludf.DUMMYFUNCTION("""COMPUTED_VALUE"""),57.07)</f>
        <v>57.07</v>
      </c>
      <c r="C353" s="1">
        <f>IFERROR(__xludf.DUMMYFUNCTION("""COMPUTED_VALUE"""),57.82)</f>
        <v>57.82</v>
      </c>
      <c r="D353" s="1">
        <f>IFERROR(__xludf.DUMMYFUNCTION("""COMPUTED_VALUE"""),56.93)</f>
        <v>56.93</v>
      </c>
      <c r="E353" s="1">
        <f>IFERROR(__xludf.DUMMYFUNCTION("""COMPUTED_VALUE"""),56.98)</f>
        <v>56.98</v>
      </c>
      <c r="F353" s="1">
        <f>IFERROR(__xludf.DUMMYFUNCTION("""COMPUTED_VALUE"""),1047554.0)</f>
        <v>1047554</v>
      </c>
    </row>
    <row r="354">
      <c r="A354" s="2">
        <f>IFERROR(__xludf.DUMMYFUNCTION("""COMPUTED_VALUE"""),43614.66666666667)</f>
        <v>43614.66667</v>
      </c>
      <c r="B354" s="1">
        <f>IFERROR(__xludf.DUMMYFUNCTION("""COMPUTED_VALUE"""),56.64)</f>
        <v>56.64</v>
      </c>
      <c r="C354" s="1">
        <f>IFERROR(__xludf.DUMMYFUNCTION("""COMPUTED_VALUE"""),56.75)</f>
        <v>56.75</v>
      </c>
      <c r="D354" s="1">
        <f>IFERROR(__xludf.DUMMYFUNCTION("""COMPUTED_VALUE"""),55.6)</f>
        <v>55.6</v>
      </c>
      <c r="E354" s="1">
        <f>IFERROR(__xludf.DUMMYFUNCTION("""COMPUTED_VALUE"""),56.0)</f>
        <v>56</v>
      </c>
      <c r="F354" s="1">
        <f>IFERROR(__xludf.DUMMYFUNCTION("""COMPUTED_VALUE"""),1811510.0)</f>
        <v>1811510</v>
      </c>
    </row>
    <row r="355">
      <c r="A355" s="2">
        <f>IFERROR(__xludf.DUMMYFUNCTION("""COMPUTED_VALUE"""),43615.66666666667)</f>
        <v>43615.66667</v>
      </c>
      <c r="B355" s="1">
        <f>IFERROR(__xludf.DUMMYFUNCTION("""COMPUTED_VALUE"""),56.01)</f>
        <v>56.01</v>
      </c>
      <c r="C355" s="1">
        <f>IFERROR(__xludf.DUMMYFUNCTION("""COMPUTED_VALUE"""),56.34)</f>
        <v>56.34</v>
      </c>
      <c r="D355" s="1">
        <f>IFERROR(__xludf.DUMMYFUNCTION("""COMPUTED_VALUE"""),55.8)</f>
        <v>55.8</v>
      </c>
      <c r="E355" s="1">
        <f>IFERROR(__xludf.DUMMYFUNCTION("""COMPUTED_VALUE"""),56.07)</f>
        <v>56.07</v>
      </c>
      <c r="F355" s="1">
        <f>IFERROR(__xludf.DUMMYFUNCTION("""COMPUTED_VALUE"""),904419.0)</f>
        <v>904419</v>
      </c>
    </row>
    <row r="356">
      <c r="A356" s="2">
        <f>IFERROR(__xludf.DUMMYFUNCTION("""COMPUTED_VALUE"""),43616.66666666667)</f>
        <v>43616.66667</v>
      </c>
      <c r="B356" s="1">
        <f>IFERROR(__xludf.DUMMYFUNCTION("""COMPUTED_VALUE"""),55.28)</f>
        <v>55.28</v>
      </c>
      <c r="C356" s="1">
        <f>IFERROR(__xludf.DUMMYFUNCTION("""COMPUTED_VALUE"""),55.67)</f>
        <v>55.67</v>
      </c>
      <c r="D356" s="1">
        <f>IFERROR(__xludf.DUMMYFUNCTION("""COMPUTED_VALUE"""),55.17)</f>
        <v>55.17</v>
      </c>
      <c r="E356" s="1">
        <f>IFERROR(__xludf.DUMMYFUNCTION("""COMPUTED_VALUE"""),55.33)</f>
        <v>55.33</v>
      </c>
      <c r="F356" s="1">
        <f>IFERROR(__xludf.DUMMYFUNCTION("""COMPUTED_VALUE"""),1579481.0)</f>
        <v>1579481</v>
      </c>
    </row>
    <row r="357">
      <c r="A357" s="2">
        <f>IFERROR(__xludf.DUMMYFUNCTION("""COMPUTED_VALUE"""),43619.66666666667)</f>
        <v>43619.66667</v>
      </c>
      <c r="B357" s="1">
        <f>IFERROR(__xludf.DUMMYFUNCTION("""COMPUTED_VALUE"""),53.35)</f>
        <v>53.35</v>
      </c>
      <c r="C357" s="1">
        <f>IFERROR(__xludf.DUMMYFUNCTION("""COMPUTED_VALUE"""),53.35)</f>
        <v>53.35</v>
      </c>
      <c r="D357" s="1">
        <f>IFERROR(__xludf.DUMMYFUNCTION("""COMPUTED_VALUE"""),51.35)</f>
        <v>51.35</v>
      </c>
      <c r="E357" s="1">
        <f>IFERROR(__xludf.DUMMYFUNCTION("""COMPUTED_VALUE"""),51.94)</f>
        <v>51.94</v>
      </c>
      <c r="F357" s="1">
        <f>IFERROR(__xludf.DUMMYFUNCTION("""COMPUTED_VALUE"""),4844480.0)</f>
        <v>4844480</v>
      </c>
    </row>
    <row r="358">
      <c r="A358" s="2">
        <f>IFERROR(__xludf.DUMMYFUNCTION("""COMPUTED_VALUE"""),43620.66666666667)</f>
        <v>43620.66667</v>
      </c>
      <c r="B358" s="1">
        <f>IFERROR(__xludf.DUMMYFUNCTION("""COMPUTED_VALUE"""),52.22)</f>
        <v>52.22</v>
      </c>
      <c r="C358" s="1">
        <f>IFERROR(__xludf.DUMMYFUNCTION("""COMPUTED_VALUE"""),52.92)</f>
        <v>52.92</v>
      </c>
      <c r="D358" s="1">
        <f>IFERROR(__xludf.DUMMYFUNCTION("""COMPUTED_VALUE"""),51.8)</f>
        <v>51.8</v>
      </c>
      <c r="E358" s="1">
        <f>IFERROR(__xludf.DUMMYFUNCTION("""COMPUTED_VALUE"""),52.72)</f>
        <v>52.72</v>
      </c>
      <c r="F358" s="1">
        <f>IFERROR(__xludf.DUMMYFUNCTION("""COMPUTED_VALUE"""),3025564.0)</f>
        <v>3025564</v>
      </c>
    </row>
    <row r="359">
      <c r="A359" s="2">
        <f>IFERROR(__xludf.DUMMYFUNCTION("""COMPUTED_VALUE"""),43621.66666666667)</f>
        <v>43621.66667</v>
      </c>
      <c r="B359" s="1">
        <f>IFERROR(__xludf.DUMMYFUNCTION("""COMPUTED_VALUE"""),52.75)</f>
        <v>52.75</v>
      </c>
      <c r="C359" s="1">
        <f>IFERROR(__xludf.DUMMYFUNCTION("""COMPUTED_VALUE"""),52.84)</f>
        <v>52.84</v>
      </c>
      <c r="D359" s="1">
        <f>IFERROR(__xludf.DUMMYFUNCTION("""COMPUTED_VALUE"""),51.65)</f>
        <v>51.65</v>
      </c>
      <c r="E359" s="1">
        <f>IFERROR(__xludf.DUMMYFUNCTION("""COMPUTED_VALUE"""),52.23)</f>
        <v>52.23</v>
      </c>
      <c r="F359" s="1">
        <f>IFERROR(__xludf.DUMMYFUNCTION("""COMPUTED_VALUE"""),2349436.0)</f>
        <v>2349436</v>
      </c>
    </row>
    <row r="360">
      <c r="A360" s="2">
        <f>IFERROR(__xludf.DUMMYFUNCTION("""COMPUTED_VALUE"""),43622.66666666667)</f>
        <v>43622.66667</v>
      </c>
      <c r="B360" s="1">
        <f>IFERROR(__xludf.DUMMYFUNCTION("""COMPUTED_VALUE"""),52.31)</f>
        <v>52.31</v>
      </c>
      <c r="C360" s="1">
        <f>IFERROR(__xludf.DUMMYFUNCTION("""COMPUTED_VALUE"""),52.5)</f>
        <v>52.5</v>
      </c>
      <c r="D360" s="1">
        <f>IFERROR(__xludf.DUMMYFUNCTION("""COMPUTED_VALUE"""),51.78)</f>
        <v>51.78</v>
      </c>
      <c r="E360" s="1">
        <f>IFERROR(__xludf.DUMMYFUNCTION("""COMPUTED_VALUE"""),52.39)</f>
        <v>52.39</v>
      </c>
      <c r="F360" s="1">
        <f>IFERROR(__xludf.DUMMYFUNCTION("""COMPUTED_VALUE"""),1451026.0)</f>
        <v>1451026</v>
      </c>
    </row>
    <row r="361">
      <c r="A361" s="2">
        <f>IFERROR(__xludf.DUMMYFUNCTION("""COMPUTED_VALUE"""),43623.66666666667)</f>
        <v>43623.66667</v>
      </c>
      <c r="B361" s="1">
        <f>IFERROR(__xludf.DUMMYFUNCTION("""COMPUTED_VALUE"""),52.71)</f>
        <v>52.71</v>
      </c>
      <c r="C361" s="1">
        <f>IFERROR(__xludf.DUMMYFUNCTION("""COMPUTED_VALUE"""),53.67)</f>
        <v>53.67</v>
      </c>
      <c r="D361" s="1">
        <f>IFERROR(__xludf.DUMMYFUNCTION("""COMPUTED_VALUE"""),52.56)</f>
        <v>52.56</v>
      </c>
      <c r="E361" s="1">
        <f>IFERROR(__xludf.DUMMYFUNCTION("""COMPUTED_VALUE"""),53.42)</f>
        <v>53.42</v>
      </c>
      <c r="F361" s="1">
        <f>IFERROR(__xludf.DUMMYFUNCTION("""COMPUTED_VALUE"""),2191357.0)</f>
        <v>2191357</v>
      </c>
    </row>
    <row r="362">
      <c r="A362" s="2">
        <f>IFERROR(__xludf.DUMMYFUNCTION("""COMPUTED_VALUE"""),43626.66666666667)</f>
        <v>43626.66667</v>
      </c>
      <c r="B362" s="1">
        <f>IFERROR(__xludf.DUMMYFUNCTION("""COMPUTED_VALUE"""),53.85)</f>
        <v>53.85</v>
      </c>
      <c r="C362" s="1">
        <f>IFERROR(__xludf.DUMMYFUNCTION("""COMPUTED_VALUE"""),54.74)</f>
        <v>54.74</v>
      </c>
      <c r="D362" s="1">
        <f>IFERROR(__xludf.DUMMYFUNCTION("""COMPUTED_VALUE"""),53.76)</f>
        <v>53.76</v>
      </c>
      <c r="E362" s="1">
        <f>IFERROR(__xludf.DUMMYFUNCTION("""COMPUTED_VALUE"""),54.14)</f>
        <v>54.14</v>
      </c>
      <c r="F362" s="1">
        <f>IFERROR(__xludf.DUMMYFUNCTION("""COMPUTED_VALUE"""),1425464.0)</f>
        <v>1425464</v>
      </c>
    </row>
    <row r="363">
      <c r="A363" s="2">
        <f>IFERROR(__xludf.DUMMYFUNCTION("""COMPUTED_VALUE"""),43627.66666666667)</f>
        <v>43627.66667</v>
      </c>
      <c r="B363" s="1">
        <f>IFERROR(__xludf.DUMMYFUNCTION("""COMPUTED_VALUE"""),54.85)</f>
        <v>54.85</v>
      </c>
      <c r="C363" s="1">
        <f>IFERROR(__xludf.DUMMYFUNCTION("""COMPUTED_VALUE"""),55.2)</f>
        <v>55.2</v>
      </c>
      <c r="D363" s="1">
        <f>IFERROR(__xludf.DUMMYFUNCTION("""COMPUTED_VALUE"""),53.98)</f>
        <v>53.98</v>
      </c>
      <c r="E363" s="1">
        <f>IFERROR(__xludf.DUMMYFUNCTION("""COMPUTED_VALUE"""),54.05)</f>
        <v>54.05</v>
      </c>
      <c r="F363" s="1">
        <f>IFERROR(__xludf.DUMMYFUNCTION("""COMPUTED_VALUE"""),1675817.0)</f>
        <v>1675817</v>
      </c>
    </row>
    <row r="364">
      <c r="A364" s="2">
        <f>IFERROR(__xludf.DUMMYFUNCTION("""COMPUTED_VALUE"""),43628.66666666667)</f>
        <v>43628.66667</v>
      </c>
      <c r="B364" s="1">
        <f>IFERROR(__xludf.DUMMYFUNCTION("""COMPUTED_VALUE"""),54.0)</f>
        <v>54</v>
      </c>
      <c r="C364" s="1">
        <f>IFERROR(__xludf.DUMMYFUNCTION("""COMPUTED_VALUE"""),54.13)</f>
        <v>54.13</v>
      </c>
      <c r="D364" s="1">
        <f>IFERROR(__xludf.DUMMYFUNCTION("""COMPUTED_VALUE"""),53.48)</f>
        <v>53.48</v>
      </c>
      <c r="E364" s="1">
        <f>IFERROR(__xludf.DUMMYFUNCTION("""COMPUTED_VALUE"""),53.96)</f>
        <v>53.96</v>
      </c>
      <c r="F364" s="1">
        <f>IFERROR(__xludf.DUMMYFUNCTION("""COMPUTED_VALUE"""),1183650.0)</f>
        <v>1183650</v>
      </c>
    </row>
    <row r="365">
      <c r="A365" s="2">
        <f>IFERROR(__xludf.DUMMYFUNCTION("""COMPUTED_VALUE"""),43629.66666666667)</f>
        <v>43629.66667</v>
      </c>
      <c r="B365" s="1">
        <f>IFERROR(__xludf.DUMMYFUNCTION("""COMPUTED_VALUE"""),54.24)</f>
        <v>54.24</v>
      </c>
      <c r="C365" s="1">
        <f>IFERROR(__xludf.DUMMYFUNCTION("""COMPUTED_VALUE"""),54.83)</f>
        <v>54.83</v>
      </c>
      <c r="D365" s="1">
        <f>IFERROR(__xludf.DUMMYFUNCTION("""COMPUTED_VALUE"""),54.13)</f>
        <v>54.13</v>
      </c>
      <c r="E365" s="1">
        <f>IFERROR(__xludf.DUMMYFUNCTION("""COMPUTED_VALUE"""),54.55)</f>
        <v>54.55</v>
      </c>
      <c r="F365" s="1">
        <f>IFERROR(__xludf.DUMMYFUNCTION("""COMPUTED_VALUE"""),1040661.0)</f>
        <v>1040661</v>
      </c>
    </row>
    <row r="366">
      <c r="A366" s="2">
        <f>IFERROR(__xludf.DUMMYFUNCTION("""COMPUTED_VALUE"""),43630.66666666667)</f>
        <v>43630.66667</v>
      </c>
      <c r="B366" s="1">
        <f>IFERROR(__xludf.DUMMYFUNCTION("""COMPUTED_VALUE"""),54.49)</f>
        <v>54.49</v>
      </c>
      <c r="C366" s="1">
        <f>IFERROR(__xludf.DUMMYFUNCTION("""COMPUTED_VALUE"""),54.74)</f>
        <v>54.74</v>
      </c>
      <c r="D366" s="1">
        <f>IFERROR(__xludf.DUMMYFUNCTION("""COMPUTED_VALUE"""),54.07)</f>
        <v>54.07</v>
      </c>
      <c r="E366" s="1">
        <f>IFERROR(__xludf.DUMMYFUNCTION("""COMPUTED_VALUE"""),54.32)</f>
        <v>54.32</v>
      </c>
      <c r="F366" s="1">
        <f>IFERROR(__xludf.DUMMYFUNCTION("""COMPUTED_VALUE"""),1229304.0)</f>
        <v>1229304</v>
      </c>
    </row>
    <row r="367">
      <c r="A367" s="2">
        <f>IFERROR(__xludf.DUMMYFUNCTION("""COMPUTED_VALUE"""),43633.66666666667)</f>
        <v>43633.66667</v>
      </c>
      <c r="B367" s="1">
        <f>IFERROR(__xludf.DUMMYFUNCTION("""COMPUTED_VALUE"""),54.46)</f>
        <v>54.46</v>
      </c>
      <c r="C367" s="1">
        <f>IFERROR(__xludf.DUMMYFUNCTION("""COMPUTED_VALUE"""),55.06)</f>
        <v>55.06</v>
      </c>
      <c r="D367" s="1">
        <f>IFERROR(__xludf.DUMMYFUNCTION("""COMPUTED_VALUE"""),54.4)</f>
        <v>54.4</v>
      </c>
      <c r="E367" s="1">
        <f>IFERROR(__xludf.DUMMYFUNCTION("""COMPUTED_VALUE"""),54.69)</f>
        <v>54.69</v>
      </c>
      <c r="F367" s="1">
        <f>IFERROR(__xludf.DUMMYFUNCTION("""COMPUTED_VALUE"""),988491.0)</f>
        <v>988491</v>
      </c>
    </row>
    <row r="368">
      <c r="A368" s="2">
        <f>IFERROR(__xludf.DUMMYFUNCTION("""COMPUTED_VALUE"""),43634.66666666667)</f>
        <v>43634.66667</v>
      </c>
      <c r="B368" s="1">
        <f>IFERROR(__xludf.DUMMYFUNCTION("""COMPUTED_VALUE"""),55.58)</f>
        <v>55.58</v>
      </c>
      <c r="C368" s="1">
        <f>IFERROR(__xludf.DUMMYFUNCTION("""COMPUTED_VALUE"""),55.94)</f>
        <v>55.94</v>
      </c>
      <c r="D368" s="1">
        <f>IFERROR(__xludf.DUMMYFUNCTION("""COMPUTED_VALUE"""),55.04)</f>
        <v>55.04</v>
      </c>
      <c r="E368" s="1">
        <f>IFERROR(__xludf.DUMMYFUNCTION("""COMPUTED_VALUE"""),55.26)</f>
        <v>55.26</v>
      </c>
      <c r="F368" s="1">
        <f>IFERROR(__xludf.DUMMYFUNCTION("""COMPUTED_VALUE"""),1726312.0)</f>
        <v>1726312</v>
      </c>
    </row>
    <row r="369">
      <c r="A369" s="2">
        <f>IFERROR(__xludf.DUMMYFUNCTION("""COMPUTED_VALUE"""),43635.66666666667)</f>
        <v>43635.66667</v>
      </c>
      <c r="B369" s="1">
        <f>IFERROR(__xludf.DUMMYFUNCTION("""COMPUTED_VALUE"""),55.36)</f>
        <v>55.36</v>
      </c>
      <c r="C369" s="1">
        <f>IFERROR(__xludf.DUMMYFUNCTION("""COMPUTED_VALUE"""),55.47)</f>
        <v>55.47</v>
      </c>
      <c r="D369" s="1">
        <f>IFERROR(__xludf.DUMMYFUNCTION("""COMPUTED_VALUE"""),54.8)</f>
        <v>54.8</v>
      </c>
      <c r="E369" s="1">
        <f>IFERROR(__xludf.DUMMYFUNCTION("""COMPUTED_VALUE"""),55.23)</f>
        <v>55.23</v>
      </c>
      <c r="F369" s="1">
        <f>IFERROR(__xludf.DUMMYFUNCTION("""COMPUTED_VALUE"""),1336015.0)</f>
        <v>1336015</v>
      </c>
    </row>
    <row r="370">
      <c r="A370" s="2">
        <f>IFERROR(__xludf.DUMMYFUNCTION("""COMPUTED_VALUE"""),43636.66666666667)</f>
        <v>43636.66667</v>
      </c>
      <c r="B370" s="1">
        <f>IFERROR(__xludf.DUMMYFUNCTION("""COMPUTED_VALUE"""),56.09)</f>
        <v>56.09</v>
      </c>
      <c r="C370" s="1">
        <f>IFERROR(__xludf.DUMMYFUNCTION("""COMPUTED_VALUE"""),56.14)</f>
        <v>56.14</v>
      </c>
      <c r="D370" s="1">
        <f>IFERROR(__xludf.DUMMYFUNCTION("""COMPUTED_VALUE"""),55.35)</f>
        <v>55.35</v>
      </c>
      <c r="E370" s="1">
        <f>IFERROR(__xludf.DUMMYFUNCTION("""COMPUTED_VALUE"""),55.66)</f>
        <v>55.66</v>
      </c>
      <c r="F370" s="1">
        <f>IFERROR(__xludf.DUMMYFUNCTION("""COMPUTED_VALUE"""),1200908.0)</f>
        <v>1200908</v>
      </c>
    </row>
    <row r="371">
      <c r="A371" s="2">
        <f>IFERROR(__xludf.DUMMYFUNCTION("""COMPUTED_VALUE"""),43637.66666666667)</f>
        <v>43637.66667</v>
      </c>
      <c r="B371" s="1">
        <f>IFERROR(__xludf.DUMMYFUNCTION("""COMPUTED_VALUE"""),55.49)</f>
        <v>55.49</v>
      </c>
      <c r="C371" s="1">
        <f>IFERROR(__xludf.DUMMYFUNCTION("""COMPUTED_VALUE"""),56.33)</f>
        <v>56.33</v>
      </c>
      <c r="D371" s="1">
        <f>IFERROR(__xludf.DUMMYFUNCTION("""COMPUTED_VALUE"""),55.49)</f>
        <v>55.49</v>
      </c>
      <c r="E371" s="1">
        <f>IFERROR(__xludf.DUMMYFUNCTION("""COMPUTED_VALUE"""),56.27)</f>
        <v>56.27</v>
      </c>
      <c r="F371" s="1">
        <f>IFERROR(__xludf.DUMMYFUNCTION("""COMPUTED_VALUE"""),2538872.0)</f>
        <v>2538872</v>
      </c>
    </row>
    <row r="372">
      <c r="A372" s="2">
        <f>IFERROR(__xludf.DUMMYFUNCTION("""COMPUTED_VALUE"""),43640.66666666667)</f>
        <v>43640.66667</v>
      </c>
      <c r="B372" s="1">
        <f>IFERROR(__xludf.DUMMYFUNCTION("""COMPUTED_VALUE"""),56.0)</f>
        <v>56</v>
      </c>
      <c r="C372" s="1">
        <f>IFERROR(__xludf.DUMMYFUNCTION("""COMPUTED_VALUE"""),56.18)</f>
        <v>56.18</v>
      </c>
      <c r="D372" s="1">
        <f>IFERROR(__xludf.DUMMYFUNCTION("""COMPUTED_VALUE"""),55.67)</f>
        <v>55.67</v>
      </c>
      <c r="E372" s="1">
        <f>IFERROR(__xludf.DUMMYFUNCTION("""COMPUTED_VALUE"""),55.84)</f>
        <v>55.84</v>
      </c>
      <c r="F372" s="1">
        <f>IFERROR(__xludf.DUMMYFUNCTION("""COMPUTED_VALUE"""),1211893.0)</f>
        <v>1211893</v>
      </c>
    </row>
    <row r="373">
      <c r="A373" s="2">
        <f>IFERROR(__xludf.DUMMYFUNCTION("""COMPUTED_VALUE"""),43641.66666666667)</f>
        <v>43641.66667</v>
      </c>
      <c r="B373" s="1">
        <f>IFERROR(__xludf.DUMMYFUNCTION("""COMPUTED_VALUE"""),55.75)</f>
        <v>55.75</v>
      </c>
      <c r="C373" s="1">
        <f>IFERROR(__xludf.DUMMYFUNCTION("""COMPUTED_VALUE"""),55.79)</f>
        <v>55.79</v>
      </c>
      <c r="D373" s="1">
        <f>IFERROR(__xludf.DUMMYFUNCTION("""COMPUTED_VALUE"""),54.23)</f>
        <v>54.23</v>
      </c>
      <c r="E373" s="1">
        <f>IFERROR(__xludf.DUMMYFUNCTION("""COMPUTED_VALUE"""),54.38)</f>
        <v>54.38</v>
      </c>
      <c r="F373" s="1">
        <f>IFERROR(__xludf.DUMMYFUNCTION("""COMPUTED_VALUE"""),1582217.0)</f>
        <v>1582217</v>
      </c>
    </row>
    <row r="374">
      <c r="A374" s="2">
        <f>IFERROR(__xludf.DUMMYFUNCTION("""COMPUTED_VALUE"""),43642.66666666667)</f>
        <v>43642.66667</v>
      </c>
      <c r="B374" s="1">
        <f>IFERROR(__xludf.DUMMYFUNCTION("""COMPUTED_VALUE"""),54.55)</f>
        <v>54.55</v>
      </c>
      <c r="C374" s="1">
        <f>IFERROR(__xludf.DUMMYFUNCTION("""COMPUTED_VALUE"""),54.76)</f>
        <v>54.76</v>
      </c>
      <c r="D374" s="1">
        <f>IFERROR(__xludf.DUMMYFUNCTION("""COMPUTED_VALUE"""),53.68)</f>
        <v>53.68</v>
      </c>
      <c r="E374" s="1">
        <f>IFERROR(__xludf.DUMMYFUNCTION("""COMPUTED_VALUE"""),54.02)</f>
        <v>54.02</v>
      </c>
      <c r="F374" s="1">
        <f>IFERROR(__xludf.DUMMYFUNCTION("""COMPUTED_VALUE"""),1734873.0)</f>
        <v>1734873</v>
      </c>
    </row>
    <row r="375">
      <c r="A375" s="2">
        <f>IFERROR(__xludf.DUMMYFUNCTION("""COMPUTED_VALUE"""),43643.66666666667)</f>
        <v>43643.66667</v>
      </c>
      <c r="B375" s="1">
        <f>IFERROR(__xludf.DUMMYFUNCTION("""COMPUTED_VALUE"""),54.34)</f>
        <v>54.34</v>
      </c>
      <c r="C375" s="1">
        <f>IFERROR(__xludf.DUMMYFUNCTION("""COMPUTED_VALUE"""),54.42)</f>
        <v>54.42</v>
      </c>
      <c r="D375" s="1">
        <f>IFERROR(__xludf.DUMMYFUNCTION("""COMPUTED_VALUE"""),53.79)</f>
        <v>53.79</v>
      </c>
      <c r="E375" s="1">
        <f>IFERROR(__xludf.DUMMYFUNCTION("""COMPUTED_VALUE"""),53.83)</f>
        <v>53.83</v>
      </c>
      <c r="F375" s="1">
        <f>IFERROR(__xludf.DUMMYFUNCTION("""COMPUTED_VALUE"""),1203914.0)</f>
        <v>1203914</v>
      </c>
    </row>
    <row r="376">
      <c r="A376" s="2">
        <f>IFERROR(__xludf.DUMMYFUNCTION("""COMPUTED_VALUE"""),43644.66666666667)</f>
        <v>43644.66667</v>
      </c>
      <c r="B376" s="1">
        <f>IFERROR(__xludf.DUMMYFUNCTION("""COMPUTED_VALUE"""),53.86)</f>
        <v>53.86</v>
      </c>
      <c r="C376" s="1">
        <f>IFERROR(__xludf.DUMMYFUNCTION("""COMPUTED_VALUE"""),54.14)</f>
        <v>54.14</v>
      </c>
      <c r="D376" s="1">
        <f>IFERROR(__xludf.DUMMYFUNCTION("""COMPUTED_VALUE"""),53.69)</f>
        <v>53.69</v>
      </c>
      <c r="E376" s="1">
        <f>IFERROR(__xludf.DUMMYFUNCTION("""COMPUTED_VALUE"""),54.14)</f>
        <v>54.14</v>
      </c>
      <c r="F376" s="1">
        <f>IFERROR(__xludf.DUMMYFUNCTION("""COMPUTED_VALUE"""),1683568.0)</f>
        <v>1683568</v>
      </c>
    </row>
    <row r="377">
      <c r="A377" s="2">
        <f>IFERROR(__xludf.DUMMYFUNCTION("""COMPUTED_VALUE"""),43647.66666666667)</f>
        <v>43647.66667</v>
      </c>
      <c r="B377" s="1">
        <f>IFERROR(__xludf.DUMMYFUNCTION("""COMPUTED_VALUE"""),55.05)</f>
        <v>55.05</v>
      </c>
      <c r="C377" s="1">
        <f>IFERROR(__xludf.DUMMYFUNCTION("""COMPUTED_VALUE"""),55.43)</f>
        <v>55.43</v>
      </c>
      <c r="D377" s="1">
        <f>IFERROR(__xludf.DUMMYFUNCTION("""COMPUTED_VALUE"""),54.77)</f>
        <v>54.77</v>
      </c>
      <c r="E377" s="1">
        <f>IFERROR(__xludf.DUMMYFUNCTION("""COMPUTED_VALUE"""),55.0)</f>
        <v>55</v>
      </c>
      <c r="F377" s="1">
        <f>IFERROR(__xludf.DUMMYFUNCTION("""COMPUTED_VALUE"""),1464449.0)</f>
        <v>1464449</v>
      </c>
    </row>
    <row r="378">
      <c r="A378" s="2">
        <f>IFERROR(__xludf.DUMMYFUNCTION("""COMPUTED_VALUE"""),43648.66666666667)</f>
        <v>43648.66667</v>
      </c>
      <c r="B378" s="1">
        <f>IFERROR(__xludf.DUMMYFUNCTION("""COMPUTED_VALUE"""),55.24)</f>
        <v>55.24</v>
      </c>
      <c r="C378" s="1">
        <f>IFERROR(__xludf.DUMMYFUNCTION("""COMPUTED_VALUE"""),55.64)</f>
        <v>55.64</v>
      </c>
      <c r="D378" s="1">
        <f>IFERROR(__xludf.DUMMYFUNCTION("""COMPUTED_VALUE"""),54.98)</f>
        <v>54.98</v>
      </c>
      <c r="E378" s="1">
        <f>IFERROR(__xludf.DUMMYFUNCTION("""COMPUTED_VALUE"""),55.63)</f>
        <v>55.63</v>
      </c>
      <c r="F378" s="1">
        <f>IFERROR(__xludf.DUMMYFUNCTION("""COMPUTED_VALUE"""),1031919.0)</f>
        <v>1031919</v>
      </c>
    </row>
    <row r="379">
      <c r="A379" s="2">
        <f>IFERROR(__xludf.DUMMYFUNCTION("""COMPUTED_VALUE"""),43649.54166666667)</f>
        <v>43649.54167</v>
      </c>
      <c r="B379" s="1">
        <f>IFERROR(__xludf.DUMMYFUNCTION("""COMPUTED_VALUE"""),55.93)</f>
        <v>55.93</v>
      </c>
      <c r="C379" s="1">
        <f>IFERROR(__xludf.DUMMYFUNCTION("""COMPUTED_VALUE"""),56.4)</f>
        <v>56.4</v>
      </c>
      <c r="D379" s="1">
        <f>IFERROR(__xludf.DUMMYFUNCTION("""COMPUTED_VALUE"""),55.74)</f>
        <v>55.74</v>
      </c>
      <c r="E379" s="1">
        <f>IFERROR(__xludf.DUMMYFUNCTION("""COMPUTED_VALUE"""),56.15)</f>
        <v>56.15</v>
      </c>
      <c r="F379" s="1">
        <f>IFERROR(__xludf.DUMMYFUNCTION("""COMPUTED_VALUE"""),1007718.0)</f>
        <v>1007718</v>
      </c>
    </row>
    <row r="380">
      <c r="A380" s="2">
        <f>IFERROR(__xludf.DUMMYFUNCTION("""COMPUTED_VALUE"""),43651.66666666667)</f>
        <v>43651.66667</v>
      </c>
      <c r="B380" s="1">
        <f>IFERROR(__xludf.DUMMYFUNCTION("""COMPUTED_VALUE"""),55.97)</f>
        <v>55.97</v>
      </c>
      <c r="C380" s="1">
        <f>IFERROR(__xludf.DUMMYFUNCTION("""COMPUTED_VALUE"""),56.73)</f>
        <v>56.73</v>
      </c>
      <c r="D380" s="1">
        <f>IFERROR(__xludf.DUMMYFUNCTION("""COMPUTED_VALUE"""),55.88)</f>
        <v>55.88</v>
      </c>
      <c r="E380" s="1">
        <f>IFERROR(__xludf.DUMMYFUNCTION("""COMPUTED_VALUE"""),56.63)</f>
        <v>56.63</v>
      </c>
      <c r="F380" s="1">
        <f>IFERROR(__xludf.DUMMYFUNCTION("""COMPUTED_VALUE"""),1489678.0)</f>
        <v>1489678</v>
      </c>
    </row>
    <row r="381">
      <c r="A381" s="2">
        <f>IFERROR(__xludf.DUMMYFUNCTION("""COMPUTED_VALUE"""),43654.66666666667)</f>
        <v>43654.66667</v>
      </c>
      <c r="B381" s="1">
        <f>IFERROR(__xludf.DUMMYFUNCTION("""COMPUTED_VALUE"""),56.29)</f>
        <v>56.29</v>
      </c>
      <c r="C381" s="1">
        <f>IFERROR(__xludf.DUMMYFUNCTION("""COMPUTED_VALUE"""),56.36)</f>
        <v>56.36</v>
      </c>
      <c r="D381" s="1">
        <f>IFERROR(__xludf.DUMMYFUNCTION("""COMPUTED_VALUE"""),55.59)</f>
        <v>55.59</v>
      </c>
      <c r="E381" s="1">
        <f>IFERROR(__xludf.DUMMYFUNCTION("""COMPUTED_VALUE"""),55.84)</f>
        <v>55.84</v>
      </c>
      <c r="F381" s="1">
        <f>IFERROR(__xludf.DUMMYFUNCTION("""COMPUTED_VALUE"""),1494371.0)</f>
        <v>1494371</v>
      </c>
    </row>
    <row r="382">
      <c r="A382" s="2">
        <f>IFERROR(__xludf.DUMMYFUNCTION("""COMPUTED_VALUE"""),43655.66666666667)</f>
        <v>43655.66667</v>
      </c>
      <c r="B382" s="1">
        <f>IFERROR(__xludf.DUMMYFUNCTION("""COMPUTED_VALUE"""),55.52)</f>
        <v>55.52</v>
      </c>
      <c r="C382" s="1">
        <f>IFERROR(__xludf.DUMMYFUNCTION("""COMPUTED_VALUE"""),56.39)</f>
        <v>56.39</v>
      </c>
      <c r="D382" s="1">
        <f>IFERROR(__xludf.DUMMYFUNCTION("""COMPUTED_VALUE"""),55.36)</f>
        <v>55.36</v>
      </c>
      <c r="E382" s="1">
        <f>IFERROR(__xludf.DUMMYFUNCTION("""COMPUTED_VALUE"""),56.21)</f>
        <v>56.21</v>
      </c>
      <c r="F382" s="1">
        <f>IFERROR(__xludf.DUMMYFUNCTION("""COMPUTED_VALUE"""),1473622.0)</f>
        <v>1473622</v>
      </c>
    </row>
    <row r="383">
      <c r="A383" s="2">
        <f>IFERROR(__xludf.DUMMYFUNCTION("""COMPUTED_VALUE"""),43656.66666666667)</f>
        <v>43656.66667</v>
      </c>
      <c r="B383" s="1">
        <f>IFERROR(__xludf.DUMMYFUNCTION("""COMPUTED_VALUE"""),56.62)</f>
        <v>56.62</v>
      </c>
      <c r="C383" s="1">
        <f>IFERROR(__xludf.DUMMYFUNCTION("""COMPUTED_VALUE"""),57.12)</f>
        <v>57.12</v>
      </c>
      <c r="D383" s="1">
        <f>IFERROR(__xludf.DUMMYFUNCTION("""COMPUTED_VALUE"""),56.53)</f>
        <v>56.53</v>
      </c>
      <c r="E383" s="1">
        <f>IFERROR(__xludf.DUMMYFUNCTION("""COMPUTED_VALUE"""),57.05)</f>
        <v>57.05</v>
      </c>
      <c r="F383" s="1">
        <f>IFERROR(__xludf.DUMMYFUNCTION("""COMPUTED_VALUE"""),1535546.0)</f>
        <v>1535546</v>
      </c>
    </row>
    <row r="384">
      <c r="A384" s="2">
        <f>IFERROR(__xludf.DUMMYFUNCTION("""COMPUTED_VALUE"""),43657.66666666667)</f>
        <v>43657.66667</v>
      </c>
      <c r="B384" s="1">
        <f>IFERROR(__xludf.DUMMYFUNCTION("""COMPUTED_VALUE"""),57.31)</f>
        <v>57.31</v>
      </c>
      <c r="C384" s="1">
        <f>IFERROR(__xludf.DUMMYFUNCTION("""COMPUTED_VALUE"""),57.66)</f>
        <v>57.66</v>
      </c>
      <c r="D384" s="1">
        <f>IFERROR(__xludf.DUMMYFUNCTION("""COMPUTED_VALUE"""),56.98)</f>
        <v>56.98</v>
      </c>
      <c r="E384" s="1">
        <f>IFERROR(__xludf.DUMMYFUNCTION("""COMPUTED_VALUE"""),57.2)</f>
        <v>57.2</v>
      </c>
      <c r="F384" s="1">
        <f>IFERROR(__xludf.DUMMYFUNCTION("""COMPUTED_VALUE"""),1300529.0)</f>
        <v>1300529</v>
      </c>
    </row>
    <row r="385">
      <c r="A385" s="2">
        <f>IFERROR(__xludf.DUMMYFUNCTION("""COMPUTED_VALUE"""),43658.66666666667)</f>
        <v>43658.66667</v>
      </c>
      <c r="B385" s="1">
        <f>IFERROR(__xludf.DUMMYFUNCTION("""COMPUTED_VALUE"""),57.15)</f>
        <v>57.15</v>
      </c>
      <c r="C385" s="1">
        <f>IFERROR(__xludf.DUMMYFUNCTION("""COMPUTED_VALUE"""),57.38)</f>
        <v>57.38</v>
      </c>
      <c r="D385" s="1">
        <f>IFERROR(__xludf.DUMMYFUNCTION("""COMPUTED_VALUE"""),56.93)</f>
        <v>56.93</v>
      </c>
      <c r="E385" s="1">
        <f>IFERROR(__xludf.DUMMYFUNCTION("""COMPUTED_VALUE"""),57.27)</f>
        <v>57.27</v>
      </c>
      <c r="F385" s="1">
        <f>IFERROR(__xludf.DUMMYFUNCTION("""COMPUTED_VALUE"""),1093933.0)</f>
        <v>1093933</v>
      </c>
    </row>
    <row r="386">
      <c r="A386" s="2">
        <f>IFERROR(__xludf.DUMMYFUNCTION("""COMPUTED_VALUE"""),43661.66666666667)</f>
        <v>43661.66667</v>
      </c>
      <c r="B386" s="1">
        <f>IFERROR(__xludf.DUMMYFUNCTION("""COMPUTED_VALUE"""),57.27)</f>
        <v>57.27</v>
      </c>
      <c r="C386" s="1">
        <f>IFERROR(__xludf.DUMMYFUNCTION("""COMPUTED_VALUE"""),57.53)</f>
        <v>57.53</v>
      </c>
      <c r="D386" s="1">
        <f>IFERROR(__xludf.DUMMYFUNCTION("""COMPUTED_VALUE"""),57.0)</f>
        <v>57</v>
      </c>
      <c r="E386" s="1">
        <f>IFERROR(__xludf.DUMMYFUNCTION("""COMPUTED_VALUE"""),57.53)</f>
        <v>57.53</v>
      </c>
      <c r="F386" s="1">
        <f>IFERROR(__xludf.DUMMYFUNCTION("""COMPUTED_VALUE"""),1058431.0)</f>
        <v>1058431</v>
      </c>
    </row>
    <row r="387">
      <c r="A387" s="2">
        <f>IFERROR(__xludf.DUMMYFUNCTION("""COMPUTED_VALUE"""),43662.66666666667)</f>
        <v>43662.66667</v>
      </c>
      <c r="B387" s="1">
        <f>IFERROR(__xludf.DUMMYFUNCTION("""COMPUTED_VALUE"""),57.34)</f>
        <v>57.34</v>
      </c>
      <c r="C387" s="1">
        <f>IFERROR(__xludf.DUMMYFUNCTION("""COMPUTED_VALUE"""),57.93)</f>
        <v>57.93</v>
      </c>
      <c r="D387" s="1">
        <f>IFERROR(__xludf.DUMMYFUNCTION("""COMPUTED_VALUE"""),57.34)</f>
        <v>57.34</v>
      </c>
      <c r="E387" s="1">
        <f>IFERROR(__xludf.DUMMYFUNCTION("""COMPUTED_VALUE"""),57.67)</f>
        <v>57.67</v>
      </c>
      <c r="F387" s="1">
        <f>IFERROR(__xludf.DUMMYFUNCTION("""COMPUTED_VALUE"""),1267641.0)</f>
        <v>1267641</v>
      </c>
    </row>
    <row r="388">
      <c r="A388" s="2">
        <f>IFERROR(__xludf.DUMMYFUNCTION("""COMPUTED_VALUE"""),43663.66666666667)</f>
        <v>43663.66667</v>
      </c>
      <c r="B388" s="1">
        <f>IFERROR(__xludf.DUMMYFUNCTION("""COMPUTED_VALUE"""),57.55)</f>
        <v>57.55</v>
      </c>
      <c r="C388" s="1">
        <f>IFERROR(__xludf.DUMMYFUNCTION("""COMPUTED_VALUE"""),57.92)</f>
        <v>57.92</v>
      </c>
      <c r="D388" s="1">
        <f>IFERROR(__xludf.DUMMYFUNCTION("""COMPUTED_VALUE"""),57.33)</f>
        <v>57.33</v>
      </c>
      <c r="E388" s="1">
        <f>IFERROR(__xludf.DUMMYFUNCTION("""COMPUTED_VALUE"""),57.34)</f>
        <v>57.34</v>
      </c>
      <c r="F388" s="1">
        <f>IFERROR(__xludf.DUMMYFUNCTION("""COMPUTED_VALUE"""),976894.0)</f>
        <v>976894</v>
      </c>
    </row>
    <row r="389">
      <c r="A389" s="2">
        <f>IFERROR(__xludf.DUMMYFUNCTION("""COMPUTED_VALUE"""),43664.66666666667)</f>
        <v>43664.66667</v>
      </c>
      <c r="B389" s="1">
        <f>IFERROR(__xludf.DUMMYFUNCTION("""COMPUTED_VALUE"""),57.1)</f>
        <v>57.1</v>
      </c>
      <c r="C389" s="1">
        <f>IFERROR(__xludf.DUMMYFUNCTION("""COMPUTED_VALUE"""),57.41)</f>
        <v>57.41</v>
      </c>
      <c r="D389" s="1">
        <f>IFERROR(__xludf.DUMMYFUNCTION("""COMPUTED_VALUE"""),56.64)</f>
        <v>56.64</v>
      </c>
      <c r="E389" s="1">
        <f>IFERROR(__xludf.DUMMYFUNCTION("""COMPUTED_VALUE"""),57.36)</f>
        <v>57.36</v>
      </c>
      <c r="F389" s="1">
        <f>IFERROR(__xludf.DUMMYFUNCTION("""COMPUTED_VALUE"""),1273769.0)</f>
        <v>1273769</v>
      </c>
    </row>
    <row r="390">
      <c r="A390" s="2">
        <f>IFERROR(__xludf.DUMMYFUNCTION("""COMPUTED_VALUE"""),43665.66666666667)</f>
        <v>43665.66667</v>
      </c>
      <c r="B390" s="1">
        <f>IFERROR(__xludf.DUMMYFUNCTION("""COMPUTED_VALUE"""),57.47)</f>
        <v>57.47</v>
      </c>
      <c r="C390" s="1">
        <f>IFERROR(__xludf.DUMMYFUNCTION("""COMPUTED_VALUE"""),57.58)</f>
        <v>57.58</v>
      </c>
      <c r="D390" s="1">
        <f>IFERROR(__xludf.DUMMYFUNCTION("""COMPUTED_VALUE"""),56.56)</f>
        <v>56.56</v>
      </c>
      <c r="E390" s="1">
        <f>IFERROR(__xludf.DUMMYFUNCTION("""COMPUTED_VALUE"""),56.58)</f>
        <v>56.58</v>
      </c>
      <c r="F390" s="1">
        <f>IFERROR(__xludf.DUMMYFUNCTION("""COMPUTED_VALUE"""),1159153.0)</f>
        <v>1159153</v>
      </c>
    </row>
    <row r="391">
      <c r="A391" s="2">
        <f>IFERROR(__xludf.DUMMYFUNCTION("""COMPUTED_VALUE"""),43668.66666666667)</f>
        <v>43668.66667</v>
      </c>
      <c r="B391" s="1">
        <f>IFERROR(__xludf.DUMMYFUNCTION("""COMPUTED_VALUE"""),56.77)</f>
        <v>56.77</v>
      </c>
      <c r="C391" s="1">
        <f>IFERROR(__xludf.DUMMYFUNCTION("""COMPUTED_VALUE"""),57.0)</f>
        <v>57</v>
      </c>
      <c r="D391" s="1">
        <f>IFERROR(__xludf.DUMMYFUNCTION("""COMPUTED_VALUE"""),56.26)</f>
        <v>56.26</v>
      </c>
      <c r="E391" s="1">
        <f>IFERROR(__xludf.DUMMYFUNCTION("""COMPUTED_VALUE"""),56.96)</f>
        <v>56.96</v>
      </c>
      <c r="F391" s="1">
        <f>IFERROR(__xludf.DUMMYFUNCTION("""COMPUTED_VALUE"""),1446757.0)</f>
        <v>1446757</v>
      </c>
    </row>
    <row r="392">
      <c r="A392" s="2">
        <f>IFERROR(__xludf.DUMMYFUNCTION("""COMPUTED_VALUE"""),43669.66666666667)</f>
        <v>43669.66667</v>
      </c>
      <c r="B392" s="1">
        <f>IFERROR(__xludf.DUMMYFUNCTION("""COMPUTED_VALUE"""),57.17)</f>
        <v>57.17</v>
      </c>
      <c r="C392" s="1">
        <f>IFERROR(__xludf.DUMMYFUNCTION("""COMPUTED_VALUE"""),57.44)</f>
        <v>57.44</v>
      </c>
      <c r="D392" s="1">
        <f>IFERROR(__xludf.DUMMYFUNCTION("""COMPUTED_VALUE"""),56.64)</f>
        <v>56.64</v>
      </c>
      <c r="E392" s="1">
        <f>IFERROR(__xludf.DUMMYFUNCTION("""COMPUTED_VALUE"""),57.4)</f>
        <v>57.4</v>
      </c>
      <c r="F392" s="1">
        <f>IFERROR(__xludf.DUMMYFUNCTION("""COMPUTED_VALUE"""),1032438.0)</f>
        <v>1032438</v>
      </c>
    </row>
    <row r="393">
      <c r="A393" s="2">
        <f>IFERROR(__xludf.DUMMYFUNCTION("""COMPUTED_VALUE"""),43670.66666666667)</f>
        <v>43670.66667</v>
      </c>
      <c r="B393" s="1">
        <f>IFERROR(__xludf.DUMMYFUNCTION("""COMPUTED_VALUE"""),56.63)</f>
        <v>56.63</v>
      </c>
      <c r="C393" s="1">
        <f>IFERROR(__xludf.DUMMYFUNCTION("""COMPUTED_VALUE"""),57.27)</f>
        <v>57.27</v>
      </c>
      <c r="D393" s="1">
        <f>IFERROR(__xludf.DUMMYFUNCTION("""COMPUTED_VALUE"""),56.43)</f>
        <v>56.43</v>
      </c>
      <c r="E393" s="1">
        <f>IFERROR(__xludf.DUMMYFUNCTION("""COMPUTED_VALUE"""),56.99)</f>
        <v>56.99</v>
      </c>
      <c r="F393" s="1">
        <f>IFERROR(__xludf.DUMMYFUNCTION("""COMPUTED_VALUE"""),1359956.0)</f>
        <v>1359956</v>
      </c>
    </row>
    <row r="394">
      <c r="A394" s="2">
        <f>IFERROR(__xludf.DUMMYFUNCTION("""COMPUTED_VALUE"""),43671.66666666667)</f>
        <v>43671.66667</v>
      </c>
      <c r="B394" s="1">
        <f>IFERROR(__xludf.DUMMYFUNCTION("""COMPUTED_VALUE"""),56.95)</f>
        <v>56.95</v>
      </c>
      <c r="C394" s="1">
        <f>IFERROR(__xludf.DUMMYFUNCTION("""COMPUTED_VALUE"""),57.18)</f>
        <v>57.18</v>
      </c>
      <c r="D394" s="1">
        <f>IFERROR(__xludf.DUMMYFUNCTION("""COMPUTED_VALUE"""),56.19)</f>
        <v>56.19</v>
      </c>
      <c r="E394" s="1">
        <f>IFERROR(__xludf.DUMMYFUNCTION("""COMPUTED_VALUE"""),56.8)</f>
        <v>56.8</v>
      </c>
      <c r="F394" s="1">
        <f>IFERROR(__xludf.DUMMYFUNCTION("""COMPUTED_VALUE"""),2738139.0)</f>
        <v>2738139</v>
      </c>
    </row>
    <row r="395">
      <c r="A395" s="2">
        <f>IFERROR(__xludf.DUMMYFUNCTION("""COMPUTED_VALUE"""),43672.66666666667)</f>
        <v>43672.66667</v>
      </c>
      <c r="B395" s="1">
        <f>IFERROR(__xludf.DUMMYFUNCTION("""COMPUTED_VALUE"""),61.4)</f>
        <v>61.4</v>
      </c>
      <c r="C395" s="1">
        <f>IFERROR(__xludf.DUMMYFUNCTION("""COMPUTED_VALUE"""),63.42)</f>
        <v>63.42</v>
      </c>
      <c r="D395" s="1">
        <f>IFERROR(__xludf.DUMMYFUNCTION("""COMPUTED_VALUE"""),61.4)</f>
        <v>61.4</v>
      </c>
      <c r="E395" s="1">
        <f>IFERROR(__xludf.DUMMYFUNCTION("""COMPUTED_VALUE"""),62.26)</f>
        <v>62.26</v>
      </c>
      <c r="F395" s="1">
        <f>IFERROR(__xludf.DUMMYFUNCTION("""COMPUTED_VALUE"""),6060795.0)</f>
        <v>6060795</v>
      </c>
    </row>
    <row r="396">
      <c r="A396" s="2">
        <f>IFERROR(__xludf.DUMMYFUNCTION("""COMPUTED_VALUE"""),43675.66666666667)</f>
        <v>43675.66667</v>
      </c>
      <c r="B396" s="1">
        <f>IFERROR(__xludf.DUMMYFUNCTION("""COMPUTED_VALUE"""),62.13)</f>
        <v>62.13</v>
      </c>
      <c r="C396" s="1">
        <f>IFERROR(__xludf.DUMMYFUNCTION("""COMPUTED_VALUE"""),62.45)</f>
        <v>62.45</v>
      </c>
      <c r="D396" s="1">
        <f>IFERROR(__xludf.DUMMYFUNCTION("""COMPUTED_VALUE"""),61.51)</f>
        <v>61.51</v>
      </c>
      <c r="E396" s="1">
        <f>IFERROR(__xludf.DUMMYFUNCTION("""COMPUTED_VALUE"""),62.09)</f>
        <v>62.09</v>
      </c>
      <c r="F396" s="1">
        <f>IFERROR(__xludf.DUMMYFUNCTION("""COMPUTED_VALUE"""),2069127.0)</f>
        <v>2069127</v>
      </c>
    </row>
    <row r="397">
      <c r="A397" s="2">
        <f>IFERROR(__xludf.DUMMYFUNCTION("""COMPUTED_VALUE"""),43676.66666666667)</f>
        <v>43676.66667</v>
      </c>
      <c r="B397" s="1">
        <f>IFERROR(__xludf.DUMMYFUNCTION("""COMPUTED_VALUE"""),61.35)</f>
        <v>61.35</v>
      </c>
      <c r="C397" s="1">
        <f>IFERROR(__xludf.DUMMYFUNCTION("""COMPUTED_VALUE"""),61.85)</f>
        <v>61.85</v>
      </c>
      <c r="D397" s="1">
        <f>IFERROR(__xludf.DUMMYFUNCTION("""COMPUTED_VALUE"""),61.27)</f>
        <v>61.27</v>
      </c>
      <c r="E397" s="1">
        <f>IFERROR(__xludf.DUMMYFUNCTION("""COMPUTED_VALUE"""),61.4)</f>
        <v>61.4</v>
      </c>
      <c r="F397" s="1">
        <f>IFERROR(__xludf.DUMMYFUNCTION("""COMPUTED_VALUE"""),1430775.0)</f>
        <v>1430775</v>
      </c>
    </row>
    <row r="398">
      <c r="A398" s="2">
        <f>IFERROR(__xludf.DUMMYFUNCTION("""COMPUTED_VALUE"""),43677.66666666667)</f>
        <v>43677.66667</v>
      </c>
      <c r="B398" s="1">
        <f>IFERROR(__xludf.DUMMYFUNCTION("""COMPUTED_VALUE"""),61.24)</f>
        <v>61.24</v>
      </c>
      <c r="C398" s="1">
        <f>IFERROR(__xludf.DUMMYFUNCTION("""COMPUTED_VALUE"""),61.75)</f>
        <v>61.75</v>
      </c>
      <c r="D398" s="1">
        <f>IFERROR(__xludf.DUMMYFUNCTION("""COMPUTED_VALUE"""),60.41)</f>
        <v>60.41</v>
      </c>
      <c r="E398" s="1">
        <f>IFERROR(__xludf.DUMMYFUNCTION("""COMPUTED_VALUE"""),60.91)</f>
        <v>60.91</v>
      </c>
      <c r="F398" s="1">
        <f>IFERROR(__xludf.DUMMYFUNCTION("""COMPUTED_VALUE"""),1997999.0)</f>
        <v>1997999</v>
      </c>
    </row>
    <row r="399">
      <c r="A399" s="2">
        <f>IFERROR(__xludf.DUMMYFUNCTION("""COMPUTED_VALUE"""),43678.66666666667)</f>
        <v>43678.66667</v>
      </c>
      <c r="B399" s="1">
        <f>IFERROR(__xludf.DUMMYFUNCTION("""COMPUTED_VALUE"""),60.88)</f>
        <v>60.88</v>
      </c>
      <c r="C399" s="1">
        <f>IFERROR(__xludf.DUMMYFUNCTION("""COMPUTED_VALUE"""),61.81)</f>
        <v>61.81</v>
      </c>
      <c r="D399" s="1">
        <f>IFERROR(__xludf.DUMMYFUNCTION("""COMPUTED_VALUE"""),60.35)</f>
        <v>60.35</v>
      </c>
      <c r="E399" s="1">
        <f>IFERROR(__xludf.DUMMYFUNCTION("""COMPUTED_VALUE"""),60.59)</f>
        <v>60.59</v>
      </c>
      <c r="F399" s="1">
        <f>IFERROR(__xludf.DUMMYFUNCTION("""COMPUTED_VALUE"""),1771271.0)</f>
        <v>1771271</v>
      </c>
    </row>
    <row r="400">
      <c r="A400" s="2">
        <f>IFERROR(__xludf.DUMMYFUNCTION("""COMPUTED_VALUE"""),43679.66666666667)</f>
        <v>43679.66667</v>
      </c>
      <c r="B400" s="1">
        <f>IFERROR(__xludf.DUMMYFUNCTION("""COMPUTED_VALUE"""),60.15)</f>
        <v>60.15</v>
      </c>
      <c r="C400" s="1">
        <f>IFERROR(__xludf.DUMMYFUNCTION("""COMPUTED_VALUE"""),60.48)</f>
        <v>60.48</v>
      </c>
      <c r="D400" s="1">
        <f>IFERROR(__xludf.DUMMYFUNCTION("""COMPUTED_VALUE"""),59.5)</f>
        <v>59.5</v>
      </c>
      <c r="E400" s="1">
        <f>IFERROR(__xludf.DUMMYFUNCTION("""COMPUTED_VALUE"""),59.82)</f>
        <v>59.82</v>
      </c>
      <c r="F400" s="1">
        <f>IFERROR(__xludf.DUMMYFUNCTION("""COMPUTED_VALUE"""),1745450.0)</f>
        <v>1745450</v>
      </c>
    </row>
    <row r="401">
      <c r="A401" s="2">
        <f>IFERROR(__xludf.DUMMYFUNCTION("""COMPUTED_VALUE"""),43682.66666666667)</f>
        <v>43682.66667</v>
      </c>
      <c r="B401" s="1">
        <f>IFERROR(__xludf.DUMMYFUNCTION("""COMPUTED_VALUE"""),58.65)</f>
        <v>58.65</v>
      </c>
      <c r="C401" s="1">
        <f>IFERROR(__xludf.DUMMYFUNCTION("""COMPUTED_VALUE"""),58.84)</f>
        <v>58.84</v>
      </c>
      <c r="D401" s="1">
        <f>IFERROR(__xludf.DUMMYFUNCTION("""COMPUTED_VALUE"""),57.14)</f>
        <v>57.14</v>
      </c>
      <c r="E401" s="1">
        <f>IFERROR(__xludf.DUMMYFUNCTION("""COMPUTED_VALUE"""),57.74)</f>
        <v>57.74</v>
      </c>
      <c r="F401" s="1">
        <f>IFERROR(__xludf.DUMMYFUNCTION("""COMPUTED_VALUE"""),2391972.0)</f>
        <v>2391972</v>
      </c>
    </row>
    <row r="402">
      <c r="A402" s="2">
        <f>IFERROR(__xludf.DUMMYFUNCTION("""COMPUTED_VALUE"""),43683.66666666667)</f>
        <v>43683.66667</v>
      </c>
      <c r="B402" s="1">
        <f>IFERROR(__xludf.DUMMYFUNCTION("""COMPUTED_VALUE"""),58.28)</f>
        <v>58.28</v>
      </c>
      <c r="C402" s="1">
        <f>IFERROR(__xludf.DUMMYFUNCTION("""COMPUTED_VALUE"""),59.07)</f>
        <v>59.07</v>
      </c>
      <c r="D402" s="1">
        <f>IFERROR(__xludf.DUMMYFUNCTION("""COMPUTED_VALUE"""),58.08)</f>
        <v>58.08</v>
      </c>
      <c r="E402" s="1">
        <f>IFERROR(__xludf.DUMMYFUNCTION("""COMPUTED_VALUE"""),58.55)</f>
        <v>58.55</v>
      </c>
      <c r="F402" s="1">
        <f>IFERROR(__xludf.DUMMYFUNCTION("""COMPUTED_VALUE"""),1800707.0)</f>
        <v>1800707</v>
      </c>
    </row>
    <row r="403">
      <c r="A403" s="2">
        <f>IFERROR(__xludf.DUMMYFUNCTION("""COMPUTED_VALUE"""),43684.66666666667)</f>
        <v>43684.66667</v>
      </c>
      <c r="B403" s="1">
        <f>IFERROR(__xludf.DUMMYFUNCTION("""COMPUTED_VALUE"""),57.89)</f>
        <v>57.89</v>
      </c>
      <c r="C403" s="1">
        <f>IFERROR(__xludf.DUMMYFUNCTION("""COMPUTED_VALUE"""),58.99)</f>
        <v>58.99</v>
      </c>
      <c r="D403" s="1">
        <f>IFERROR(__xludf.DUMMYFUNCTION("""COMPUTED_VALUE"""),57.54)</f>
        <v>57.54</v>
      </c>
      <c r="E403" s="1">
        <f>IFERROR(__xludf.DUMMYFUNCTION("""COMPUTED_VALUE"""),58.8)</f>
        <v>58.8</v>
      </c>
      <c r="F403" s="1">
        <f>IFERROR(__xludf.DUMMYFUNCTION("""COMPUTED_VALUE"""),1534347.0)</f>
        <v>1534347</v>
      </c>
    </row>
    <row r="404">
      <c r="A404" s="2">
        <f>IFERROR(__xludf.DUMMYFUNCTION("""COMPUTED_VALUE"""),43685.66666666667)</f>
        <v>43685.66667</v>
      </c>
      <c r="B404" s="1">
        <f>IFERROR(__xludf.DUMMYFUNCTION("""COMPUTED_VALUE"""),59.32)</f>
        <v>59.32</v>
      </c>
      <c r="C404" s="1">
        <f>IFERROR(__xludf.DUMMYFUNCTION("""COMPUTED_VALUE"""),60.31)</f>
        <v>60.31</v>
      </c>
      <c r="D404" s="1">
        <f>IFERROR(__xludf.DUMMYFUNCTION("""COMPUTED_VALUE"""),58.7)</f>
        <v>58.7</v>
      </c>
      <c r="E404" s="1">
        <f>IFERROR(__xludf.DUMMYFUNCTION("""COMPUTED_VALUE"""),60.31)</f>
        <v>60.31</v>
      </c>
      <c r="F404" s="1">
        <f>IFERROR(__xludf.DUMMYFUNCTION("""COMPUTED_VALUE"""),1505848.0)</f>
        <v>1505848</v>
      </c>
    </row>
    <row r="405">
      <c r="A405" s="2">
        <f>IFERROR(__xludf.DUMMYFUNCTION("""COMPUTED_VALUE"""),43686.66666666667)</f>
        <v>43686.66667</v>
      </c>
      <c r="B405" s="1">
        <f>IFERROR(__xludf.DUMMYFUNCTION("""COMPUTED_VALUE"""),60.0)</f>
        <v>60</v>
      </c>
      <c r="C405" s="1">
        <f>IFERROR(__xludf.DUMMYFUNCTION("""COMPUTED_VALUE"""),60.22)</f>
        <v>60.22</v>
      </c>
      <c r="D405" s="1">
        <f>IFERROR(__xludf.DUMMYFUNCTION("""COMPUTED_VALUE"""),59.24)</f>
        <v>59.24</v>
      </c>
      <c r="E405" s="1">
        <f>IFERROR(__xludf.DUMMYFUNCTION("""COMPUTED_VALUE"""),59.45)</f>
        <v>59.45</v>
      </c>
      <c r="F405" s="1">
        <f>IFERROR(__xludf.DUMMYFUNCTION("""COMPUTED_VALUE"""),1020945.0)</f>
        <v>1020945</v>
      </c>
    </row>
    <row r="406">
      <c r="A406" s="2">
        <f>IFERROR(__xludf.DUMMYFUNCTION("""COMPUTED_VALUE"""),43689.66666666667)</f>
        <v>43689.66667</v>
      </c>
      <c r="B406" s="1">
        <f>IFERROR(__xludf.DUMMYFUNCTION("""COMPUTED_VALUE"""),59.0)</f>
        <v>59</v>
      </c>
      <c r="C406" s="1">
        <f>IFERROR(__xludf.DUMMYFUNCTION("""COMPUTED_VALUE"""),59.28)</f>
        <v>59.28</v>
      </c>
      <c r="D406" s="1">
        <f>IFERROR(__xludf.DUMMYFUNCTION("""COMPUTED_VALUE"""),58.44)</f>
        <v>58.44</v>
      </c>
      <c r="E406" s="1">
        <f>IFERROR(__xludf.DUMMYFUNCTION("""COMPUTED_VALUE"""),58.73)</f>
        <v>58.73</v>
      </c>
      <c r="F406" s="1">
        <f>IFERROR(__xludf.DUMMYFUNCTION("""COMPUTED_VALUE"""),1103243.0)</f>
        <v>1103243</v>
      </c>
    </row>
    <row r="407">
      <c r="A407" s="2">
        <f>IFERROR(__xludf.DUMMYFUNCTION("""COMPUTED_VALUE"""),43690.66666666667)</f>
        <v>43690.66667</v>
      </c>
      <c r="B407" s="1">
        <f>IFERROR(__xludf.DUMMYFUNCTION("""COMPUTED_VALUE"""),58.72)</f>
        <v>58.72</v>
      </c>
      <c r="C407" s="1">
        <f>IFERROR(__xludf.DUMMYFUNCTION("""COMPUTED_VALUE"""),60.27)</f>
        <v>60.27</v>
      </c>
      <c r="D407" s="1">
        <f>IFERROR(__xludf.DUMMYFUNCTION("""COMPUTED_VALUE"""),58.65)</f>
        <v>58.65</v>
      </c>
      <c r="E407" s="1">
        <f>IFERROR(__xludf.DUMMYFUNCTION("""COMPUTED_VALUE"""),59.84)</f>
        <v>59.84</v>
      </c>
      <c r="F407" s="1">
        <f>IFERROR(__xludf.DUMMYFUNCTION("""COMPUTED_VALUE"""),1430240.0)</f>
        <v>1430240</v>
      </c>
    </row>
    <row r="408">
      <c r="A408" s="2">
        <f>IFERROR(__xludf.DUMMYFUNCTION("""COMPUTED_VALUE"""),43691.66666666667)</f>
        <v>43691.66667</v>
      </c>
      <c r="B408" s="1">
        <f>IFERROR(__xludf.DUMMYFUNCTION("""COMPUTED_VALUE"""),58.8)</f>
        <v>58.8</v>
      </c>
      <c r="C408" s="1">
        <f>IFERROR(__xludf.DUMMYFUNCTION("""COMPUTED_VALUE"""),59.14)</f>
        <v>59.14</v>
      </c>
      <c r="D408" s="1">
        <f>IFERROR(__xludf.DUMMYFUNCTION("""COMPUTED_VALUE"""),58.05)</f>
        <v>58.05</v>
      </c>
      <c r="E408" s="1">
        <f>IFERROR(__xludf.DUMMYFUNCTION("""COMPUTED_VALUE"""),58.21)</f>
        <v>58.21</v>
      </c>
      <c r="F408" s="1">
        <f>IFERROR(__xludf.DUMMYFUNCTION("""COMPUTED_VALUE"""),1771501.0)</f>
        <v>1771501</v>
      </c>
    </row>
    <row r="409">
      <c r="A409" s="2">
        <f>IFERROR(__xludf.DUMMYFUNCTION("""COMPUTED_VALUE"""),43692.66666666667)</f>
        <v>43692.66667</v>
      </c>
      <c r="B409" s="1">
        <f>IFERROR(__xludf.DUMMYFUNCTION("""COMPUTED_VALUE"""),58.42)</f>
        <v>58.42</v>
      </c>
      <c r="C409" s="1">
        <f>IFERROR(__xludf.DUMMYFUNCTION("""COMPUTED_VALUE"""),58.82)</f>
        <v>58.82</v>
      </c>
      <c r="D409" s="1">
        <f>IFERROR(__xludf.DUMMYFUNCTION("""COMPUTED_VALUE"""),58.15)</f>
        <v>58.15</v>
      </c>
      <c r="E409" s="1">
        <f>IFERROR(__xludf.DUMMYFUNCTION("""COMPUTED_VALUE"""),58.47)</f>
        <v>58.47</v>
      </c>
      <c r="F409" s="1">
        <f>IFERROR(__xludf.DUMMYFUNCTION("""COMPUTED_VALUE"""),1430715.0)</f>
        <v>1430715</v>
      </c>
    </row>
    <row r="410">
      <c r="A410" s="2">
        <f>IFERROR(__xludf.DUMMYFUNCTION("""COMPUTED_VALUE"""),43693.66666666667)</f>
        <v>43693.66667</v>
      </c>
      <c r="B410" s="1">
        <f>IFERROR(__xludf.DUMMYFUNCTION("""COMPUTED_VALUE"""),59.04)</f>
        <v>59.04</v>
      </c>
      <c r="C410" s="1">
        <f>IFERROR(__xludf.DUMMYFUNCTION("""COMPUTED_VALUE"""),59.19)</f>
        <v>59.19</v>
      </c>
      <c r="D410" s="1">
        <f>IFERROR(__xludf.DUMMYFUNCTION("""COMPUTED_VALUE"""),58.65)</f>
        <v>58.65</v>
      </c>
      <c r="E410" s="1">
        <f>IFERROR(__xludf.DUMMYFUNCTION("""COMPUTED_VALUE"""),58.96)</f>
        <v>58.96</v>
      </c>
      <c r="F410" s="1">
        <f>IFERROR(__xludf.DUMMYFUNCTION("""COMPUTED_VALUE"""),1265187.0)</f>
        <v>1265187</v>
      </c>
    </row>
    <row r="411">
      <c r="A411" s="2">
        <f>IFERROR(__xludf.DUMMYFUNCTION("""COMPUTED_VALUE"""),43696.66666666667)</f>
        <v>43696.66667</v>
      </c>
      <c r="B411" s="1">
        <f>IFERROR(__xludf.DUMMYFUNCTION("""COMPUTED_VALUE"""),59.59)</f>
        <v>59.59</v>
      </c>
      <c r="C411" s="1">
        <f>IFERROR(__xludf.DUMMYFUNCTION("""COMPUTED_VALUE"""),60.47)</f>
        <v>60.47</v>
      </c>
      <c r="D411" s="1">
        <f>IFERROR(__xludf.DUMMYFUNCTION("""COMPUTED_VALUE"""),59.52)</f>
        <v>59.52</v>
      </c>
      <c r="E411" s="1">
        <f>IFERROR(__xludf.DUMMYFUNCTION("""COMPUTED_VALUE"""),60.02)</f>
        <v>60.02</v>
      </c>
      <c r="F411" s="1">
        <f>IFERROR(__xludf.DUMMYFUNCTION("""COMPUTED_VALUE"""),1222854.0)</f>
        <v>1222854</v>
      </c>
    </row>
    <row r="412">
      <c r="A412" s="2">
        <f>IFERROR(__xludf.DUMMYFUNCTION("""COMPUTED_VALUE"""),43697.66666666667)</f>
        <v>43697.66667</v>
      </c>
      <c r="B412" s="1">
        <f>IFERROR(__xludf.DUMMYFUNCTION("""COMPUTED_VALUE"""),59.77)</f>
        <v>59.77</v>
      </c>
      <c r="C412" s="1">
        <f>IFERROR(__xludf.DUMMYFUNCTION("""COMPUTED_VALUE"""),59.9)</f>
        <v>59.9</v>
      </c>
      <c r="D412" s="1">
        <f>IFERROR(__xludf.DUMMYFUNCTION("""COMPUTED_VALUE"""),59.15)</f>
        <v>59.15</v>
      </c>
      <c r="E412" s="1">
        <f>IFERROR(__xludf.DUMMYFUNCTION("""COMPUTED_VALUE"""),59.18)</f>
        <v>59.18</v>
      </c>
      <c r="F412" s="1">
        <f>IFERROR(__xludf.DUMMYFUNCTION("""COMPUTED_VALUE"""),1010566.0)</f>
        <v>1010566</v>
      </c>
    </row>
    <row r="413">
      <c r="A413" s="2">
        <f>IFERROR(__xludf.DUMMYFUNCTION("""COMPUTED_VALUE"""),43698.66666666667)</f>
        <v>43698.66667</v>
      </c>
      <c r="B413" s="1">
        <f>IFERROR(__xludf.DUMMYFUNCTION("""COMPUTED_VALUE"""),59.79)</f>
        <v>59.79</v>
      </c>
      <c r="C413" s="1">
        <f>IFERROR(__xludf.DUMMYFUNCTION("""COMPUTED_VALUE"""),60.03)</f>
        <v>60.03</v>
      </c>
      <c r="D413" s="1">
        <f>IFERROR(__xludf.DUMMYFUNCTION("""COMPUTED_VALUE"""),59.4)</f>
        <v>59.4</v>
      </c>
      <c r="E413" s="1">
        <f>IFERROR(__xludf.DUMMYFUNCTION("""COMPUTED_VALUE"""),59.58)</f>
        <v>59.58</v>
      </c>
      <c r="F413" s="1">
        <f>IFERROR(__xludf.DUMMYFUNCTION("""COMPUTED_VALUE"""),708272.0)</f>
        <v>708272</v>
      </c>
    </row>
    <row r="414">
      <c r="A414" s="2">
        <f>IFERROR(__xludf.DUMMYFUNCTION("""COMPUTED_VALUE"""),43699.66666666667)</f>
        <v>43699.66667</v>
      </c>
      <c r="B414" s="1">
        <f>IFERROR(__xludf.DUMMYFUNCTION("""COMPUTED_VALUE"""),59.69)</f>
        <v>59.69</v>
      </c>
      <c r="C414" s="1">
        <f>IFERROR(__xludf.DUMMYFUNCTION("""COMPUTED_VALUE"""),59.94)</f>
        <v>59.94</v>
      </c>
      <c r="D414" s="1">
        <f>IFERROR(__xludf.DUMMYFUNCTION("""COMPUTED_VALUE"""),58.95)</f>
        <v>58.95</v>
      </c>
      <c r="E414" s="1">
        <f>IFERROR(__xludf.DUMMYFUNCTION("""COMPUTED_VALUE"""),59.58)</f>
        <v>59.58</v>
      </c>
      <c r="F414" s="1">
        <f>IFERROR(__xludf.DUMMYFUNCTION("""COMPUTED_VALUE"""),867915.0)</f>
        <v>867915</v>
      </c>
    </row>
    <row r="415">
      <c r="A415" s="2">
        <f>IFERROR(__xludf.DUMMYFUNCTION("""COMPUTED_VALUE"""),43700.66666666667)</f>
        <v>43700.66667</v>
      </c>
      <c r="B415" s="1">
        <f>IFERROR(__xludf.DUMMYFUNCTION("""COMPUTED_VALUE"""),59.26)</f>
        <v>59.26</v>
      </c>
      <c r="C415" s="1">
        <f>IFERROR(__xludf.DUMMYFUNCTION("""COMPUTED_VALUE"""),59.78)</f>
        <v>59.78</v>
      </c>
      <c r="D415" s="1">
        <f>IFERROR(__xludf.DUMMYFUNCTION("""COMPUTED_VALUE"""),57.5)</f>
        <v>57.5</v>
      </c>
      <c r="E415" s="1">
        <f>IFERROR(__xludf.DUMMYFUNCTION("""COMPUTED_VALUE"""),57.68)</f>
        <v>57.68</v>
      </c>
      <c r="F415" s="1">
        <f>IFERROR(__xludf.DUMMYFUNCTION("""COMPUTED_VALUE"""),1813141.0)</f>
        <v>1813141</v>
      </c>
    </row>
    <row r="416">
      <c r="A416" s="2">
        <f>IFERROR(__xludf.DUMMYFUNCTION("""COMPUTED_VALUE"""),43703.66666666667)</f>
        <v>43703.66667</v>
      </c>
      <c r="B416" s="1">
        <f>IFERROR(__xludf.DUMMYFUNCTION("""COMPUTED_VALUE"""),57.97)</f>
        <v>57.97</v>
      </c>
      <c r="C416" s="1">
        <f>IFERROR(__xludf.DUMMYFUNCTION("""COMPUTED_VALUE"""),58.59)</f>
        <v>58.59</v>
      </c>
      <c r="D416" s="1">
        <f>IFERROR(__xludf.DUMMYFUNCTION("""COMPUTED_VALUE"""),57.74)</f>
        <v>57.74</v>
      </c>
      <c r="E416" s="1">
        <f>IFERROR(__xludf.DUMMYFUNCTION("""COMPUTED_VALUE"""),58.56)</f>
        <v>58.56</v>
      </c>
      <c r="F416" s="1">
        <f>IFERROR(__xludf.DUMMYFUNCTION("""COMPUTED_VALUE"""),1058926.0)</f>
        <v>1058926</v>
      </c>
    </row>
    <row r="417">
      <c r="A417" s="2">
        <f>IFERROR(__xludf.DUMMYFUNCTION("""COMPUTED_VALUE"""),43704.66666666667)</f>
        <v>43704.66667</v>
      </c>
      <c r="B417" s="1">
        <f>IFERROR(__xludf.DUMMYFUNCTION("""COMPUTED_VALUE"""),59.15)</f>
        <v>59.15</v>
      </c>
      <c r="C417" s="1">
        <f>IFERROR(__xludf.DUMMYFUNCTION("""COMPUTED_VALUE"""),59.25)</f>
        <v>59.25</v>
      </c>
      <c r="D417" s="1">
        <f>IFERROR(__xludf.DUMMYFUNCTION("""COMPUTED_VALUE"""),58.23)</f>
        <v>58.23</v>
      </c>
      <c r="E417" s="1">
        <f>IFERROR(__xludf.DUMMYFUNCTION("""COMPUTED_VALUE"""),58.54)</f>
        <v>58.54</v>
      </c>
      <c r="F417" s="1">
        <f>IFERROR(__xludf.DUMMYFUNCTION("""COMPUTED_VALUE"""),1173489.0)</f>
        <v>1173489</v>
      </c>
    </row>
    <row r="418">
      <c r="A418" s="2">
        <f>IFERROR(__xludf.DUMMYFUNCTION("""COMPUTED_VALUE"""),43705.66666666667)</f>
        <v>43705.66667</v>
      </c>
      <c r="B418" s="1">
        <f>IFERROR(__xludf.DUMMYFUNCTION("""COMPUTED_VALUE"""),58.24)</f>
        <v>58.24</v>
      </c>
      <c r="C418" s="1">
        <f>IFERROR(__xludf.DUMMYFUNCTION("""COMPUTED_VALUE"""),58.93)</f>
        <v>58.93</v>
      </c>
      <c r="D418" s="1">
        <f>IFERROR(__xludf.DUMMYFUNCTION("""COMPUTED_VALUE"""),58.01)</f>
        <v>58.01</v>
      </c>
      <c r="E418" s="1">
        <f>IFERROR(__xludf.DUMMYFUNCTION("""COMPUTED_VALUE"""),58.69)</f>
        <v>58.69</v>
      </c>
      <c r="F418" s="1">
        <f>IFERROR(__xludf.DUMMYFUNCTION("""COMPUTED_VALUE"""),840829.0)</f>
        <v>840829</v>
      </c>
    </row>
    <row r="419">
      <c r="A419" s="2">
        <f>IFERROR(__xludf.DUMMYFUNCTION("""COMPUTED_VALUE"""),43706.66666666667)</f>
        <v>43706.66667</v>
      </c>
      <c r="B419" s="1">
        <f>IFERROR(__xludf.DUMMYFUNCTION("""COMPUTED_VALUE"""),59.32)</f>
        <v>59.32</v>
      </c>
      <c r="C419" s="1">
        <f>IFERROR(__xludf.DUMMYFUNCTION("""COMPUTED_VALUE"""),59.96)</f>
        <v>59.96</v>
      </c>
      <c r="D419" s="1">
        <f>IFERROR(__xludf.DUMMYFUNCTION("""COMPUTED_VALUE"""),59.26)</f>
        <v>59.26</v>
      </c>
      <c r="E419" s="1">
        <f>IFERROR(__xludf.DUMMYFUNCTION("""COMPUTED_VALUE"""),59.71)</f>
        <v>59.71</v>
      </c>
      <c r="F419" s="1">
        <f>IFERROR(__xludf.DUMMYFUNCTION("""COMPUTED_VALUE"""),982098.0)</f>
        <v>982098</v>
      </c>
    </row>
    <row r="420">
      <c r="A420" s="2">
        <f>IFERROR(__xludf.DUMMYFUNCTION("""COMPUTED_VALUE"""),43707.66666666667)</f>
        <v>43707.66667</v>
      </c>
      <c r="B420" s="1">
        <f>IFERROR(__xludf.DUMMYFUNCTION("""COMPUTED_VALUE"""),60.02)</f>
        <v>60.02</v>
      </c>
      <c r="C420" s="1">
        <f>IFERROR(__xludf.DUMMYFUNCTION("""COMPUTED_VALUE"""),60.02)</f>
        <v>60.02</v>
      </c>
      <c r="D420" s="1">
        <f>IFERROR(__xludf.DUMMYFUNCTION("""COMPUTED_VALUE"""),59.29)</f>
        <v>59.29</v>
      </c>
      <c r="E420" s="1">
        <f>IFERROR(__xludf.DUMMYFUNCTION("""COMPUTED_VALUE"""),59.53)</f>
        <v>59.53</v>
      </c>
      <c r="F420" s="1">
        <f>IFERROR(__xludf.DUMMYFUNCTION("""COMPUTED_VALUE"""),903375.0)</f>
        <v>903375</v>
      </c>
    </row>
    <row r="421">
      <c r="A421" s="2">
        <f>IFERROR(__xludf.DUMMYFUNCTION("""COMPUTED_VALUE"""),43711.66666666667)</f>
        <v>43711.66667</v>
      </c>
      <c r="B421" s="1">
        <f>IFERROR(__xludf.DUMMYFUNCTION("""COMPUTED_VALUE"""),59.09)</f>
        <v>59.09</v>
      </c>
      <c r="C421" s="1">
        <f>IFERROR(__xludf.DUMMYFUNCTION("""COMPUTED_VALUE"""),59.45)</f>
        <v>59.45</v>
      </c>
      <c r="D421" s="1">
        <f>IFERROR(__xludf.DUMMYFUNCTION("""COMPUTED_VALUE"""),58.19)</f>
        <v>58.19</v>
      </c>
      <c r="E421" s="1">
        <f>IFERROR(__xludf.DUMMYFUNCTION("""COMPUTED_VALUE"""),58.48)</f>
        <v>58.48</v>
      </c>
      <c r="F421" s="1">
        <f>IFERROR(__xludf.DUMMYFUNCTION("""COMPUTED_VALUE"""),1296116.0)</f>
        <v>1296116</v>
      </c>
    </row>
    <row r="422">
      <c r="A422" s="2">
        <f>IFERROR(__xludf.DUMMYFUNCTION("""COMPUTED_VALUE"""),43712.66666666667)</f>
        <v>43712.66667</v>
      </c>
      <c r="B422" s="1">
        <f>IFERROR(__xludf.DUMMYFUNCTION("""COMPUTED_VALUE"""),58.97)</f>
        <v>58.97</v>
      </c>
      <c r="C422" s="1">
        <f>IFERROR(__xludf.DUMMYFUNCTION("""COMPUTED_VALUE"""),59.24)</f>
        <v>59.24</v>
      </c>
      <c r="D422" s="1">
        <f>IFERROR(__xludf.DUMMYFUNCTION("""COMPUTED_VALUE"""),58.58)</f>
        <v>58.58</v>
      </c>
      <c r="E422" s="1">
        <f>IFERROR(__xludf.DUMMYFUNCTION("""COMPUTED_VALUE"""),59.11)</f>
        <v>59.11</v>
      </c>
      <c r="F422" s="1">
        <f>IFERROR(__xludf.DUMMYFUNCTION("""COMPUTED_VALUE"""),1065666.0)</f>
        <v>1065666</v>
      </c>
    </row>
    <row r="423">
      <c r="A423" s="2">
        <f>IFERROR(__xludf.DUMMYFUNCTION("""COMPUTED_VALUE"""),43713.66666666667)</f>
        <v>43713.66667</v>
      </c>
      <c r="B423" s="1">
        <f>IFERROR(__xludf.DUMMYFUNCTION("""COMPUTED_VALUE"""),59.68)</f>
        <v>59.68</v>
      </c>
      <c r="C423" s="1">
        <f>IFERROR(__xludf.DUMMYFUNCTION("""COMPUTED_VALUE"""),60.7)</f>
        <v>60.7</v>
      </c>
      <c r="D423" s="1">
        <f>IFERROR(__xludf.DUMMYFUNCTION("""COMPUTED_VALUE"""),59.63)</f>
        <v>59.63</v>
      </c>
      <c r="E423" s="1">
        <f>IFERROR(__xludf.DUMMYFUNCTION("""COMPUTED_VALUE"""),60.61)</f>
        <v>60.61</v>
      </c>
      <c r="F423" s="1">
        <f>IFERROR(__xludf.DUMMYFUNCTION("""COMPUTED_VALUE"""),1320656.0)</f>
        <v>1320656</v>
      </c>
    </row>
    <row r="424">
      <c r="A424" s="2">
        <f>IFERROR(__xludf.DUMMYFUNCTION("""COMPUTED_VALUE"""),43714.66666666667)</f>
        <v>43714.66667</v>
      </c>
      <c r="B424" s="1">
        <f>IFERROR(__xludf.DUMMYFUNCTION("""COMPUTED_VALUE"""),60.46)</f>
        <v>60.46</v>
      </c>
      <c r="C424" s="1">
        <f>IFERROR(__xludf.DUMMYFUNCTION("""COMPUTED_VALUE"""),60.65)</f>
        <v>60.65</v>
      </c>
      <c r="D424" s="1">
        <f>IFERROR(__xludf.DUMMYFUNCTION("""COMPUTED_VALUE"""),60.16)</f>
        <v>60.16</v>
      </c>
      <c r="E424" s="1">
        <f>IFERROR(__xludf.DUMMYFUNCTION("""COMPUTED_VALUE"""),60.32)</f>
        <v>60.32</v>
      </c>
      <c r="F424" s="1">
        <f>IFERROR(__xludf.DUMMYFUNCTION("""COMPUTED_VALUE"""),948580.0)</f>
        <v>948580</v>
      </c>
    </row>
    <row r="425">
      <c r="A425" s="2">
        <f>IFERROR(__xludf.DUMMYFUNCTION("""COMPUTED_VALUE"""),43717.66666666667)</f>
        <v>43717.66667</v>
      </c>
      <c r="B425" s="1">
        <f>IFERROR(__xludf.DUMMYFUNCTION("""COMPUTED_VALUE"""),60.35)</f>
        <v>60.35</v>
      </c>
      <c r="C425" s="1">
        <f>IFERROR(__xludf.DUMMYFUNCTION("""COMPUTED_VALUE"""),61.03)</f>
        <v>61.03</v>
      </c>
      <c r="D425" s="1">
        <f>IFERROR(__xludf.DUMMYFUNCTION("""COMPUTED_VALUE"""),59.66)</f>
        <v>59.66</v>
      </c>
      <c r="E425" s="1">
        <f>IFERROR(__xludf.DUMMYFUNCTION("""COMPUTED_VALUE"""),60.26)</f>
        <v>60.26</v>
      </c>
      <c r="F425" s="1">
        <f>IFERROR(__xludf.DUMMYFUNCTION("""COMPUTED_VALUE"""),1592958.0)</f>
        <v>1592958</v>
      </c>
    </row>
    <row r="426">
      <c r="A426" s="2">
        <f>IFERROR(__xludf.DUMMYFUNCTION("""COMPUTED_VALUE"""),43718.66666666667)</f>
        <v>43718.66667</v>
      </c>
      <c r="B426" s="1">
        <f>IFERROR(__xludf.DUMMYFUNCTION("""COMPUTED_VALUE"""),59.8)</f>
        <v>59.8</v>
      </c>
      <c r="C426" s="1">
        <f>IFERROR(__xludf.DUMMYFUNCTION("""COMPUTED_VALUE"""),60.5)</f>
        <v>60.5</v>
      </c>
      <c r="D426" s="1">
        <f>IFERROR(__xludf.DUMMYFUNCTION("""COMPUTED_VALUE"""),59.8)</f>
        <v>59.8</v>
      </c>
      <c r="E426" s="1">
        <f>IFERROR(__xludf.DUMMYFUNCTION("""COMPUTED_VALUE"""),60.29)</f>
        <v>60.29</v>
      </c>
      <c r="F426" s="1">
        <f>IFERROR(__xludf.DUMMYFUNCTION("""COMPUTED_VALUE"""),1396077.0)</f>
        <v>1396077</v>
      </c>
    </row>
    <row r="427">
      <c r="A427" s="2">
        <f>IFERROR(__xludf.DUMMYFUNCTION("""COMPUTED_VALUE"""),43719.66666666667)</f>
        <v>43719.66667</v>
      </c>
      <c r="B427" s="1">
        <f>IFERROR(__xludf.DUMMYFUNCTION("""COMPUTED_VALUE"""),60.19)</f>
        <v>60.19</v>
      </c>
      <c r="C427" s="1">
        <f>IFERROR(__xludf.DUMMYFUNCTION("""COMPUTED_VALUE"""),61.12)</f>
        <v>61.12</v>
      </c>
      <c r="D427" s="1">
        <f>IFERROR(__xludf.DUMMYFUNCTION("""COMPUTED_VALUE"""),60.11)</f>
        <v>60.11</v>
      </c>
      <c r="E427" s="1">
        <f>IFERROR(__xludf.DUMMYFUNCTION("""COMPUTED_VALUE"""),61.0)</f>
        <v>61</v>
      </c>
      <c r="F427" s="1">
        <f>IFERROR(__xludf.DUMMYFUNCTION("""COMPUTED_VALUE"""),1176066.0)</f>
        <v>1176066</v>
      </c>
    </row>
    <row r="428">
      <c r="A428" s="2">
        <f>IFERROR(__xludf.DUMMYFUNCTION("""COMPUTED_VALUE"""),43720.66666666667)</f>
        <v>43720.66667</v>
      </c>
      <c r="B428" s="1">
        <f>IFERROR(__xludf.DUMMYFUNCTION("""COMPUTED_VALUE"""),61.17)</f>
        <v>61.17</v>
      </c>
      <c r="C428" s="1">
        <f>IFERROR(__xludf.DUMMYFUNCTION("""COMPUTED_VALUE"""),62.12)</f>
        <v>62.12</v>
      </c>
      <c r="D428" s="1">
        <f>IFERROR(__xludf.DUMMYFUNCTION("""COMPUTED_VALUE"""),61.13)</f>
        <v>61.13</v>
      </c>
      <c r="E428" s="1">
        <f>IFERROR(__xludf.DUMMYFUNCTION("""COMPUTED_VALUE"""),61.75)</f>
        <v>61.75</v>
      </c>
      <c r="F428" s="1">
        <f>IFERROR(__xludf.DUMMYFUNCTION("""COMPUTED_VALUE"""),1582230.0)</f>
        <v>1582230</v>
      </c>
    </row>
    <row r="429">
      <c r="A429" s="2">
        <f>IFERROR(__xludf.DUMMYFUNCTION("""COMPUTED_VALUE"""),43721.66666666667)</f>
        <v>43721.66667</v>
      </c>
      <c r="B429" s="1">
        <f>IFERROR(__xludf.DUMMYFUNCTION("""COMPUTED_VALUE"""),61.61)</f>
        <v>61.61</v>
      </c>
      <c r="C429" s="1">
        <f>IFERROR(__xludf.DUMMYFUNCTION("""COMPUTED_VALUE"""),62.05)</f>
        <v>62.05</v>
      </c>
      <c r="D429" s="1">
        <f>IFERROR(__xludf.DUMMYFUNCTION("""COMPUTED_VALUE"""),61.35)</f>
        <v>61.35</v>
      </c>
      <c r="E429" s="1">
        <f>IFERROR(__xludf.DUMMYFUNCTION("""COMPUTED_VALUE"""),62.0)</f>
        <v>62</v>
      </c>
      <c r="F429" s="1">
        <f>IFERROR(__xludf.DUMMYFUNCTION("""COMPUTED_VALUE"""),1183762.0)</f>
        <v>1183762</v>
      </c>
    </row>
    <row r="430">
      <c r="A430" s="2">
        <f>IFERROR(__xludf.DUMMYFUNCTION("""COMPUTED_VALUE"""),43724.66666666667)</f>
        <v>43724.66667</v>
      </c>
      <c r="B430" s="1">
        <f>IFERROR(__xludf.DUMMYFUNCTION("""COMPUTED_VALUE"""),61.52)</f>
        <v>61.52</v>
      </c>
      <c r="C430" s="1">
        <f>IFERROR(__xludf.DUMMYFUNCTION("""COMPUTED_VALUE"""),61.95)</f>
        <v>61.95</v>
      </c>
      <c r="D430" s="1">
        <f>IFERROR(__xludf.DUMMYFUNCTION("""COMPUTED_VALUE"""),61.26)</f>
        <v>61.26</v>
      </c>
      <c r="E430" s="1">
        <f>IFERROR(__xludf.DUMMYFUNCTION("""COMPUTED_VALUE"""),61.58)</f>
        <v>61.58</v>
      </c>
      <c r="F430" s="1">
        <f>IFERROR(__xludf.DUMMYFUNCTION("""COMPUTED_VALUE"""),1410880.0)</f>
        <v>1410880</v>
      </c>
    </row>
    <row r="431">
      <c r="A431" s="2">
        <f>IFERROR(__xludf.DUMMYFUNCTION("""COMPUTED_VALUE"""),43725.66666666667)</f>
        <v>43725.66667</v>
      </c>
      <c r="B431" s="1">
        <f>IFERROR(__xludf.DUMMYFUNCTION("""COMPUTED_VALUE"""),61.58)</f>
        <v>61.58</v>
      </c>
      <c r="C431" s="1">
        <f>IFERROR(__xludf.DUMMYFUNCTION("""COMPUTED_VALUE"""),61.75)</f>
        <v>61.75</v>
      </c>
      <c r="D431" s="1">
        <f>IFERROR(__xludf.DUMMYFUNCTION("""COMPUTED_VALUE"""),61.17)</f>
        <v>61.17</v>
      </c>
      <c r="E431" s="1">
        <f>IFERROR(__xludf.DUMMYFUNCTION("""COMPUTED_VALUE"""),61.49)</f>
        <v>61.49</v>
      </c>
      <c r="F431" s="1">
        <f>IFERROR(__xludf.DUMMYFUNCTION("""COMPUTED_VALUE"""),1047201.0)</f>
        <v>1047201</v>
      </c>
    </row>
    <row r="432">
      <c r="A432" s="2">
        <f>IFERROR(__xludf.DUMMYFUNCTION("""COMPUTED_VALUE"""),43726.66666666667)</f>
        <v>43726.66667</v>
      </c>
      <c r="B432" s="1">
        <f>IFERROR(__xludf.DUMMYFUNCTION("""COMPUTED_VALUE"""),61.51)</f>
        <v>61.51</v>
      </c>
      <c r="C432" s="1">
        <f>IFERROR(__xludf.DUMMYFUNCTION("""COMPUTED_VALUE"""),61.81)</f>
        <v>61.81</v>
      </c>
      <c r="D432" s="1">
        <f>IFERROR(__xludf.DUMMYFUNCTION("""COMPUTED_VALUE"""),60.82)</f>
        <v>60.82</v>
      </c>
      <c r="E432" s="1">
        <f>IFERROR(__xludf.DUMMYFUNCTION("""COMPUTED_VALUE"""),61.63)</f>
        <v>61.63</v>
      </c>
      <c r="F432" s="1">
        <f>IFERROR(__xludf.DUMMYFUNCTION("""COMPUTED_VALUE"""),892788.0)</f>
        <v>892788</v>
      </c>
    </row>
    <row r="433">
      <c r="A433" s="2">
        <f>IFERROR(__xludf.DUMMYFUNCTION("""COMPUTED_VALUE"""),43727.66666666667)</f>
        <v>43727.66667</v>
      </c>
      <c r="B433" s="1">
        <f>IFERROR(__xludf.DUMMYFUNCTION("""COMPUTED_VALUE"""),61.62)</f>
        <v>61.62</v>
      </c>
      <c r="C433" s="1">
        <f>IFERROR(__xludf.DUMMYFUNCTION("""COMPUTED_VALUE"""),62.22)</f>
        <v>62.22</v>
      </c>
      <c r="D433" s="1">
        <f>IFERROR(__xludf.DUMMYFUNCTION("""COMPUTED_VALUE"""),61.62)</f>
        <v>61.62</v>
      </c>
      <c r="E433" s="1">
        <f>IFERROR(__xludf.DUMMYFUNCTION("""COMPUTED_VALUE"""),61.94)</f>
        <v>61.94</v>
      </c>
      <c r="F433" s="1">
        <f>IFERROR(__xludf.DUMMYFUNCTION("""COMPUTED_VALUE"""),847002.0)</f>
        <v>847002</v>
      </c>
    </row>
    <row r="434">
      <c r="A434" s="2">
        <f>IFERROR(__xludf.DUMMYFUNCTION("""COMPUTED_VALUE"""),43728.66666666667)</f>
        <v>43728.66667</v>
      </c>
      <c r="B434" s="1">
        <f>IFERROR(__xludf.DUMMYFUNCTION("""COMPUTED_VALUE"""),61.68)</f>
        <v>61.68</v>
      </c>
      <c r="C434" s="1">
        <f>IFERROR(__xludf.DUMMYFUNCTION("""COMPUTED_VALUE"""),62.14)</f>
        <v>62.14</v>
      </c>
      <c r="D434" s="1">
        <f>IFERROR(__xludf.DUMMYFUNCTION("""COMPUTED_VALUE"""),61.18)</f>
        <v>61.18</v>
      </c>
      <c r="E434" s="1">
        <f>IFERROR(__xludf.DUMMYFUNCTION("""COMPUTED_VALUE"""),61.49)</f>
        <v>61.49</v>
      </c>
      <c r="F434" s="1">
        <f>IFERROR(__xludf.DUMMYFUNCTION("""COMPUTED_VALUE"""),1937743.0)</f>
        <v>1937743</v>
      </c>
    </row>
    <row r="435">
      <c r="A435" s="2">
        <f>IFERROR(__xludf.DUMMYFUNCTION("""COMPUTED_VALUE"""),43731.66666666667)</f>
        <v>43731.66667</v>
      </c>
      <c r="B435" s="1">
        <f>IFERROR(__xludf.DUMMYFUNCTION("""COMPUTED_VALUE"""),61.33)</f>
        <v>61.33</v>
      </c>
      <c r="C435" s="1">
        <f>IFERROR(__xludf.DUMMYFUNCTION("""COMPUTED_VALUE"""),61.98)</f>
        <v>61.98</v>
      </c>
      <c r="D435" s="1">
        <f>IFERROR(__xludf.DUMMYFUNCTION("""COMPUTED_VALUE"""),61.19)</f>
        <v>61.19</v>
      </c>
      <c r="E435" s="1">
        <f>IFERROR(__xludf.DUMMYFUNCTION("""COMPUTED_VALUE"""),61.73)</f>
        <v>61.73</v>
      </c>
      <c r="F435" s="1">
        <f>IFERROR(__xludf.DUMMYFUNCTION("""COMPUTED_VALUE"""),1197069.0)</f>
        <v>1197069</v>
      </c>
    </row>
    <row r="436">
      <c r="A436" s="2">
        <f>IFERROR(__xludf.DUMMYFUNCTION("""COMPUTED_VALUE"""),43732.66666666667)</f>
        <v>43732.66667</v>
      </c>
      <c r="B436" s="1">
        <f>IFERROR(__xludf.DUMMYFUNCTION("""COMPUTED_VALUE"""),62.0)</f>
        <v>62</v>
      </c>
      <c r="C436" s="1">
        <f>IFERROR(__xludf.DUMMYFUNCTION("""COMPUTED_VALUE"""),62.36)</f>
        <v>62.36</v>
      </c>
      <c r="D436" s="1">
        <f>IFERROR(__xludf.DUMMYFUNCTION("""COMPUTED_VALUE"""),60.53)</f>
        <v>60.53</v>
      </c>
      <c r="E436" s="1">
        <f>IFERROR(__xludf.DUMMYFUNCTION("""COMPUTED_VALUE"""),60.92)</f>
        <v>60.92</v>
      </c>
      <c r="F436" s="1">
        <f>IFERROR(__xludf.DUMMYFUNCTION("""COMPUTED_VALUE"""),1835712.0)</f>
        <v>1835712</v>
      </c>
    </row>
    <row r="437">
      <c r="A437" s="2">
        <f>IFERROR(__xludf.DUMMYFUNCTION("""COMPUTED_VALUE"""),43733.66666666667)</f>
        <v>43733.66667</v>
      </c>
      <c r="B437" s="1">
        <f>IFERROR(__xludf.DUMMYFUNCTION("""COMPUTED_VALUE"""),60.8)</f>
        <v>60.8</v>
      </c>
      <c r="C437" s="1">
        <f>IFERROR(__xludf.DUMMYFUNCTION("""COMPUTED_VALUE"""),62.4)</f>
        <v>62.4</v>
      </c>
      <c r="D437" s="1">
        <f>IFERROR(__xludf.DUMMYFUNCTION("""COMPUTED_VALUE"""),60.46)</f>
        <v>60.46</v>
      </c>
      <c r="E437" s="1">
        <f>IFERROR(__xludf.DUMMYFUNCTION("""COMPUTED_VALUE"""),62.3)</f>
        <v>62.3</v>
      </c>
      <c r="F437" s="1">
        <f>IFERROR(__xludf.DUMMYFUNCTION("""COMPUTED_VALUE"""),1355162.0)</f>
        <v>1355162</v>
      </c>
    </row>
    <row r="438">
      <c r="A438" s="2">
        <f>IFERROR(__xludf.DUMMYFUNCTION("""COMPUTED_VALUE"""),43734.66666666667)</f>
        <v>43734.66667</v>
      </c>
      <c r="B438" s="1">
        <f>IFERROR(__xludf.DUMMYFUNCTION("""COMPUTED_VALUE"""),62.11)</f>
        <v>62.11</v>
      </c>
      <c r="C438" s="1">
        <f>IFERROR(__xludf.DUMMYFUNCTION("""COMPUTED_VALUE"""),62.23)</f>
        <v>62.23</v>
      </c>
      <c r="D438" s="1">
        <f>IFERROR(__xludf.DUMMYFUNCTION("""COMPUTED_VALUE"""),61.59)</f>
        <v>61.59</v>
      </c>
      <c r="E438" s="1">
        <f>IFERROR(__xludf.DUMMYFUNCTION("""COMPUTED_VALUE"""),62.11)</f>
        <v>62.11</v>
      </c>
      <c r="F438" s="1">
        <f>IFERROR(__xludf.DUMMYFUNCTION("""COMPUTED_VALUE"""),1171577.0)</f>
        <v>1171577</v>
      </c>
    </row>
    <row r="439">
      <c r="A439" s="2">
        <f>IFERROR(__xludf.DUMMYFUNCTION("""COMPUTED_VALUE"""),43735.66666666667)</f>
        <v>43735.66667</v>
      </c>
      <c r="B439" s="1">
        <f>IFERROR(__xludf.DUMMYFUNCTION("""COMPUTED_VALUE"""),62.14)</f>
        <v>62.14</v>
      </c>
      <c r="C439" s="1">
        <f>IFERROR(__xludf.DUMMYFUNCTION("""COMPUTED_VALUE"""),62.25)</f>
        <v>62.25</v>
      </c>
      <c r="D439" s="1">
        <f>IFERROR(__xludf.DUMMYFUNCTION("""COMPUTED_VALUE"""),60.76)</f>
        <v>60.76</v>
      </c>
      <c r="E439" s="1">
        <f>IFERROR(__xludf.DUMMYFUNCTION("""COMPUTED_VALUE"""),61.3)</f>
        <v>61.3</v>
      </c>
      <c r="F439" s="1">
        <f>IFERROR(__xludf.DUMMYFUNCTION("""COMPUTED_VALUE"""),1722481.0)</f>
        <v>1722481</v>
      </c>
    </row>
    <row r="440">
      <c r="A440" s="2">
        <f>IFERROR(__xludf.DUMMYFUNCTION("""COMPUTED_VALUE"""),43738.66666666667)</f>
        <v>43738.66667</v>
      </c>
      <c r="B440" s="1">
        <f>IFERROR(__xludf.DUMMYFUNCTION("""COMPUTED_VALUE"""),61.03)</f>
        <v>61.03</v>
      </c>
      <c r="C440" s="1">
        <f>IFERROR(__xludf.DUMMYFUNCTION("""COMPUTED_VALUE"""),61.37)</f>
        <v>61.37</v>
      </c>
      <c r="D440" s="1">
        <f>IFERROR(__xludf.DUMMYFUNCTION("""COMPUTED_VALUE"""),60.67)</f>
        <v>60.67</v>
      </c>
      <c r="E440" s="1">
        <f>IFERROR(__xludf.DUMMYFUNCTION("""COMPUTED_VALUE"""),61.06)</f>
        <v>61.06</v>
      </c>
      <c r="F440" s="1">
        <f>IFERROR(__xludf.DUMMYFUNCTION("""COMPUTED_VALUE"""),1294609.0)</f>
        <v>1294609</v>
      </c>
    </row>
    <row r="441">
      <c r="A441" s="2">
        <f>IFERROR(__xludf.DUMMYFUNCTION("""COMPUTED_VALUE"""),43739.66666666667)</f>
        <v>43739.66667</v>
      </c>
      <c r="B441" s="1">
        <f>IFERROR(__xludf.DUMMYFUNCTION("""COMPUTED_VALUE"""),61.12)</f>
        <v>61.12</v>
      </c>
      <c r="C441" s="1">
        <f>IFERROR(__xludf.DUMMYFUNCTION("""COMPUTED_VALUE"""),61.64)</f>
        <v>61.64</v>
      </c>
      <c r="D441" s="1">
        <f>IFERROR(__xludf.DUMMYFUNCTION("""COMPUTED_VALUE"""),60.28)</f>
        <v>60.28</v>
      </c>
      <c r="E441" s="1">
        <f>IFERROR(__xludf.DUMMYFUNCTION("""COMPUTED_VALUE"""),60.3)</f>
        <v>60.3</v>
      </c>
      <c r="F441" s="1">
        <f>IFERROR(__xludf.DUMMYFUNCTION("""COMPUTED_VALUE"""),1282735.0)</f>
        <v>1282735</v>
      </c>
    </row>
    <row r="442">
      <c r="A442" s="2">
        <f>IFERROR(__xludf.DUMMYFUNCTION("""COMPUTED_VALUE"""),43740.66666666667)</f>
        <v>43740.66667</v>
      </c>
      <c r="B442" s="1">
        <f>IFERROR(__xludf.DUMMYFUNCTION("""COMPUTED_VALUE"""),59.83)</f>
        <v>59.83</v>
      </c>
      <c r="C442" s="1">
        <f>IFERROR(__xludf.DUMMYFUNCTION("""COMPUTED_VALUE"""),59.94)</f>
        <v>59.94</v>
      </c>
      <c r="D442" s="1">
        <f>IFERROR(__xludf.DUMMYFUNCTION("""COMPUTED_VALUE"""),58.63)</f>
        <v>58.63</v>
      </c>
      <c r="E442" s="1">
        <f>IFERROR(__xludf.DUMMYFUNCTION("""COMPUTED_VALUE"""),58.9)</f>
        <v>58.9</v>
      </c>
      <c r="F442" s="1">
        <f>IFERROR(__xludf.DUMMYFUNCTION("""COMPUTED_VALUE"""),1674774.0)</f>
        <v>1674774</v>
      </c>
    </row>
    <row r="443">
      <c r="A443" s="2">
        <f>IFERROR(__xludf.DUMMYFUNCTION("""COMPUTED_VALUE"""),43741.66666666667)</f>
        <v>43741.66667</v>
      </c>
      <c r="B443" s="1">
        <f>IFERROR(__xludf.DUMMYFUNCTION("""COMPUTED_VALUE"""),59.17)</f>
        <v>59.17</v>
      </c>
      <c r="C443" s="1">
        <f>IFERROR(__xludf.DUMMYFUNCTION("""COMPUTED_VALUE"""),59.55)</f>
        <v>59.55</v>
      </c>
      <c r="D443" s="1">
        <f>IFERROR(__xludf.DUMMYFUNCTION("""COMPUTED_VALUE"""),58.16)</f>
        <v>58.16</v>
      </c>
      <c r="E443" s="1">
        <f>IFERROR(__xludf.DUMMYFUNCTION("""COMPUTED_VALUE"""),59.47)</f>
        <v>59.47</v>
      </c>
      <c r="F443" s="1">
        <f>IFERROR(__xludf.DUMMYFUNCTION("""COMPUTED_VALUE"""),1469413.0)</f>
        <v>1469413</v>
      </c>
    </row>
    <row r="444">
      <c r="A444" s="2">
        <f>IFERROR(__xludf.DUMMYFUNCTION("""COMPUTED_VALUE"""),43742.66666666667)</f>
        <v>43742.66667</v>
      </c>
      <c r="B444" s="1">
        <f>IFERROR(__xludf.DUMMYFUNCTION("""COMPUTED_VALUE"""),59.71)</f>
        <v>59.71</v>
      </c>
      <c r="C444" s="1">
        <f>IFERROR(__xludf.DUMMYFUNCTION("""COMPUTED_VALUE"""),60.62)</f>
        <v>60.62</v>
      </c>
      <c r="D444" s="1">
        <f>IFERROR(__xludf.DUMMYFUNCTION("""COMPUTED_VALUE"""),59.55)</f>
        <v>59.55</v>
      </c>
      <c r="E444" s="1">
        <f>IFERROR(__xludf.DUMMYFUNCTION("""COMPUTED_VALUE"""),60.55)</f>
        <v>60.55</v>
      </c>
      <c r="F444" s="1">
        <f>IFERROR(__xludf.DUMMYFUNCTION("""COMPUTED_VALUE"""),1228686.0)</f>
        <v>1228686</v>
      </c>
    </row>
    <row r="445">
      <c r="A445" s="2">
        <f>IFERROR(__xludf.DUMMYFUNCTION("""COMPUTED_VALUE"""),43745.66666666667)</f>
        <v>43745.66667</v>
      </c>
      <c r="B445" s="1">
        <f>IFERROR(__xludf.DUMMYFUNCTION("""COMPUTED_VALUE"""),60.35)</f>
        <v>60.35</v>
      </c>
      <c r="C445" s="1">
        <f>IFERROR(__xludf.DUMMYFUNCTION("""COMPUTED_VALUE"""),60.95)</f>
        <v>60.95</v>
      </c>
      <c r="D445" s="1">
        <f>IFERROR(__xludf.DUMMYFUNCTION("""COMPUTED_VALUE"""),60.22)</f>
        <v>60.22</v>
      </c>
      <c r="E445" s="1">
        <f>IFERROR(__xludf.DUMMYFUNCTION("""COMPUTED_VALUE"""),60.41)</f>
        <v>60.41</v>
      </c>
      <c r="F445" s="1">
        <f>IFERROR(__xludf.DUMMYFUNCTION("""COMPUTED_VALUE"""),879020.0)</f>
        <v>879020</v>
      </c>
    </row>
    <row r="446">
      <c r="A446" s="2">
        <f>IFERROR(__xludf.DUMMYFUNCTION("""COMPUTED_VALUE"""),43746.66666666667)</f>
        <v>43746.66667</v>
      </c>
      <c r="B446" s="1">
        <f>IFERROR(__xludf.DUMMYFUNCTION("""COMPUTED_VALUE"""),59.94)</f>
        <v>59.94</v>
      </c>
      <c r="C446" s="1">
        <f>IFERROR(__xludf.DUMMYFUNCTION("""COMPUTED_VALUE"""),60.34)</f>
        <v>60.34</v>
      </c>
      <c r="D446" s="1">
        <f>IFERROR(__xludf.DUMMYFUNCTION("""COMPUTED_VALUE"""),59.47)</f>
        <v>59.47</v>
      </c>
      <c r="E446" s="1">
        <f>IFERROR(__xludf.DUMMYFUNCTION("""COMPUTED_VALUE"""),59.51)</f>
        <v>59.51</v>
      </c>
      <c r="F446" s="1">
        <f>IFERROR(__xludf.DUMMYFUNCTION("""COMPUTED_VALUE"""),1032426.0)</f>
        <v>1032426</v>
      </c>
    </row>
    <row r="447">
      <c r="A447" s="2">
        <f>IFERROR(__xludf.DUMMYFUNCTION("""COMPUTED_VALUE"""),43747.66666666667)</f>
        <v>43747.66667</v>
      </c>
      <c r="B447" s="1">
        <f>IFERROR(__xludf.DUMMYFUNCTION("""COMPUTED_VALUE"""),60.07)</f>
        <v>60.07</v>
      </c>
      <c r="C447" s="1">
        <f>IFERROR(__xludf.DUMMYFUNCTION("""COMPUTED_VALUE"""),60.42)</f>
        <v>60.42</v>
      </c>
      <c r="D447" s="1">
        <f>IFERROR(__xludf.DUMMYFUNCTION("""COMPUTED_VALUE"""),59.91)</f>
        <v>59.91</v>
      </c>
      <c r="E447" s="1">
        <f>IFERROR(__xludf.DUMMYFUNCTION("""COMPUTED_VALUE"""),60.12)</f>
        <v>60.12</v>
      </c>
      <c r="F447" s="1">
        <f>IFERROR(__xludf.DUMMYFUNCTION("""COMPUTED_VALUE"""),813216.0)</f>
        <v>813216</v>
      </c>
    </row>
    <row r="448">
      <c r="A448" s="2">
        <f>IFERROR(__xludf.DUMMYFUNCTION("""COMPUTED_VALUE"""),43748.66666666667)</f>
        <v>43748.66667</v>
      </c>
      <c r="B448" s="1">
        <f>IFERROR(__xludf.DUMMYFUNCTION("""COMPUTED_VALUE"""),59.93)</f>
        <v>59.93</v>
      </c>
      <c r="C448" s="1">
        <f>IFERROR(__xludf.DUMMYFUNCTION("""COMPUTED_VALUE"""),60.78)</f>
        <v>60.78</v>
      </c>
      <c r="D448" s="1">
        <f>IFERROR(__xludf.DUMMYFUNCTION("""COMPUTED_VALUE"""),59.89)</f>
        <v>59.89</v>
      </c>
      <c r="E448" s="1">
        <f>IFERROR(__xludf.DUMMYFUNCTION("""COMPUTED_VALUE"""),60.47)</f>
        <v>60.47</v>
      </c>
      <c r="F448" s="1">
        <f>IFERROR(__xludf.DUMMYFUNCTION("""COMPUTED_VALUE"""),668244.0)</f>
        <v>668244</v>
      </c>
    </row>
    <row r="449">
      <c r="A449" s="2">
        <f>IFERROR(__xludf.DUMMYFUNCTION("""COMPUTED_VALUE"""),43749.66666666667)</f>
        <v>43749.66667</v>
      </c>
      <c r="B449" s="1">
        <f>IFERROR(__xludf.DUMMYFUNCTION("""COMPUTED_VALUE"""),61.2)</f>
        <v>61.2</v>
      </c>
      <c r="C449" s="1">
        <f>IFERROR(__xludf.DUMMYFUNCTION("""COMPUTED_VALUE"""),61.44)</f>
        <v>61.44</v>
      </c>
      <c r="D449" s="1">
        <f>IFERROR(__xludf.DUMMYFUNCTION("""COMPUTED_VALUE"""),60.68)</f>
        <v>60.68</v>
      </c>
      <c r="E449" s="1">
        <f>IFERROR(__xludf.DUMMYFUNCTION("""COMPUTED_VALUE"""),60.79)</f>
        <v>60.79</v>
      </c>
      <c r="F449" s="1">
        <f>IFERROR(__xludf.DUMMYFUNCTION("""COMPUTED_VALUE"""),1126452.0)</f>
        <v>1126452</v>
      </c>
    </row>
    <row r="450">
      <c r="A450" s="2">
        <f>IFERROR(__xludf.DUMMYFUNCTION("""COMPUTED_VALUE"""),43752.66666666667)</f>
        <v>43752.66667</v>
      </c>
      <c r="B450" s="1">
        <f>IFERROR(__xludf.DUMMYFUNCTION("""COMPUTED_VALUE"""),60.69)</f>
        <v>60.69</v>
      </c>
      <c r="C450" s="1">
        <f>IFERROR(__xludf.DUMMYFUNCTION("""COMPUTED_VALUE"""),61.29)</f>
        <v>61.29</v>
      </c>
      <c r="D450" s="1">
        <f>IFERROR(__xludf.DUMMYFUNCTION("""COMPUTED_VALUE"""),60.59)</f>
        <v>60.59</v>
      </c>
      <c r="E450" s="1">
        <f>IFERROR(__xludf.DUMMYFUNCTION("""COMPUTED_VALUE"""),60.89)</f>
        <v>60.89</v>
      </c>
      <c r="F450" s="1">
        <f>IFERROR(__xludf.DUMMYFUNCTION("""COMPUTED_VALUE"""),683926.0)</f>
        <v>683926</v>
      </c>
    </row>
    <row r="451">
      <c r="A451" s="2">
        <f>IFERROR(__xludf.DUMMYFUNCTION("""COMPUTED_VALUE"""),43753.66666666667)</f>
        <v>43753.66667</v>
      </c>
      <c r="B451" s="1">
        <f>IFERROR(__xludf.DUMMYFUNCTION("""COMPUTED_VALUE"""),61.08)</f>
        <v>61.08</v>
      </c>
      <c r="C451" s="1">
        <f>IFERROR(__xludf.DUMMYFUNCTION("""COMPUTED_VALUE"""),62.36)</f>
        <v>62.36</v>
      </c>
      <c r="D451" s="1">
        <f>IFERROR(__xludf.DUMMYFUNCTION("""COMPUTED_VALUE"""),61.05)</f>
        <v>61.05</v>
      </c>
      <c r="E451" s="1">
        <f>IFERROR(__xludf.DUMMYFUNCTION("""COMPUTED_VALUE"""),62.11)</f>
        <v>62.11</v>
      </c>
      <c r="F451" s="1">
        <f>IFERROR(__xludf.DUMMYFUNCTION("""COMPUTED_VALUE"""),1527216.0)</f>
        <v>1527216</v>
      </c>
    </row>
    <row r="452">
      <c r="A452" s="2">
        <f>IFERROR(__xludf.DUMMYFUNCTION("""COMPUTED_VALUE"""),43754.66666666667)</f>
        <v>43754.66667</v>
      </c>
      <c r="B452" s="1">
        <f>IFERROR(__xludf.DUMMYFUNCTION("""COMPUTED_VALUE"""),62.09)</f>
        <v>62.09</v>
      </c>
      <c r="C452" s="1">
        <f>IFERROR(__xludf.DUMMYFUNCTION("""COMPUTED_VALUE"""),62.71)</f>
        <v>62.71</v>
      </c>
      <c r="D452" s="1">
        <f>IFERROR(__xludf.DUMMYFUNCTION("""COMPUTED_VALUE"""),61.93)</f>
        <v>61.93</v>
      </c>
      <c r="E452" s="1">
        <f>IFERROR(__xludf.DUMMYFUNCTION("""COMPUTED_VALUE"""),62.15)</f>
        <v>62.15</v>
      </c>
      <c r="F452" s="1">
        <f>IFERROR(__xludf.DUMMYFUNCTION("""COMPUTED_VALUE"""),1151028.0)</f>
        <v>1151028</v>
      </c>
    </row>
    <row r="453">
      <c r="A453" s="2">
        <f>IFERROR(__xludf.DUMMYFUNCTION("""COMPUTED_VALUE"""),43755.66666666667)</f>
        <v>43755.66667</v>
      </c>
      <c r="B453" s="1">
        <f>IFERROR(__xludf.DUMMYFUNCTION("""COMPUTED_VALUE"""),62.57)</f>
        <v>62.57</v>
      </c>
      <c r="C453" s="1">
        <f>IFERROR(__xludf.DUMMYFUNCTION("""COMPUTED_VALUE"""),63.19)</f>
        <v>63.19</v>
      </c>
      <c r="D453" s="1">
        <f>IFERROR(__xludf.DUMMYFUNCTION("""COMPUTED_VALUE"""),62.49)</f>
        <v>62.49</v>
      </c>
      <c r="E453" s="1">
        <f>IFERROR(__xludf.DUMMYFUNCTION("""COMPUTED_VALUE"""),62.64)</f>
        <v>62.64</v>
      </c>
      <c r="F453" s="1">
        <f>IFERROR(__xludf.DUMMYFUNCTION("""COMPUTED_VALUE"""),1063981.0)</f>
        <v>1063981</v>
      </c>
    </row>
    <row r="454">
      <c r="A454" s="2">
        <f>IFERROR(__xludf.DUMMYFUNCTION("""COMPUTED_VALUE"""),43756.66666666667)</f>
        <v>43756.66667</v>
      </c>
      <c r="B454" s="1">
        <f>IFERROR(__xludf.DUMMYFUNCTION("""COMPUTED_VALUE"""),62.73)</f>
        <v>62.73</v>
      </c>
      <c r="C454" s="1">
        <f>IFERROR(__xludf.DUMMYFUNCTION("""COMPUTED_VALUE"""),62.91)</f>
        <v>62.91</v>
      </c>
      <c r="D454" s="1">
        <f>IFERROR(__xludf.DUMMYFUNCTION("""COMPUTED_VALUE"""),62.01)</f>
        <v>62.01</v>
      </c>
      <c r="E454" s="1">
        <f>IFERROR(__xludf.DUMMYFUNCTION("""COMPUTED_VALUE"""),62.22)</f>
        <v>62.22</v>
      </c>
      <c r="F454" s="1">
        <f>IFERROR(__xludf.DUMMYFUNCTION("""COMPUTED_VALUE"""),1582320.0)</f>
        <v>1582320</v>
      </c>
    </row>
    <row r="455">
      <c r="A455" s="2">
        <f>IFERROR(__xludf.DUMMYFUNCTION("""COMPUTED_VALUE"""),43759.66666666667)</f>
        <v>43759.66667</v>
      </c>
      <c r="B455" s="1">
        <f>IFERROR(__xludf.DUMMYFUNCTION("""COMPUTED_VALUE"""),62.44)</f>
        <v>62.44</v>
      </c>
      <c r="C455" s="1">
        <f>IFERROR(__xludf.DUMMYFUNCTION("""COMPUTED_VALUE"""),62.68)</f>
        <v>62.68</v>
      </c>
      <c r="D455" s="1">
        <f>IFERROR(__xludf.DUMMYFUNCTION("""COMPUTED_VALUE"""),62.0)</f>
        <v>62</v>
      </c>
      <c r="E455" s="1">
        <f>IFERROR(__xludf.DUMMYFUNCTION("""COMPUTED_VALUE"""),62.21)</f>
        <v>62.21</v>
      </c>
      <c r="F455" s="1">
        <f>IFERROR(__xludf.DUMMYFUNCTION("""COMPUTED_VALUE"""),1030085.0)</f>
        <v>1030085</v>
      </c>
    </row>
    <row r="456">
      <c r="A456" s="2">
        <f>IFERROR(__xludf.DUMMYFUNCTION("""COMPUTED_VALUE"""),43760.66666666667)</f>
        <v>43760.66667</v>
      </c>
      <c r="B456" s="1">
        <f>IFERROR(__xludf.DUMMYFUNCTION("""COMPUTED_VALUE"""),62.22)</f>
        <v>62.22</v>
      </c>
      <c r="C456" s="1">
        <f>IFERROR(__xludf.DUMMYFUNCTION("""COMPUTED_VALUE"""),62.44)</f>
        <v>62.44</v>
      </c>
      <c r="D456" s="1">
        <f>IFERROR(__xludf.DUMMYFUNCTION("""COMPUTED_VALUE"""),61.99)</f>
        <v>61.99</v>
      </c>
      <c r="E456" s="1">
        <f>IFERROR(__xludf.DUMMYFUNCTION("""COMPUTED_VALUE"""),62.06)</f>
        <v>62.06</v>
      </c>
      <c r="F456" s="1">
        <f>IFERROR(__xludf.DUMMYFUNCTION("""COMPUTED_VALUE"""),1281821.0)</f>
        <v>1281821</v>
      </c>
    </row>
    <row r="457">
      <c r="A457" s="2">
        <f>IFERROR(__xludf.DUMMYFUNCTION("""COMPUTED_VALUE"""),43761.66666666667)</f>
        <v>43761.66667</v>
      </c>
      <c r="B457" s="1">
        <f>IFERROR(__xludf.DUMMYFUNCTION("""COMPUTED_VALUE"""),62.01)</f>
        <v>62.01</v>
      </c>
      <c r="C457" s="1">
        <f>IFERROR(__xludf.DUMMYFUNCTION("""COMPUTED_VALUE"""),62.9)</f>
        <v>62.9</v>
      </c>
      <c r="D457" s="1">
        <f>IFERROR(__xludf.DUMMYFUNCTION("""COMPUTED_VALUE"""),62.01)</f>
        <v>62.01</v>
      </c>
      <c r="E457" s="1">
        <f>IFERROR(__xludf.DUMMYFUNCTION("""COMPUTED_VALUE"""),62.88)</f>
        <v>62.88</v>
      </c>
      <c r="F457" s="1">
        <f>IFERROR(__xludf.DUMMYFUNCTION("""COMPUTED_VALUE"""),1176281.0)</f>
        <v>1176281</v>
      </c>
    </row>
    <row r="458">
      <c r="A458" s="2">
        <f>IFERROR(__xludf.DUMMYFUNCTION("""COMPUTED_VALUE"""),43762.66666666667)</f>
        <v>43762.66667</v>
      </c>
      <c r="B458" s="1">
        <f>IFERROR(__xludf.DUMMYFUNCTION("""COMPUTED_VALUE"""),62.96)</f>
        <v>62.96</v>
      </c>
      <c r="C458" s="1">
        <f>IFERROR(__xludf.DUMMYFUNCTION("""COMPUTED_VALUE"""),63.15)</f>
        <v>63.15</v>
      </c>
      <c r="D458" s="1">
        <f>IFERROR(__xludf.DUMMYFUNCTION("""COMPUTED_VALUE"""),62.62)</f>
        <v>62.62</v>
      </c>
      <c r="E458" s="1">
        <f>IFERROR(__xludf.DUMMYFUNCTION("""COMPUTED_VALUE"""),62.96)</f>
        <v>62.96</v>
      </c>
      <c r="F458" s="1">
        <f>IFERROR(__xludf.DUMMYFUNCTION("""COMPUTED_VALUE"""),1140478.0)</f>
        <v>1140478</v>
      </c>
    </row>
    <row r="459">
      <c r="A459" s="2">
        <f>IFERROR(__xludf.DUMMYFUNCTION("""COMPUTED_VALUE"""),43763.66666666667)</f>
        <v>43763.66667</v>
      </c>
      <c r="B459" s="1">
        <f>IFERROR(__xludf.DUMMYFUNCTION("""COMPUTED_VALUE"""),62.6)</f>
        <v>62.6</v>
      </c>
      <c r="C459" s="1">
        <f>IFERROR(__xludf.DUMMYFUNCTION("""COMPUTED_VALUE"""),63.4)</f>
        <v>63.4</v>
      </c>
      <c r="D459" s="1">
        <f>IFERROR(__xludf.DUMMYFUNCTION("""COMPUTED_VALUE"""),62.46)</f>
        <v>62.46</v>
      </c>
      <c r="E459" s="1">
        <f>IFERROR(__xludf.DUMMYFUNCTION("""COMPUTED_VALUE"""),63.22)</f>
        <v>63.22</v>
      </c>
      <c r="F459" s="1">
        <f>IFERROR(__xludf.DUMMYFUNCTION("""COMPUTED_VALUE"""),1355248.0)</f>
        <v>1355248</v>
      </c>
    </row>
    <row r="460">
      <c r="A460" s="2">
        <f>IFERROR(__xludf.DUMMYFUNCTION("""COMPUTED_VALUE"""),43766.66666666667)</f>
        <v>43766.66667</v>
      </c>
      <c r="B460" s="1">
        <f>IFERROR(__xludf.DUMMYFUNCTION("""COMPUTED_VALUE"""),63.75)</f>
        <v>63.75</v>
      </c>
      <c r="C460" s="1">
        <f>IFERROR(__xludf.DUMMYFUNCTION("""COMPUTED_VALUE"""),64.96)</f>
        <v>64.96</v>
      </c>
      <c r="D460" s="1">
        <f>IFERROR(__xludf.DUMMYFUNCTION("""COMPUTED_VALUE"""),63.62)</f>
        <v>63.62</v>
      </c>
      <c r="E460" s="1">
        <f>IFERROR(__xludf.DUMMYFUNCTION("""COMPUTED_VALUE"""),64.45)</f>
        <v>64.45</v>
      </c>
      <c r="F460" s="1">
        <f>IFERROR(__xludf.DUMMYFUNCTION("""COMPUTED_VALUE"""),3271411.0)</f>
        <v>3271411</v>
      </c>
    </row>
    <row r="461">
      <c r="A461" s="2">
        <f>IFERROR(__xludf.DUMMYFUNCTION("""COMPUTED_VALUE"""),43767.66666666667)</f>
        <v>43767.66667</v>
      </c>
      <c r="B461" s="1">
        <f>IFERROR(__xludf.DUMMYFUNCTION("""COMPUTED_VALUE"""),63.8)</f>
        <v>63.8</v>
      </c>
      <c r="C461" s="1">
        <f>IFERROR(__xludf.DUMMYFUNCTION("""COMPUTED_VALUE"""),64.04)</f>
        <v>64.04</v>
      </c>
      <c r="D461" s="1">
        <f>IFERROR(__xludf.DUMMYFUNCTION("""COMPUTED_VALUE"""),62.78)</f>
        <v>62.78</v>
      </c>
      <c r="E461" s="1">
        <f>IFERROR(__xludf.DUMMYFUNCTION("""COMPUTED_VALUE"""),63.03)</f>
        <v>63.03</v>
      </c>
      <c r="F461" s="1">
        <f>IFERROR(__xludf.DUMMYFUNCTION("""COMPUTED_VALUE"""),2632715.0)</f>
        <v>2632715</v>
      </c>
    </row>
    <row r="462">
      <c r="A462" s="2">
        <f>IFERROR(__xludf.DUMMYFUNCTION("""COMPUTED_VALUE"""),43768.66666666667)</f>
        <v>43768.66667</v>
      </c>
      <c r="B462" s="1">
        <f>IFERROR(__xludf.DUMMYFUNCTION("""COMPUTED_VALUE"""),62.76)</f>
        <v>62.76</v>
      </c>
      <c r="C462" s="1">
        <f>IFERROR(__xludf.DUMMYFUNCTION("""COMPUTED_VALUE"""),63.4)</f>
        <v>63.4</v>
      </c>
      <c r="D462" s="1">
        <f>IFERROR(__xludf.DUMMYFUNCTION("""COMPUTED_VALUE"""),62.53)</f>
        <v>62.53</v>
      </c>
      <c r="E462" s="1">
        <f>IFERROR(__xludf.DUMMYFUNCTION("""COMPUTED_VALUE"""),63.04)</f>
        <v>63.04</v>
      </c>
      <c r="F462" s="1">
        <f>IFERROR(__xludf.DUMMYFUNCTION("""COMPUTED_VALUE"""),1460193.0)</f>
        <v>1460193</v>
      </c>
    </row>
    <row r="463">
      <c r="A463" s="2">
        <f>IFERROR(__xludf.DUMMYFUNCTION("""COMPUTED_VALUE"""),43769.66666666667)</f>
        <v>43769.66667</v>
      </c>
      <c r="B463" s="1">
        <f>IFERROR(__xludf.DUMMYFUNCTION("""COMPUTED_VALUE"""),63.0)</f>
        <v>63</v>
      </c>
      <c r="C463" s="1">
        <f>IFERROR(__xludf.DUMMYFUNCTION("""COMPUTED_VALUE"""),63.33)</f>
        <v>63.33</v>
      </c>
      <c r="D463" s="1">
        <f>IFERROR(__xludf.DUMMYFUNCTION("""COMPUTED_VALUE"""),62.47)</f>
        <v>62.47</v>
      </c>
      <c r="E463" s="1">
        <f>IFERROR(__xludf.DUMMYFUNCTION("""COMPUTED_VALUE"""),62.94)</f>
        <v>62.94</v>
      </c>
      <c r="F463" s="1">
        <f>IFERROR(__xludf.DUMMYFUNCTION("""COMPUTED_VALUE"""),1595154.0)</f>
        <v>1595154</v>
      </c>
    </row>
    <row r="464">
      <c r="A464" s="2">
        <f>IFERROR(__xludf.DUMMYFUNCTION("""COMPUTED_VALUE"""),43770.66666666667)</f>
        <v>43770.66667</v>
      </c>
      <c r="B464" s="1">
        <f>IFERROR(__xludf.DUMMYFUNCTION("""COMPUTED_VALUE"""),63.29)</f>
        <v>63.29</v>
      </c>
      <c r="C464" s="1">
        <f>IFERROR(__xludf.DUMMYFUNCTION("""COMPUTED_VALUE"""),63.65)</f>
        <v>63.65</v>
      </c>
      <c r="D464" s="1">
        <f>IFERROR(__xludf.DUMMYFUNCTION("""COMPUTED_VALUE"""),62.99)</f>
        <v>62.99</v>
      </c>
      <c r="E464" s="1">
        <f>IFERROR(__xludf.DUMMYFUNCTION("""COMPUTED_VALUE"""),63.61)</f>
        <v>63.61</v>
      </c>
      <c r="F464" s="1">
        <f>IFERROR(__xludf.DUMMYFUNCTION("""COMPUTED_VALUE"""),1440607.0)</f>
        <v>1440607</v>
      </c>
    </row>
    <row r="465">
      <c r="A465" s="2">
        <f>IFERROR(__xludf.DUMMYFUNCTION("""COMPUTED_VALUE"""),43773.66666666667)</f>
        <v>43773.66667</v>
      </c>
      <c r="B465" s="1">
        <f>IFERROR(__xludf.DUMMYFUNCTION("""COMPUTED_VALUE"""),63.81)</f>
        <v>63.81</v>
      </c>
      <c r="C465" s="1">
        <f>IFERROR(__xludf.DUMMYFUNCTION("""COMPUTED_VALUE"""),64.63)</f>
        <v>64.63</v>
      </c>
      <c r="D465" s="1">
        <f>IFERROR(__xludf.DUMMYFUNCTION("""COMPUTED_VALUE"""),63.81)</f>
        <v>63.81</v>
      </c>
      <c r="E465" s="1">
        <f>IFERROR(__xludf.DUMMYFUNCTION("""COMPUTED_VALUE"""),64.48)</f>
        <v>64.48</v>
      </c>
      <c r="F465" s="1">
        <f>IFERROR(__xludf.DUMMYFUNCTION("""COMPUTED_VALUE"""),1531622.0)</f>
        <v>1531622</v>
      </c>
    </row>
    <row r="466">
      <c r="A466" s="2">
        <f>IFERROR(__xludf.DUMMYFUNCTION("""COMPUTED_VALUE"""),43774.66666666667)</f>
        <v>43774.66667</v>
      </c>
      <c r="B466" s="1">
        <f>IFERROR(__xludf.DUMMYFUNCTION("""COMPUTED_VALUE"""),64.56)</f>
        <v>64.56</v>
      </c>
      <c r="C466" s="1">
        <f>IFERROR(__xludf.DUMMYFUNCTION("""COMPUTED_VALUE"""),64.86)</f>
        <v>64.86</v>
      </c>
      <c r="D466" s="1">
        <f>IFERROR(__xludf.DUMMYFUNCTION("""COMPUTED_VALUE"""),64.47)</f>
        <v>64.47</v>
      </c>
      <c r="E466" s="1">
        <f>IFERROR(__xludf.DUMMYFUNCTION("""COMPUTED_VALUE"""),64.57)</f>
        <v>64.57</v>
      </c>
      <c r="F466" s="1">
        <f>IFERROR(__xludf.DUMMYFUNCTION("""COMPUTED_VALUE"""),1257427.0)</f>
        <v>1257427</v>
      </c>
    </row>
    <row r="467">
      <c r="A467" s="2">
        <f>IFERROR(__xludf.DUMMYFUNCTION("""COMPUTED_VALUE"""),43775.66666666667)</f>
        <v>43775.66667</v>
      </c>
      <c r="B467" s="1">
        <f>IFERROR(__xludf.DUMMYFUNCTION("""COMPUTED_VALUE"""),64.5)</f>
        <v>64.5</v>
      </c>
      <c r="C467" s="1">
        <f>IFERROR(__xludf.DUMMYFUNCTION("""COMPUTED_VALUE"""),64.65)</f>
        <v>64.65</v>
      </c>
      <c r="D467" s="1">
        <f>IFERROR(__xludf.DUMMYFUNCTION("""COMPUTED_VALUE"""),64.11)</f>
        <v>64.11</v>
      </c>
      <c r="E467" s="1">
        <f>IFERROR(__xludf.DUMMYFUNCTION("""COMPUTED_VALUE"""),64.55)</f>
        <v>64.55</v>
      </c>
      <c r="F467" s="1">
        <f>IFERROR(__xludf.DUMMYFUNCTION("""COMPUTED_VALUE"""),1231265.0)</f>
        <v>1231265</v>
      </c>
    </row>
    <row r="468">
      <c r="A468" s="2">
        <f>IFERROR(__xludf.DUMMYFUNCTION("""COMPUTED_VALUE"""),43776.66666666667)</f>
        <v>43776.66667</v>
      </c>
      <c r="B468" s="1">
        <f>IFERROR(__xludf.DUMMYFUNCTION("""COMPUTED_VALUE"""),64.71)</f>
        <v>64.71</v>
      </c>
      <c r="C468" s="1">
        <f>IFERROR(__xludf.DUMMYFUNCTION("""COMPUTED_VALUE"""),66.13)</f>
        <v>66.13</v>
      </c>
      <c r="D468" s="1">
        <f>IFERROR(__xludf.DUMMYFUNCTION("""COMPUTED_VALUE"""),64.69)</f>
        <v>64.69</v>
      </c>
      <c r="E468" s="1">
        <f>IFERROR(__xludf.DUMMYFUNCTION("""COMPUTED_VALUE"""),65.35)</f>
        <v>65.35</v>
      </c>
      <c r="F468" s="1">
        <f>IFERROR(__xludf.DUMMYFUNCTION("""COMPUTED_VALUE"""),2257005.0)</f>
        <v>2257005</v>
      </c>
    </row>
    <row r="469">
      <c r="A469" s="2">
        <f>IFERROR(__xludf.DUMMYFUNCTION("""COMPUTED_VALUE"""),43777.66666666667)</f>
        <v>43777.66667</v>
      </c>
      <c r="B469" s="1">
        <f>IFERROR(__xludf.DUMMYFUNCTION("""COMPUTED_VALUE"""),65.08)</f>
        <v>65.08</v>
      </c>
      <c r="C469" s="1">
        <f>IFERROR(__xludf.DUMMYFUNCTION("""COMPUTED_VALUE"""),65.86)</f>
        <v>65.86</v>
      </c>
      <c r="D469" s="1">
        <f>IFERROR(__xludf.DUMMYFUNCTION("""COMPUTED_VALUE"""),65.08)</f>
        <v>65.08</v>
      </c>
      <c r="E469" s="1">
        <f>IFERROR(__xludf.DUMMYFUNCTION("""COMPUTED_VALUE"""),65.45)</f>
        <v>65.45</v>
      </c>
      <c r="F469" s="1">
        <f>IFERROR(__xludf.DUMMYFUNCTION("""COMPUTED_VALUE"""),1521892.0)</f>
        <v>1521892</v>
      </c>
    </row>
    <row r="470">
      <c r="A470" s="2">
        <f>IFERROR(__xludf.DUMMYFUNCTION("""COMPUTED_VALUE"""),43780.66666666667)</f>
        <v>43780.66667</v>
      </c>
      <c r="B470" s="1">
        <f>IFERROR(__xludf.DUMMYFUNCTION("""COMPUTED_VALUE"""),65.2)</f>
        <v>65.2</v>
      </c>
      <c r="C470" s="1">
        <f>IFERROR(__xludf.DUMMYFUNCTION("""COMPUTED_VALUE"""),65.25)</f>
        <v>65.25</v>
      </c>
      <c r="D470" s="1">
        <f>IFERROR(__xludf.DUMMYFUNCTION("""COMPUTED_VALUE"""),64.79)</f>
        <v>64.79</v>
      </c>
      <c r="E470" s="1">
        <f>IFERROR(__xludf.DUMMYFUNCTION("""COMPUTED_VALUE"""),64.91)</f>
        <v>64.91</v>
      </c>
      <c r="F470" s="1">
        <f>IFERROR(__xludf.DUMMYFUNCTION("""COMPUTED_VALUE"""),861860.0)</f>
        <v>861860</v>
      </c>
    </row>
    <row r="471">
      <c r="A471" s="2">
        <f>IFERROR(__xludf.DUMMYFUNCTION("""COMPUTED_VALUE"""),43781.66666666667)</f>
        <v>43781.66667</v>
      </c>
      <c r="B471" s="1">
        <f>IFERROR(__xludf.DUMMYFUNCTION("""COMPUTED_VALUE"""),64.93)</f>
        <v>64.93</v>
      </c>
      <c r="C471" s="1">
        <f>IFERROR(__xludf.DUMMYFUNCTION("""COMPUTED_VALUE"""),65.47)</f>
        <v>65.47</v>
      </c>
      <c r="D471" s="1">
        <f>IFERROR(__xludf.DUMMYFUNCTION("""COMPUTED_VALUE"""),64.71)</f>
        <v>64.71</v>
      </c>
      <c r="E471" s="1">
        <f>IFERROR(__xludf.DUMMYFUNCTION("""COMPUTED_VALUE"""),64.86)</f>
        <v>64.86</v>
      </c>
      <c r="F471" s="1">
        <f>IFERROR(__xludf.DUMMYFUNCTION("""COMPUTED_VALUE"""),1444342.0)</f>
        <v>1444342</v>
      </c>
    </row>
    <row r="472">
      <c r="A472" s="2">
        <f>IFERROR(__xludf.DUMMYFUNCTION("""COMPUTED_VALUE"""),43782.66666666667)</f>
        <v>43782.66667</v>
      </c>
      <c r="B472" s="1">
        <f>IFERROR(__xludf.DUMMYFUNCTION("""COMPUTED_VALUE"""),64.66)</f>
        <v>64.66</v>
      </c>
      <c r="C472" s="1">
        <f>IFERROR(__xludf.DUMMYFUNCTION("""COMPUTED_VALUE"""),65.13)</f>
        <v>65.13</v>
      </c>
      <c r="D472" s="1">
        <f>IFERROR(__xludf.DUMMYFUNCTION("""COMPUTED_VALUE"""),64.61)</f>
        <v>64.61</v>
      </c>
      <c r="E472" s="1">
        <f>IFERROR(__xludf.DUMMYFUNCTION("""COMPUTED_VALUE"""),64.81)</f>
        <v>64.81</v>
      </c>
      <c r="F472" s="1">
        <f>IFERROR(__xludf.DUMMYFUNCTION("""COMPUTED_VALUE"""),936085.0)</f>
        <v>936085</v>
      </c>
    </row>
    <row r="473">
      <c r="A473" s="2">
        <f>IFERROR(__xludf.DUMMYFUNCTION("""COMPUTED_VALUE"""),43783.66666666667)</f>
        <v>43783.66667</v>
      </c>
      <c r="B473" s="1">
        <f>IFERROR(__xludf.DUMMYFUNCTION("""COMPUTED_VALUE"""),64.75)</f>
        <v>64.75</v>
      </c>
      <c r="C473" s="1">
        <f>IFERROR(__xludf.DUMMYFUNCTION("""COMPUTED_VALUE"""),65.79)</f>
        <v>65.79</v>
      </c>
      <c r="D473" s="1">
        <f>IFERROR(__xludf.DUMMYFUNCTION("""COMPUTED_VALUE"""),64.7)</f>
        <v>64.7</v>
      </c>
      <c r="E473" s="1">
        <f>IFERROR(__xludf.DUMMYFUNCTION("""COMPUTED_VALUE"""),65.46)</f>
        <v>65.46</v>
      </c>
      <c r="F473" s="1">
        <f>IFERROR(__xludf.DUMMYFUNCTION("""COMPUTED_VALUE"""),1450039.0)</f>
        <v>1450039</v>
      </c>
    </row>
    <row r="474">
      <c r="A474" s="2">
        <f>IFERROR(__xludf.DUMMYFUNCTION("""COMPUTED_VALUE"""),43784.66666666667)</f>
        <v>43784.66667</v>
      </c>
      <c r="B474" s="1">
        <f>IFERROR(__xludf.DUMMYFUNCTION("""COMPUTED_VALUE"""),65.75)</f>
        <v>65.75</v>
      </c>
      <c r="C474" s="1">
        <f>IFERROR(__xludf.DUMMYFUNCTION("""COMPUTED_VALUE"""),66.68)</f>
        <v>66.68</v>
      </c>
      <c r="D474" s="1">
        <f>IFERROR(__xludf.DUMMYFUNCTION("""COMPUTED_VALUE"""),65.59)</f>
        <v>65.59</v>
      </c>
      <c r="E474" s="1">
        <f>IFERROR(__xludf.DUMMYFUNCTION("""COMPUTED_VALUE"""),66.68)</f>
        <v>66.68</v>
      </c>
      <c r="F474" s="1">
        <f>IFERROR(__xludf.DUMMYFUNCTION("""COMPUTED_VALUE"""),1964955.0)</f>
        <v>1964955</v>
      </c>
    </row>
    <row r="475">
      <c r="A475" s="2">
        <f>IFERROR(__xludf.DUMMYFUNCTION("""COMPUTED_VALUE"""),43787.66666666667)</f>
        <v>43787.66667</v>
      </c>
      <c r="B475" s="1">
        <f>IFERROR(__xludf.DUMMYFUNCTION("""COMPUTED_VALUE"""),66.62)</f>
        <v>66.62</v>
      </c>
      <c r="C475" s="1">
        <f>IFERROR(__xludf.DUMMYFUNCTION("""COMPUTED_VALUE"""),66.7)</f>
        <v>66.7</v>
      </c>
      <c r="D475" s="1">
        <f>IFERROR(__xludf.DUMMYFUNCTION("""COMPUTED_VALUE"""),65.81)</f>
        <v>65.81</v>
      </c>
      <c r="E475" s="1">
        <f>IFERROR(__xludf.DUMMYFUNCTION("""COMPUTED_VALUE"""),65.99)</f>
        <v>65.99</v>
      </c>
      <c r="F475" s="1">
        <f>IFERROR(__xludf.DUMMYFUNCTION("""COMPUTED_VALUE"""),1399374.0)</f>
        <v>1399374</v>
      </c>
    </row>
    <row r="476">
      <c r="A476" s="2">
        <f>IFERROR(__xludf.DUMMYFUNCTION("""COMPUTED_VALUE"""),43788.66666666667)</f>
        <v>43788.66667</v>
      </c>
      <c r="B476" s="1">
        <f>IFERROR(__xludf.DUMMYFUNCTION("""COMPUTED_VALUE"""),66.33)</f>
        <v>66.33</v>
      </c>
      <c r="C476" s="1">
        <f>IFERROR(__xludf.DUMMYFUNCTION("""COMPUTED_VALUE"""),66.33)</f>
        <v>66.33</v>
      </c>
      <c r="D476" s="1">
        <f>IFERROR(__xludf.DUMMYFUNCTION("""COMPUTED_VALUE"""),65.59)</f>
        <v>65.59</v>
      </c>
      <c r="E476" s="1">
        <f>IFERROR(__xludf.DUMMYFUNCTION("""COMPUTED_VALUE"""),65.63)</f>
        <v>65.63</v>
      </c>
      <c r="F476" s="1">
        <f>IFERROR(__xludf.DUMMYFUNCTION("""COMPUTED_VALUE"""),1093629.0)</f>
        <v>1093629</v>
      </c>
    </row>
    <row r="477">
      <c r="A477" s="2">
        <f>IFERROR(__xludf.DUMMYFUNCTION("""COMPUTED_VALUE"""),43789.66666666667)</f>
        <v>43789.66667</v>
      </c>
      <c r="B477" s="1">
        <f>IFERROR(__xludf.DUMMYFUNCTION("""COMPUTED_VALUE"""),65.57)</f>
        <v>65.57</v>
      </c>
      <c r="C477" s="1">
        <f>IFERROR(__xludf.DUMMYFUNCTION("""COMPUTED_VALUE"""),65.66)</f>
        <v>65.66</v>
      </c>
      <c r="D477" s="1">
        <f>IFERROR(__xludf.DUMMYFUNCTION("""COMPUTED_VALUE"""),64.46)</f>
        <v>64.46</v>
      </c>
      <c r="E477" s="1">
        <f>IFERROR(__xludf.DUMMYFUNCTION("""COMPUTED_VALUE"""),65.09)</f>
        <v>65.09</v>
      </c>
      <c r="F477" s="1">
        <f>IFERROR(__xludf.DUMMYFUNCTION("""COMPUTED_VALUE"""),1445870.0)</f>
        <v>1445870</v>
      </c>
    </row>
    <row r="478">
      <c r="A478" s="2">
        <f>IFERROR(__xludf.DUMMYFUNCTION("""COMPUTED_VALUE"""),43790.66666666667)</f>
        <v>43790.66667</v>
      </c>
      <c r="B478" s="1">
        <f>IFERROR(__xludf.DUMMYFUNCTION("""COMPUTED_VALUE"""),64.96)</f>
        <v>64.96</v>
      </c>
      <c r="C478" s="1">
        <f>IFERROR(__xludf.DUMMYFUNCTION("""COMPUTED_VALUE"""),65.56)</f>
        <v>65.56</v>
      </c>
      <c r="D478" s="1">
        <f>IFERROR(__xludf.DUMMYFUNCTION("""COMPUTED_VALUE"""),64.54)</f>
        <v>64.54</v>
      </c>
      <c r="E478" s="1">
        <f>IFERROR(__xludf.DUMMYFUNCTION("""COMPUTED_VALUE"""),65.01)</f>
        <v>65.01</v>
      </c>
      <c r="F478" s="1">
        <f>IFERROR(__xludf.DUMMYFUNCTION("""COMPUTED_VALUE"""),1277338.0)</f>
        <v>1277338</v>
      </c>
    </row>
    <row r="479">
      <c r="A479" s="2">
        <f>IFERROR(__xludf.DUMMYFUNCTION("""COMPUTED_VALUE"""),43791.66666666667)</f>
        <v>43791.66667</v>
      </c>
      <c r="B479" s="1">
        <f>IFERROR(__xludf.DUMMYFUNCTION("""COMPUTED_VALUE"""),65.15)</f>
        <v>65.15</v>
      </c>
      <c r="C479" s="1">
        <f>IFERROR(__xludf.DUMMYFUNCTION("""COMPUTED_VALUE"""),65.35)</f>
        <v>65.35</v>
      </c>
      <c r="D479" s="1">
        <f>IFERROR(__xludf.DUMMYFUNCTION("""COMPUTED_VALUE"""),64.47)</f>
        <v>64.47</v>
      </c>
      <c r="E479" s="1">
        <f>IFERROR(__xludf.DUMMYFUNCTION("""COMPUTED_VALUE"""),64.68)</f>
        <v>64.68</v>
      </c>
      <c r="F479" s="1">
        <f>IFERROR(__xludf.DUMMYFUNCTION("""COMPUTED_VALUE"""),1388912.0)</f>
        <v>1388912</v>
      </c>
    </row>
    <row r="480">
      <c r="A480" s="2">
        <f>IFERROR(__xludf.DUMMYFUNCTION("""COMPUTED_VALUE"""),43794.66666666667)</f>
        <v>43794.66667</v>
      </c>
      <c r="B480" s="1">
        <f>IFERROR(__xludf.DUMMYFUNCTION("""COMPUTED_VALUE"""),64.81)</f>
        <v>64.81</v>
      </c>
      <c r="C480" s="1">
        <f>IFERROR(__xludf.DUMMYFUNCTION("""COMPUTED_VALUE"""),65.52)</f>
        <v>65.52</v>
      </c>
      <c r="D480" s="1">
        <f>IFERROR(__xludf.DUMMYFUNCTION("""COMPUTED_VALUE"""),64.78)</f>
        <v>64.78</v>
      </c>
      <c r="E480" s="1">
        <f>IFERROR(__xludf.DUMMYFUNCTION("""COMPUTED_VALUE"""),65.28)</f>
        <v>65.28</v>
      </c>
      <c r="F480" s="1">
        <f>IFERROR(__xludf.DUMMYFUNCTION("""COMPUTED_VALUE"""),1179658.0)</f>
        <v>1179658</v>
      </c>
    </row>
    <row r="481">
      <c r="A481" s="2">
        <f>IFERROR(__xludf.DUMMYFUNCTION("""COMPUTED_VALUE"""),43795.66666666667)</f>
        <v>43795.66667</v>
      </c>
      <c r="B481" s="1">
        <f>IFERROR(__xludf.DUMMYFUNCTION("""COMPUTED_VALUE"""),65.5)</f>
        <v>65.5</v>
      </c>
      <c r="C481" s="1">
        <f>IFERROR(__xludf.DUMMYFUNCTION("""COMPUTED_VALUE"""),65.7)</f>
        <v>65.7</v>
      </c>
      <c r="D481" s="1">
        <f>IFERROR(__xludf.DUMMYFUNCTION("""COMPUTED_VALUE"""),65.2)</f>
        <v>65.2</v>
      </c>
      <c r="E481" s="1">
        <f>IFERROR(__xludf.DUMMYFUNCTION("""COMPUTED_VALUE"""),65.65)</f>
        <v>65.65</v>
      </c>
      <c r="F481" s="1">
        <f>IFERROR(__xludf.DUMMYFUNCTION("""COMPUTED_VALUE"""),1097089.0)</f>
        <v>1097089</v>
      </c>
    </row>
    <row r="482">
      <c r="A482" s="2">
        <f>IFERROR(__xludf.DUMMYFUNCTION("""COMPUTED_VALUE"""),43796.66666666667)</f>
        <v>43796.66667</v>
      </c>
      <c r="B482" s="1">
        <f>IFERROR(__xludf.DUMMYFUNCTION("""COMPUTED_VALUE"""),65.77)</f>
        <v>65.77</v>
      </c>
      <c r="C482" s="1">
        <f>IFERROR(__xludf.DUMMYFUNCTION("""COMPUTED_VALUE"""),65.88)</f>
        <v>65.88</v>
      </c>
      <c r="D482" s="1">
        <f>IFERROR(__xludf.DUMMYFUNCTION("""COMPUTED_VALUE"""),65.47)</f>
        <v>65.47</v>
      </c>
      <c r="E482" s="1">
        <f>IFERROR(__xludf.DUMMYFUNCTION("""COMPUTED_VALUE"""),65.61)</f>
        <v>65.61</v>
      </c>
      <c r="F482" s="1">
        <f>IFERROR(__xludf.DUMMYFUNCTION("""COMPUTED_VALUE"""),940536.0)</f>
        <v>940536</v>
      </c>
    </row>
    <row r="483">
      <c r="A483" s="2">
        <f>IFERROR(__xludf.DUMMYFUNCTION("""COMPUTED_VALUE"""),43798.54166666667)</f>
        <v>43798.54167</v>
      </c>
      <c r="B483" s="1">
        <f>IFERROR(__xludf.DUMMYFUNCTION("""COMPUTED_VALUE"""),65.33)</f>
        <v>65.33</v>
      </c>
      <c r="C483" s="1">
        <f>IFERROR(__xludf.DUMMYFUNCTION("""COMPUTED_VALUE"""),65.5)</f>
        <v>65.5</v>
      </c>
      <c r="D483" s="1">
        <f>IFERROR(__xludf.DUMMYFUNCTION("""COMPUTED_VALUE"""),65.16)</f>
        <v>65.16</v>
      </c>
      <c r="E483" s="1">
        <f>IFERROR(__xludf.DUMMYFUNCTION("""COMPUTED_VALUE"""),65.2)</f>
        <v>65.2</v>
      </c>
      <c r="F483" s="1">
        <f>IFERROR(__xludf.DUMMYFUNCTION("""COMPUTED_VALUE"""),640069.0)</f>
        <v>640069</v>
      </c>
    </row>
    <row r="484">
      <c r="A484" s="2">
        <f>IFERROR(__xludf.DUMMYFUNCTION("""COMPUTED_VALUE"""),43801.66666666667)</f>
        <v>43801.66667</v>
      </c>
      <c r="B484" s="1">
        <f>IFERROR(__xludf.DUMMYFUNCTION("""COMPUTED_VALUE"""),65.13)</f>
        <v>65.13</v>
      </c>
      <c r="C484" s="1">
        <f>IFERROR(__xludf.DUMMYFUNCTION("""COMPUTED_VALUE"""),65.27)</f>
        <v>65.27</v>
      </c>
      <c r="D484" s="1">
        <f>IFERROR(__xludf.DUMMYFUNCTION("""COMPUTED_VALUE"""),64.02)</f>
        <v>64.02</v>
      </c>
      <c r="E484" s="1">
        <f>IFERROR(__xludf.DUMMYFUNCTION("""COMPUTED_VALUE"""),64.44)</f>
        <v>64.44</v>
      </c>
      <c r="F484" s="1">
        <f>IFERROR(__xludf.DUMMYFUNCTION("""COMPUTED_VALUE"""),1328889.0)</f>
        <v>1328889</v>
      </c>
    </row>
    <row r="485">
      <c r="A485" s="2">
        <f>IFERROR(__xludf.DUMMYFUNCTION("""COMPUTED_VALUE"""),43802.66666666667)</f>
        <v>43802.66667</v>
      </c>
      <c r="B485" s="1">
        <f>IFERROR(__xludf.DUMMYFUNCTION("""COMPUTED_VALUE"""),63.93)</f>
        <v>63.93</v>
      </c>
      <c r="C485" s="1">
        <f>IFERROR(__xludf.DUMMYFUNCTION("""COMPUTED_VALUE"""),64.86)</f>
        <v>64.86</v>
      </c>
      <c r="D485" s="1">
        <f>IFERROR(__xludf.DUMMYFUNCTION("""COMPUTED_VALUE"""),63.85)</f>
        <v>63.85</v>
      </c>
      <c r="E485" s="1">
        <f>IFERROR(__xludf.DUMMYFUNCTION("""COMPUTED_VALUE"""),64.74)</f>
        <v>64.74</v>
      </c>
      <c r="F485" s="1">
        <f>IFERROR(__xludf.DUMMYFUNCTION("""COMPUTED_VALUE"""),1480026.0)</f>
        <v>1480026</v>
      </c>
    </row>
    <row r="486">
      <c r="A486" s="2">
        <f>IFERROR(__xludf.DUMMYFUNCTION("""COMPUTED_VALUE"""),43803.66666666667)</f>
        <v>43803.66667</v>
      </c>
      <c r="B486" s="1">
        <f>IFERROR(__xludf.DUMMYFUNCTION("""COMPUTED_VALUE"""),65.31)</f>
        <v>65.31</v>
      </c>
      <c r="C486" s="1">
        <f>IFERROR(__xludf.DUMMYFUNCTION("""COMPUTED_VALUE"""),66.21)</f>
        <v>66.21</v>
      </c>
      <c r="D486" s="1">
        <f>IFERROR(__xludf.DUMMYFUNCTION("""COMPUTED_VALUE"""),65.15)</f>
        <v>65.15</v>
      </c>
      <c r="E486" s="1">
        <f>IFERROR(__xludf.DUMMYFUNCTION("""COMPUTED_VALUE"""),65.95)</f>
        <v>65.95</v>
      </c>
      <c r="F486" s="1">
        <f>IFERROR(__xludf.DUMMYFUNCTION("""COMPUTED_VALUE"""),1776392.0)</f>
        <v>1776392</v>
      </c>
    </row>
    <row r="487">
      <c r="A487" s="2">
        <f>IFERROR(__xludf.DUMMYFUNCTION("""COMPUTED_VALUE"""),43804.66666666667)</f>
        <v>43804.66667</v>
      </c>
      <c r="B487" s="1">
        <f>IFERROR(__xludf.DUMMYFUNCTION("""COMPUTED_VALUE"""),66.35)</f>
        <v>66.35</v>
      </c>
      <c r="C487" s="1">
        <f>IFERROR(__xludf.DUMMYFUNCTION("""COMPUTED_VALUE"""),66.4)</f>
        <v>66.4</v>
      </c>
      <c r="D487" s="1">
        <f>IFERROR(__xludf.DUMMYFUNCTION("""COMPUTED_VALUE"""),65.72)</f>
        <v>65.72</v>
      </c>
      <c r="E487" s="1">
        <f>IFERROR(__xludf.DUMMYFUNCTION("""COMPUTED_VALUE"""),66.35)</f>
        <v>66.35</v>
      </c>
      <c r="F487" s="1">
        <f>IFERROR(__xludf.DUMMYFUNCTION("""COMPUTED_VALUE"""),1220631.0)</f>
        <v>1220631</v>
      </c>
    </row>
    <row r="488">
      <c r="A488" s="2">
        <f>IFERROR(__xludf.DUMMYFUNCTION("""COMPUTED_VALUE"""),43805.66666666667)</f>
        <v>43805.66667</v>
      </c>
      <c r="B488" s="1">
        <f>IFERROR(__xludf.DUMMYFUNCTION("""COMPUTED_VALUE"""),66.64)</f>
        <v>66.64</v>
      </c>
      <c r="C488" s="1">
        <f>IFERROR(__xludf.DUMMYFUNCTION("""COMPUTED_VALUE"""),67.12)</f>
        <v>67.12</v>
      </c>
      <c r="D488" s="1">
        <f>IFERROR(__xludf.DUMMYFUNCTION("""COMPUTED_VALUE"""),66.56)</f>
        <v>66.56</v>
      </c>
      <c r="E488" s="1">
        <f>IFERROR(__xludf.DUMMYFUNCTION("""COMPUTED_VALUE"""),66.97)</f>
        <v>66.97</v>
      </c>
      <c r="F488" s="1">
        <f>IFERROR(__xludf.DUMMYFUNCTION("""COMPUTED_VALUE"""),1648729.0)</f>
        <v>1648729</v>
      </c>
    </row>
    <row r="489">
      <c r="A489" s="2">
        <f>IFERROR(__xludf.DUMMYFUNCTION("""COMPUTED_VALUE"""),43808.66666666667)</f>
        <v>43808.66667</v>
      </c>
      <c r="B489" s="1">
        <f>IFERROR(__xludf.DUMMYFUNCTION("""COMPUTED_VALUE"""),66.94)</f>
        <v>66.94</v>
      </c>
      <c r="C489" s="1">
        <f>IFERROR(__xludf.DUMMYFUNCTION("""COMPUTED_VALUE"""),67.88)</f>
        <v>67.88</v>
      </c>
      <c r="D489" s="1">
        <f>IFERROR(__xludf.DUMMYFUNCTION("""COMPUTED_VALUE"""),66.8)</f>
        <v>66.8</v>
      </c>
      <c r="E489" s="1">
        <f>IFERROR(__xludf.DUMMYFUNCTION("""COMPUTED_VALUE"""),67.15)</f>
        <v>67.15</v>
      </c>
      <c r="F489" s="1">
        <f>IFERROR(__xludf.DUMMYFUNCTION("""COMPUTED_VALUE"""),1556889.0)</f>
        <v>1556889</v>
      </c>
    </row>
    <row r="490">
      <c r="A490" s="2">
        <f>IFERROR(__xludf.DUMMYFUNCTION("""COMPUTED_VALUE"""),43809.66666666667)</f>
        <v>43809.66667</v>
      </c>
      <c r="B490" s="1">
        <f>IFERROR(__xludf.DUMMYFUNCTION("""COMPUTED_VALUE"""),67.0)</f>
        <v>67</v>
      </c>
      <c r="C490" s="1">
        <f>IFERROR(__xludf.DUMMYFUNCTION("""COMPUTED_VALUE"""),67.4)</f>
        <v>67.4</v>
      </c>
      <c r="D490" s="1">
        <f>IFERROR(__xludf.DUMMYFUNCTION("""COMPUTED_VALUE"""),66.7)</f>
        <v>66.7</v>
      </c>
      <c r="E490" s="1">
        <f>IFERROR(__xludf.DUMMYFUNCTION("""COMPUTED_VALUE"""),67.14)</f>
        <v>67.14</v>
      </c>
      <c r="F490" s="1">
        <f>IFERROR(__xludf.DUMMYFUNCTION("""COMPUTED_VALUE"""),880430.0)</f>
        <v>880430</v>
      </c>
    </row>
    <row r="491">
      <c r="A491" s="2">
        <f>IFERROR(__xludf.DUMMYFUNCTION("""COMPUTED_VALUE"""),43810.66666666667)</f>
        <v>43810.66667</v>
      </c>
      <c r="B491" s="1">
        <f>IFERROR(__xludf.DUMMYFUNCTION("""COMPUTED_VALUE"""),67.42)</f>
        <v>67.42</v>
      </c>
      <c r="C491" s="1">
        <f>IFERROR(__xludf.DUMMYFUNCTION("""COMPUTED_VALUE"""),67.49)</f>
        <v>67.49</v>
      </c>
      <c r="D491" s="1">
        <f>IFERROR(__xludf.DUMMYFUNCTION("""COMPUTED_VALUE"""),67.06)</f>
        <v>67.06</v>
      </c>
      <c r="E491" s="1">
        <f>IFERROR(__xludf.DUMMYFUNCTION("""COMPUTED_VALUE"""),67.21)</f>
        <v>67.21</v>
      </c>
      <c r="F491" s="1">
        <f>IFERROR(__xludf.DUMMYFUNCTION("""COMPUTED_VALUE"""),1024308.0)</f>
        <v>1024308</v>
      </c>
    </row>
    <row r="492">
      <c r="A492" s="2">
        <f>IFERROR(__xludf.DUMMYFUNCTION("""COMPUTED_VALUE"""),43811.66666666667)</f>
        <v>43811.66667</v>
      </c>
      <c r="B492" s="1">
        <f>IFERROR(__xludf.DUMMYFUNCTION("""COMPUTED_VALUE"""),67.16)</f>
        <v>67.16</v>
      </c>
      <c r="C492" s="1">
        <f>IFERROR(__xludf.DUMMYFUNCTION("""COMPUTED_VALUE"""),67.73)</f>
        <v>67.73</v>
      </c>
      <c r="D492" s="1">
        <f>IFERROR(__xludf.DUMMYFUNCTION("""COMPUTED_VALUE"""),66.91)</f>
        <v>66.91</v>
      </c>
      <c r="E492" s="1">
        <f>IFERROR(__xludf.DUMMYFUNCTION("""COMPUTED_VALUE"""),67.42)</f>
        <v>67.42</v>
      </c>
      <c r="F492" s="1">
        <f>IFERROR(__xludf.DUMMYFUNCTION("""COMPUTED_VALUE"""),1456466.0)</f>
        <v>1456466</v>
      </c>
    </row>
    <row r="493">
      <c r="A493" s="2">
        <f>IFERROR(__xludf.DUMMYFUNCTION("""COMPUTED_VALUE"""),43812.66666666667)</f>
        <v>43812.66667</v>
      </c>
      <c r="B493" s="1">
        <f>IFERROR(__xludf.DUMMYFUNCTION("""COMPUTED_VALUE"""),67.4)</f>
        <v>67.4</v>
      </c>
      <c r="C493" s="1">
        <f>IFERROR(__xludf.DUMMYFUNCTION("""COMPUTED_VALUE"""),67.57)</f>
        <v>67.57</v>
      </c>
      <c r="D493" s="1">
        <f>IFERROR(__xludf.DUMMYFUNCTION("""COMPUTED_VALUE"""),67.08)</f>
        <v>67.08</v>
      </c>
      <c r="E493" s="1">
        <f>IFERROR(__xludf.DUMMYFUNCTION("""COMPUTED_VALUE"""),67.34)</f>
        <v>67.34</v>
      </c>
      <c r="F493" s="1">
        <f>IFERROR(__xludf.DUMMYFUNCTION("""COMPUTED_VALUE"""),1658684.0)</f>
        <v>1658684</v>
      </c>
    </row>
    <row r="494">
      <c r="A494" s="2">
        <f>IFERROR(__xludf.DUMMYFUNCTION("""COMPUTED_VALUE"""),43815.66666666667)</f>
        <v>43815.66667</v>
      </c>
      <c r="B494" s="1">
        <f>IFERROR(__xludf.DUMMYFUNCTION("""COMPUTED_VALUE"""),67.75)</f>
        <v>67.75</v>
      </c>
      <c r="C494" s="1">
        <f>IFERROR(__xludf.DUMMYFUNCTION("""COMPUTED_VALUE"""),68.18)</f>
        <v>68.18</v>
      </c>
      <c r="D494" s="1">
        <f>IFERROR(__xludf.DUMMYFUNCTION("""COMPUTED_VALUE"""),67.53)</f>
        <v>67.53</v>
      </c>
      <c r="E494" s="1">
        <f>IFERROR(__xludf.DUMMYFUNCTION("""COMPUTED_VALUE"""),68.04)</f>
        <v>68.04</v>
      </c>
      <c r="F494" s="1">
        <f>IFERROR(__xludf.DUMMYFUNCTION("""COMPUTED_VALUE"""),1406457.0)</f>
        <v>1406457</v>
      </c>
    </row>
    <row r="495">
      <c r="A495" s="2">
        <f>IFERROR(__xludf.DUMMYFUNCTION("""COMPUTED_VALUE"""),43816.66666666667)</f>
        <v>43816.66667</v>
      </c>
      <c r="B495" s="1">
        <f>IFERROR(__xludf.DUMMYFUNCTION("""COMPUTED_VALUE"""),68.12)</f>
        <v>68.12</v>
      </c>
      <c r="C495" s="1">
        <f>IFERROR(__xludf.DUMMYFUNCTION("""COMPUTED_VALUE"""),68.22)</f>
        <v>68.22</v>
      </c>
      <c r="D495" s="1">
        <f>IFERROR(__xludf.DUMMYFUNCTION("""COMPUTED_VALUE"""),67.54)</f>
        <v>67.54</v>
      </c>
      <c r="E495" s="1">
        <f>IFERROR(__xludf.DUMMYFUNCTION("""COMPUTED_VALUE"""),67.74)</f>
        <v>67.74</v>
      </c>
      <c r="F495" s="1">
        <f>IFERROR(__xludf.DUMMYFUNCTION("""COMPUTED_VALUE"""),1648549.0)</f>
        <v>1648549</v>
      </c>
    </row>
    <row r="496">
      <c r="A496" s="2">
        <f>IFERROR(__xludf.DUMMYFUNCTION("""COMPUTED_VALUE"""),43817.66666666667)</f>
        <v>43817.66667</v>
      </c>
      <c r="B496" s="1">
        <f>IFERROR(__xludf.DUMMYFUNCTION("""COMPUTED_VALUE"""),67.85)</f>
        <v>67.85</v>
      </c>
      <c r="C496" s="1">
        <f>IFERROR(__xludf.DUMMYFUNCTION("""COMPUTED_VALUE"""),67.97)</f>
        <v>67.97</v>
      </c>
      <c r="D496" s="1">
        <f>IFERROR(__xludf.DUMMYFUNCTION("""COMPUTED_VALUE"""),67.52)</f>
        <v>67.52</v>
      </c>
      <c r="E496" s="1">
        <f>IFERROR(__xludf.DUMMYFUNCTION("""COMPUTED_VALUE"""),67.6)</f>
        <v>67.6</v>
      </c>
      <c r="F496" s="1">
        <f>IFERROR(__xludf.DUMMYFUNCTION("""COMPUTED_VALUE"""),1166733.0)</f>
        <v>1166733</v>
      </c>
    </row>
    <row r="497">
      <c r="A497" s="2">
        <f>IFERROR(__xludf.DUMMYFUNCTION("""COMPUTED_VALUE"""),43818.66666666667)</f>
        <v>43818.66667</v>
      </c>
      <c r="B497" s="1">
        <f>IFERROR(__xludf.DUMMYFUNCTION("""COMPUTED_VALUE"""),67.6)</f>
        <v>67.6</v>
      </c>
      <c r="C497" s="1">
        <f>IFERROR(__xludf.DUMMYFUNCTION("""COMPUTED_VALUE"""),67.88)</f>
        <v>67.88</v>
      </c>
      <c r="D497" s="1">
        <f>IFERROR(__xludf.DUMMYFUNCTION("""COMPUTED_VALUE"""),67.44)</f>
        <v>67.44</v>
      </c>
      <c r="E497" s="1">
        <f>IFERROR(__xludf.DUMMYFUNCTION("""COMPUTED_VALUE"""),67.82)</f>
        <v>67.82</v>
      </c>
      <c r="F497" s="1">
        <f>IFERROR(__xludf.DUMMYFUNCTION("""COMPUTED_VALUE"""),1521082.0)</f>
        <v>1521082</v>
      </c>
    </row>
    <row r="498">
      <c r="A498" s="2">
        <f>IFERROR(__xludf.DUMMYFUNCTION("""COMPUTED_VALUE"""),43819.66666666667)</f>
        <v>43819.66667</v>
      </c>
      <c r="B498" s="1">
        <f>IFERROR(__xludf.DUMMYFUNCTION("""COMPUTED_VALUE"""),68.16)</f>
        <v>68.16</v>
      </c>
      <c r="C498" s="1">
        <f>IFERROR(__xludf.DUMMYFUNCTION("""COMPUTED_VALUE"""),68.2)</f>
        <v>68.2</v>
      </c>
      <c r="D498" s="1">
        <f>IFERROR(__xludf.DUMMYFUNCTION("""COMPUTED_VALUE"""),67.54)</f>
        <v>67.54</v>
      </c>
      <c r="E498" s="1">
        <f>IFERROR(__xludf.DUMMYFUNCTION("""COMPUTED_VALUE"""),67.56)</f>
        <v>67.56</v>
      </c>
      <c r="F498" s="1">
        <f>IFERROR(__xludf.DUMMYFUNCTION("""COMPUTED_VALUE"""),2513849.0)</f>
        <v>2513849</v>
      </c>
    </row>
    <row r="499">
      <c r="A499" s="2">
        <f>IFERROR(__xludf.DUMMYFUNCTION("""COMPUTED_VALUE"""),43822.66666666667)</f>
        <v>43822.66667</v>
      </c>
      <c r="B499" s="1">
        <f>IFERROR(__xludf.DUMMYFUNCTION("""COMPUTED_VALUE"""),67.94)</f>
        <v>67.94</v>
      </c>
      <c r="C499" s="1">
        <f>IFERROR(__xludf.DUMMYFUNCTION("""COMPUTED_VALUE"""),68.09)</f>
        <v>68.09</v>
      </c>
      <c r="D499" s="1">
        <f>IFERROR(__xludf.DUMMYFUNCTION("""COMPUTED_VALUE"""),67.4)</f>
        <v>67.4</v>
      </c>
      <c r="E499" s="1">
        <f>IFERROR(__xludf.DUMMYFUNCTION("""COMPUTED_VALUE"""),67.53)</f>
        <v>67.53</v>
      </c>
      <c r="F499" s="1">
        <f>IFERROR(__xludf.DUMMYFUNCTION("""COMPUTED_VALUE"""),996967.0)</f>
        <v>996967</v>
      </c>
    </row>
    <row r="500">
      <c r="A500" s="2">
        <f>IFERROR(__xludf.DUMMYFUNCTION("""COMPUTED_VALUE"""),43823.54166666667)</f>
        <v>43823.54167</v>
      </c>
      <c r="B500" s="1">
        <f>IFERROR(__xludf.DUMMYFUNCTION("""COMPUTED_VALUE"""),67.51)</f>
        <v>67.51</v>
      </c>
      <c r="C500" s="1">
        <f>IFERROR(__xludf.DUMMYFUNCTION("""COMPUTED_VALUE"""),67.6)</f>
        <v>67.6</v>
      </c>
      <c r="D500" s="1">
        <f>IFERROR(__xludf.DUMMYFUNCTION("""COMPUTED_VALUE"""),67.21)</f>
        <v>67.21</v>
      </c>
      <c r="E500" s="1">
        <f>IFERROR(__xludf.DUMMYFUNCTION("""COMPUTED_VALUE"""),67.22)</f>
        <v>67.22</v>
      </c>
      <c r="F500" s="1">
        <f>IFERROR(__xludf.DUMMYFUNCTION("""COMPUTED_VALUE"""),673410.0)</f>
        <v>673410</v>
      </c>
    </row>
    <row r="501">
      <c r="A501" s="2">
        <f>IFERROR(__xludf.DUMMYFUNCTION("""COMPUTED_VALUE"""),43825.66666666667)</f>
        <v>43825.66667</v>
      </c>
      <c r="B501" s="1">
        <f>IFERROR(__xludf.DUMMYFUNCTION("""COMPUTED_VALUE"""),67.33)</f>
        <v>67.33</v>
      </c>
      <c r="C501" s="1">
        <f>IFERROR(__xludf.DUMMYFUNCTION("""COMPUTED_VALUE"""),68.16)</f>
        <v>68.16</v>
      </c>
      <c r="D501" s="1">
        <f>IFERROR(__xludf.DUMMYFUNCTION("""COMPUTED_VALUE"""),67.28)</f>
        <v>67.28</v>
      </c>
      <c r="E501" s="1">
        <f>IFERROR(__xludf.DUMMYFUNCTION("""COMPUTED_VALUE"""),68.12)</f>
        <v>68.12</v>
      </c>
      <c r="F501" s="1">
        <f>IFERROR(__xludf.DUMMYFUNCTION("""COMPUTED_VALUE"""),1183800.0)</f>
        <v>1183800</v>
      </c>
    </row>
    <row r="502">
      <c r="A502" s="2">
        <f>IFERROR(__xludf.DUMMYFUNCTION("""COMPUTED_VALUE"""),43826.66666666667)</f>
        <v>43826.66667</v>
      </c>
      <c r="B502" s="1">
        <f>IFERROR(__xludf.DUMMYFUNCTION("""COMPUTED_VALUE"""),68.2)</f>
        <v>68.2</v>
      </c>
      <c r="C502" s="1">
        <f>IFERROR(__xludf.DUMMYFUNCTION("""COMPUTED_VALUE"""),68.35)</f>
        <v>68.35</v>
      </c>
      <c r="D502" s="1">
        <f>IFERROR(__xludf.DUMMYFUNCTION("""COMPUTED_VALUE"""),67.65)</f>
        <v>67.65</v>
      </c>
      <c r="E502" s="1">
        <f>IFERROR(__xludf.DUMMYFUNCTION("""COMPUTED_VALUE"""),67.73)</f>
        <v>67.73</v>
      </c>
      <c r="F502" s="1">
        <f>IFERROR(__xludf.DUMMYFUNCTION("""COMPUTED_VALUE"""),1160873.0)</f>
        <v>1160873</v>
      </c>
    </row>
    <row r="503">
      <c r="A503" s="2">
        <f>IFERROR(__xludf.DUMMYFUNCTION("""COMPUTED_VALUE"""),43829.66666666667)</f>
        <v>43829.66667</v>
      </c>
      <c r="B503" s="1">
        <f>IFERROR(__xludf.DUMMYFUNCTION("""COMPUTED_VALUE"""),67.84)</f>
        <v>67.84</v>
      </c>
      <c r="C503" s="1">
        <f>IFERROR(__xludf.DUMMYFUNCTION("""COMPUTED_VALUE"""),67.85)</f>
        <v>67.85</v>
      </c>
      <c r="D503" s="1">
        <f>IFERROR(__xludf.DUMMYFUNCTION("""COMPUTED_VALUE"""),66.89)</f>
        <v>66.89</v>
      </c>
      <c r="E503" s="1">
        <f>IFERROR(__xludf.DUMMYFUNCTION("""COMPUTED_VALUE"""),66.99)</f>
        <v>66.99</v>
      </c>
      <c r="F503" s="1">
        <f>IFERROR(__xludf.DUMMYFUNCTION("""COMPUTED_VALUE"""),1000592.0)</f>
        <v>1000592</v>
      </c>
    </row>
    <row r="504">
      <c r="A504" s="2">
        <f>IFERROR(__xludf.DUMMYFUNCTION("""COMPUTED_VALUE"""),43830.66666666667)</f>
        <v>43830.66667</v>
      </c>
      <c r="B504" s="1">
        <f>IFERROR(__xludf.DUMMYFUNCTION("""COMPUTED_VALUE"""),66.79)</f>
        <v>66.79</v>
      </c>
      <c r="C504" s="1">
        <f>IFERROR(__xludf.DUMMYFUNCTION("""COMPUTED_VALUE"""),67.03)</f>
        <v>67.03</v>
      </c>
      <c r="D504" s="1">
        <f>IFERROR(__xludf.DUMMYFUNCTION("""COMPUTED_VALUE"""),66.61)</f>
        <v>66.61</v>
      </c>
      <c r="E504" s="1">
        <f>IFERROR(__xludf.DUMMYFUNCTION("""COMPUTED_VALUE"""),66.97)</f>
        <v>66.97</v>
      </c>
      <c r="F504" s="1">
        <f>IFERROR(__xludf.DUMMYFUNCTION("""COMPUTED_VALUE"""),976061.0)</f>
        <v>976061</v>
      </c>
    </row>
    <row r="505">
      <c r="A505" s="2">
        <f>IFERROR(__xludf.DUMMYFUNCTION("""COMPUTED_VALUE"""),43832.66666666667)</f>
        <v>43832.66667</v>
      </c>
      <c r="B505" s="1">
        <f>IFERROR(__xludf.DUMMYFUNCTION("""COMPUTED_VALUE"""),67.42)</f>
        <v>67.42</v>
      </c>
      <c r="C505" s="1">
        <f>IFERROR(__xludf.DUMMYFUNCTION("""COMPUTED_VALUE"""),68.43)</f>
        <v>68.43</v>
      </c>
      <c r="D505" s="1">
        <f>IFERROR(__xludf.DUMMYFUNCTION("""COMPUTED_VALUE"""),67.32)</f>
        <v>67.32</v>
      </c>
      <c r="E505" s="1">
        <f>IFERROR(__xludf.DUMMYFUNCTION("""COMPUTED_VALUE"""),68.43)</f>
        <v>68.43</v>
      </c>
      <c r="F505" s="1">
        <f>IFERROR(__xludf.DUMMYFUNCTION("""COMPUTED_VALUE"""),1364265.0)</f>
        <v>1364265</v>
      </c>
    </row>
    <row r="506">
      <c r="A506" s="2">
        <f>IFERROR(__xludf.DUMMYFUNCTION("""COMPUTED_VALUE"""),43833.66666666667)</f>
        <v>43833.66667</v>
      </c>
      <c r="B506" s="1">
        <f>IFERROR(__xludf.DUMMYFUNCTION("""COMPUTED_VALUE"""),67.4)</f>
        <v>67.4</v>
      </c>
      <c r="C506" s="1">
        <f>IFERROR(__xludf.DUMMYFUNCTION("""COMPUTED_VALUE"""),68.69)</f>
        <v>68.69</v>
      </c>
      <c r="D506" s="1">
        <f>IFERROR(__xludf.DUMMYFUNCTION("""COMPUTED_VALUE"""),67.37)</f>
        <v>67.37</v>
      </c>
      <c r="E506" s="1">
        <f>IFERROR(__xludf.DUMMYFUNCTION("""COMPUTED_VALUE"""),68.08)</f>
        <v>68.08</v>
      </c>
      <c r="F506" s="1">
        <f>IFERROR(__xludf.DUMMYFUNCTION("""COMPUTED_VALUE"""),1170629.0)</f>
        <v>1170629</v>
      </c>
    </row>
    <row r="507">
      <c r="A507" s="2">
        <f>IFERROR(__xludf.DUMMYFUNCTION("""COMPUTED_VALUE"""),43836.66666666667)</f>
        <v>43836.66667</v>
      </c>
      <c r="B507" s="1">
        <f>IFERROR(__xludf.DUMMYFUNCTION("""COMPUTED_VALUE"""),67.58)</f>
        <v>67.58</v>
      </c>
      <c r="C507" s="1">
        <f>IFERROR(__xludf.DUMMYFUNCTION("""COMPUTED_VALUE"""),69.92)</f>
        <v>69.92</v>
      </c>
      <c r="D507" s="1">
        <f>IFERROR(__xludf.DUMMYFUNCTION("""COMPUTED_VALUE"""),67.55)</f>
        <v>67.55</v>
      </c>
      <c r="E507" s="1">
        <f>IFERROR(__xludf.DUMMYFUNCTION("""COMPUTED_VALUE"""),69.89)</f>
        <v>69.89</v>
      </c>
      <c r="F507" s="1">
        <f>IFERROR(__xludf.DUMMYFUNCTION("""COMPUTED_VALUE"""),2339343.0)</f>
        <v>2339343</v>
      </c>
    </row>
    <row r="508">
      <c r="A508" s="2">
        <f>IFERROR(__xludf.DUMMYFUNCTION("""COMPUTED_VALUE"""),43837.66666666667)</f>
        <v>43837.66667</v>
      </c>
      <c r="B508" s="1">
        <f>IFERROR(__xludf.DUMMYFUNCTION("""COMPUTED_VALUE"""),70.02)</f>
        <v>70.02</v>
      </c>
      <c r="C508" s="1">
        <f>IFERROR(__xludf.DUMMYFUNCTION("""COMPUTED_VALUE"""),70.18)</f>
        <v>70.18</v>
      </c>
      <c r="D508" s="1">
        <f>IFERROR(__xludf.DUMMYFUNCTION("""COMPUTED_VALUE"""),69.58)</f>
        <v>69.58</v>
      </c>
      <c r="E508" s="1">
        <f>IFERROR(__xludf.DUMMYFUNCTION("""COMPUTED_VALUE"""),69.76)</f>
        <v>69.76</v>
      </c>
      <c r="F508" s="1">
        <f>IFERROR(__xludf.DUMMYFUNCTION("""COMPUTED_VALUE"""),1726456.0)</f>
        <v>1726456</v>
      </c>
    </row>
    <row r="509">
      <c r="A509" s="2">
        <f>IFERROR(__xludf.DUMMYFUNCTION("""COMPUTED_VALUE"""),43838.66666666667)</f>
        <v>43838.66667</v>
      </c>
      <c r="B509" s="1">
        <f>IFERROR(__xludf.DUMMYFUNCTION("""COMPUTED_VALUE"""),69.74)</f>
        <v>69.74</v>
      </c>
      <c r="C509" s="1">
        <f>IFERROR(__xludf.DUMMYFUNCTION("""COMPUTED_VALUE"""),70.59)</f>
        <v>70.59</v>
      </c>
      <c r="D509" s="1">
        <f>IFERROR(__xludf.DUMMYFUNCTION("""COMPUTED_VALUE"""),69.63)</f>
        <v>69.63</v>
      </c>
      <c r="E509" s="1">
        <f>IFERROR(__xludf.DUMMYFUNCTION("""COMPUTED_VALUE"""),70.25)</f>
        <v>70.25</v>
      </c>
      <c r="F509" s="1">
        <f>IFERROR(__xludf.DUMMYFUNCTION("""COMPUTED_VALUE"""),1766274.0)</f>
        <v>1766274</v>
      </c>
    </row>
    <row r="510">
      <c r="A510" s="2">
        <f>IFERROR(__xludf.DUMMYFUNCTION("""COMPUTED_VALUE"""),43839.66666666667)</f>
        <v>43839.66667</v>
      </c>
      <c r="B510" s="1">
        <f>IFERROR(__xludf.DUMMYFUNCTION("""COMPUTED_VALUE"""),71.1)</f>
        <v>71.1</v>
      </c>
      <c r="C510" s="1">
        <f>IFERROR(__xludf.DUMMYFUNCTION("""COMPUTED_VALUE"""),71.43)</f>
        <v>71.43</v>
      </c>
      <c r="D510" s="1">
        <f>IFERROR(__xludf.DUMMYFUNCTION("""COMPUTED_VALUE"""),70.51)</f>
        <v>70.51</v>
      </c>
      <c r="E510" s="1">
        <f>IFERROR(__xludf.DUMMYFUNCTION("""COMPUTED_VALUE"""),70.99)</f>
        <v>70.99</v>
      </c>
      <c r="F510" s="1">
        <f>IFERROR(__xludf.DUMMYFUNCTION("""COMPUTED_VALUE"""),1661438.0)</f>
        <v>1661438</v>
      </c>
    </row>
    <row r="511">
      <c r="A511" s="2">
        <f>IFERROR(__xludf.DUMMYFUNCTION("""COMPUTED_VALUE"""),43840.66666666667)</f>
        <v>43840.66667</v>
      </c>
      <c r="B511" s="1">
        <f>IFERROR(__xludf.DUMMYFUNCTION("""COMPUTED_VALUE"""),71.47)</f>
        <v>71.47</v>
      </c>
      <c r="C511" s="1">
        <f>IFERROR(__xludf.DUMMYFUNCTION("""COMPUTED_VALUE"""),71.75)</f>
        <v>71.75</v>
      </c>
      <c r="D511" s="1">
        <f>IFERROR(__xludf.DUMMYFUNCTION("""COMPUTED_VALUE"""),70.98)</f>
        <v>70.98</v>
      </c>
      <c r="E511" s="1">
        <f>IFERROR(__xludf.DUMMYFUNCTION("""COMPUTED_VALUE"""),71.45)</f>
        <v>71.45</v>
      </c>
      <c r="F511" s="1">
        <f>IFERROR(__xludf.DUMMYFUNCTION("""COMPUTED_VALUE"""),1313178.0)</f>
        <v>1313178</v>
      </c>
    </row>
    <row r="512">
      <c r="A512" s="2">
        <f>IFERROR(__xludf.DUMMYFUNCTION("""COMPUTED_VALUE"""),43843.66666666667)</f>
        <v>43843.66667</v>
      </c>
      <c r="B512" s="1">
        <f>IFERROR(__xludf.DUMMYFUNCTION("""COMPUTED_VALUE"""),71.76)</f>
        <v>71.76</v>
      </c>
      <c r="C512" s="1">
        <f>IFERROR(__xludf.DUMMYFUNCTION("""COMPUTED_VALUE"""),72.07)</f>
        <v>72.07</v>
      </c>
      <c r="D512" s="1">
        <f>IFERROR(__xludf.DUMMYFUNCTION("""COMPUTED_VALUE"""),71.27)</f>
        <v>71.27</v>
      </c>
      <c r="E512" s="1">
        <f>IFERROR(__xludf.DUMMYFUNCTION("""COMPUTED_VALUE"""),72.0)</f>
        <v>72</v>
      </c>
      <c r="F512" s="1">
        <f>IFERROR(__xludf.DUMMYFUNCTION("""COMPUTED_VALUE"""),1537317.0)</f>
        <v>1537317</v>
      </c>
    </row>
    <row r="513">
      <c r="A513" s="2">
        <f>IFERROR(__xludf.DUMMYFUNCTION("""COMPUTED_VALUE"""),43844.66666666667)</f>
        <v>43844.66667</v>
      </c>
      <c r="B513" s="1">
        <f>IFERROR(__xludf.DUMMYFUNCTION("""COMPUTED_VALUE"""),72.0)</f>
        <v>72</v>
      </c>
      <c r="C513" s="1">
        <f>IFERROR(__xludf.DUMMYFUNCTION("""COMPUTED_VALUE"""),72.13)</f>
        <v>72.13</v>
      </c>
      <c r="D513" s="1">
        <f>IFERROR(__xludf.DUMMYFUNCTION("""COMPUTED_VALUE"""),71.39)</f>
        <v>71.39</v>
      </c>
      <c r="E513" s="1">
        <f>IFERROR(__xludf.DUMMYFUNCTION("""COMPUTED_VALUE"""),71.53)</f>
        <v>71.53</v>
      </c>
      <c r="F513" s="1">
        <f>IFERROR(__xludf.DUMMYFUNCTION("""COMPUTED_VALUE"""),1305636.0)</f>
        <v>1305636</v>
      </c>
    </row>
    <row r="514">
      <c r="A514" s="2">
        <f>IFERROR(__xludf.DUMMYFUNCTION("""COMPUTED_VALUE"""),43845.66666666667)</f>
        <v>43845.66667</v>
      </c>
      <c r="B514" s="1">
        <f>IFERROR(__xludf.DUMMYFUNCTION("""COMPUTED_VALUE"""),71.65)</f>
        <v>71.65</v>
      </c>
      <c r="C514" s="1">
        <f>IFERROR(__xludf.DUMMYFUNCTION("""COMPUTED_VALUE"""),72.04)</f>
        <v>72.04</v>
      </c>
      <c r="D514" s="1">
        <f>IFERROR(__xludf.DUMMYFUNCTION("""COMPUTED_VALUE"""),71.58)</f>
        <v>71.58</v>
      </c>
      <c r="E514" s="1">
        <f>IFERROR(__xludf.DUMMYFUNCTION("""COMPUTED_VALUE"""),71.96)</f>
        <v>71.96</v>
      </c>
      <c r="F514" s="1">
        <f>IFERROR(__xludf.DUMMYFUNCTION("""COMPUTED_VALUE"""),1077519.0)</f>
        <v>1077519</v>
      </c>
    </row>
    <row r="515">
      <c r="A515" s="2">
        <f>IFERROR(__xludf.DUMMYFUNCTION("""COMPUTED_VALUE"""),43846.66666666667)</f>
        <v>43846.66667</v>
      </c>
      <c r="B515" s="1">
        <f>IFERROR(__xludf.DUMMYFUNCTION("""COMPUTED_VALUE"""),72.27)</f>
        <v>72.27</v>
      </c>
      <c r="C515" s="1">
        <f>IFERROR(__xludf.DUMMYFUNCTION("""COMPUTED_VALUE"""),72.54)</f>
        <v>72.54</v>
      </c>
      <c r="D515" s="1">
        <f>IFERROR(__xludf.DUMMYFUNCTION("""COMPUTED_VALUE"""),72.0)</f>
        <v>72</v>
      </c>
      <c r="E515" s="1">
        <f>IFERROR(__xludf.DUMMYFUNCTION("""COMPUTED_VALUE"""),72.51)</f>
        <v>72.51</v>
      </c>
      <c r="F515" s="1">
        <f>IFERROR(__xludf.DUMMYFUNCTION("""COMPUTED_VALUE"""),1304040.0)</f>
        <v>1304040</v>
      </c>
    </row>
    <row r="516">
      <c r="A516" s="2">
        <f>IFERROR(__xludf.DUMMYFUNCTION("""COMPUTED_VALUE"""),43847.66666666667)</f>
        <v>43847.66667</v>
      </c>
      <c r="B516" s="1">
        <f>IFERROR(__xludf.DUMMYFUNCTION("""COMPUTED_VALUE"""),73.13)</f>
        <v>73.13</v>
      </c>
      <c r="C516" s="1">
        <f>IFERROR(__xludf.DUMMYFUNCTION("""COMPUTED_VALUE"""),74.03)</f>
        <v>74.03</v>
      </c>
      <c r="D516" s="1">
        <f>IFERROR(__xludf.DUMMYFUNCTION("""COMPUTED_VALUE"""),72.83)</f>
        <v>72.83</v>
      </c>
      <c r="E516" s="1">
        <f>IFERROR(__xludf.DUMMYFUNCTION("""COMPUTED_VALUE"""),73.98)</f>
        <v>73.98</v>
      </c>
      <c r="F516" s="1">
        <f>IFERROR(__xludf.DUMMYFUNCTION("""COMPUTED_VALUE"""),2621175.0)</f>
        <v>2621175</v>
      </c>
    </row>
    <row r="517">
      <c r="A517" s="2">
        <f>IFERROR(__xludf.DUMMYFUNCTION("""COMPUTED_VALUE"""),43851.66666666667)</f>
        <v>43851.66667</v>
      </c>
      <c r="B517" s="1">
        <f>IFERROR(__xludf.DUMMYFUNCTION("""COMPUTED_VALUE"""),73.95)</f>
        <v>73.95</v>
      </c>
      <c r="C517" s="1">
        <f>IFERROR(__xludf.DUMMYFUNCTION("""COMPUTED_VALUE"""),74.49)</f>
        <v>74.49</v>
      </c>
      <c r="D517" s="1">
        <f>IFERROR(__xludf.DUMMYFUNCTION("""COMPUTED_VALUE"""),73.51)</f>
        <v>73.51</v>
      </c>
      <c r="E517" s="1">
        <f>IFERROR(__xludf.DUMMYFUNCTION("""COMPUTED_VALUE"""),74.11)</f>
        <v>74.11</v>
      </c>
      <c r="F517" s="1">
        <f>IFERROR(__xludf.DUMMYFUNCTION("""COMPUTED_VALUE"""),2446601.0)</f>
        <v>2446601</v>
      </c>
    </row>
    <row r="518">
      <c r="A518" s="2">
        <f>IFERROR(__xludf.DUMMYFUNCTION("""COMPUTED_VALUE"""),43852.66666666667)</f>
        <v>43852.66667</v>
      </c>
      <c r="B518" s="1">
        <f>IFERROR(__xludf.DUMMYFUNCTION("""COMPUTED_VALUE"""),74.49)</f>
        <v>74.49</v>
      </c>
      <c r="C518" s="1">
        <f>IFERROR(__xludf.DUMMYFUNCTION("""COMPUTED_VALUE"""),75.03)</f>
        <v>75.03</v>
      </c>
      <c r="D518" s="1">
        <f>IFERROR(__xludf.DUMMYFUNCTION("""COMPUTED_VALUE"""),74.13)</f>
        <v>74.13</v>
      </c>
      <c r="E518" s="1">
        <f>IFERROR(__xludf.DUMMYFUNCTION("""COMPUTED_VALUE"""),74.21)</f>
        <v>74.21</v>
      </c>
      <c r="F518" s="1">
        <f>IFERROR(__xludf.DUMMYFUNCTION("""COMPUTED_VALUE"""),1422946.0)</f>
        <v>1422946</v>
      </c>
    </row>
    <row r="519">
      <c r="A519" s="2">
        <f>IFERROR(__xludf.DUMMYFUNCTION("""COMPUTED_VALUE"""),43853.66666666667)</f>
        <v>43853.66667</v>
      </c>
      <c r="B519" s="1">
        <f>IFERROR(__xludf.DUMMYFUNCTION("""COMPUTED_VALUE"""),74.38)</f>
        <v>74.38</v>
      </c>
      <c r="C519" s="1">
        <f>IFERROR(__xludf.DUMMYFUNCTION("""COMPUTED_VALUE"""),74.68)</f>
        <v>74.68</v>
      </c>
      <c r="D519" s="1">
        <f>IFERROR(__xludf.DUMMYFUNCTION("""COMPUTED_VALUE"""),74.02)</f>
        <v>74.02</v>
      </c>
      <c r="E519" s="1">
        <f>IFERROR(__xludf.DUMMYFUNCTION("""COMPUTED_VALUE"""),74.23)</f>
        <v>74.23</v>
      </c>
      <c r="F519" s="1">
        <f>IFERROR(__xludf.DUMMYFUNCTION("""COMPUTED_VALUE"""),1332562.0)</f>
        <v>1332562</v>
      </c>
    </row>
    <row r="520">
      <c r="A520" s="2">
        <f>IFERROR(__xludf.DUMMYFUNCTION("""COMPUTED_VALUE"""),43854.66666666667)</f>
        <v>43854.66667</v>
      </c>
      <c r="B520" s="1">
        <f>IFERROR(__xludf.DUMMYFUNCTION("""COMPUTED_VALUE"""),74.64)</f>
        <v>74.64</v>
      </c>
      <c r="C520" s="1">
        <f>IFERROR(__xludf.DUMMYFUNCTION("""COMPUTED_VALUE"""),74.71)</f>
        <v>74.71</v>
      </c>
      <c r="D520" s="1">
        <f>IFERROR(__xludf.DUMMYFUNCTION("""COMPUTED_VALUE"""),73.16)</f>
        <v>73.16</v>
      </c>
      <c r="E520" s="1">
        <f>IFERROR(__xludf.DUMMYFUNCTION("""COMPUTED_VALUE"""),73.31)</f>
        <v>73.31</v>
      </c>
      <c r="F520" s="1">
        <f>IFERROR(__xludf.DUMMYFUNCTION("""COMPUTED_VALUE"""),1489280.0)</f>
        <v>1489280</v>
      </c>
    </row>
    <row r="521">
      <c r="A521" s="2">
        <f>IFERROR(__xludf.DUMMYFUNCTION("""COMPUTED_VALUE"""),43857.66666666667)</f>
        <v>43857.66667</v>
      </c>
      <c r="B521" s="1">
        <f>IFERROR(__xludf.DUMMYFUNCTION("""COMPUTED_VALUE"""),71.58)</f>
        <v>71.58</v>
      </c>
      <c r="C521" s="1">
        <f>IFERROR(__xludf.DUMMYFUNCTION("""COMPUTED_VALUE"""),71.83)</f>
        <v>71.83</v>
      </c>
      <c r="D521" s="1">
        <f>IFERROR(__xludf.DUMMYFUNCTION("""COMPUTED_VALUE"""),70.97)</f>
        <v>70.97</v>
      </c>
      <c r="E521" s="1">
        <f>IFERROR(__xludf.DUMMYFUNCTION("""COMPUTED_VALUE"""),71.59)</f>
        <v>71.59</v>
      </c>
      <c r="F521" s="1">
        <f>IFERROR(__xludf.DUMMYFUNCTION("""COMPUTED_VALUE"""),1706566.0)</f>
        <v>1706566</v>
      </c>
    </row>
    <row r="522">
      <c r="A522" s="2">
        <f>IFERROR(__xludf.DUMMYFUNCTION("""COMPUTED_VALUE"""),43858.66666666667)</f>
        <v>43858.66667</v>
      </c>
      <c r="B522" s="1">
        <f>IFERROR(__xludf.DUMMYFUNCTION("""COMPUTED_VALUE"""),72.09)</f>
        <v>72.09</v>
      </c>
      <c r="C522" s="1">
        <f>IFERROR(__xludf.DUMMYFUNCTION("""COMPUTED_VALUE"""),72.74)</f>
        <v>72.74</v>
      </c>
      <c r="D522" s="1">
        <f>IFERROR(__xludf.DUMMYFUNCTION("""COMPUTED_VALUE"""),71.52)</f>
        <v>71.52</v>
      </c>
      <c r="E522" s="1">
        <f>IFERROR(__xludf.DUMMYFUNCTION("""COMPUTED_VALUE"""),72.53)</f>
        <v>72.53</v>
      </c>
      <c r="F522" s="1">
        <f>IFERROR(__xludf.DUMMYFUNCTION("""COMPUTED_VALUE"""),1486586.0)</f>
        <v>1486586</v>
      </c>
    </row>
    <row r="523">
      <c r="A523" s="2">
        <f>IFERROR(__xludf.DUMMYFUNCTION("""COMPUTED_VALUE"""),43859.66666666667)</f>
        <v>43859.66667</v>
      </c>
      <c r="B523" s="1">
        <f>IFERROR(__xludf.DUMMYFUNCTION("""COMPUTED_VALUE"""),72.92)</f>
        <v>72.92</v>
      </c>
      <c r="C523" s="1">
        <f>IFERROR(__xludf.DUMMYFUNCTION("""COMPUTED_VALUE"""),73.21)</f>
        <v>73.21</v>
      </c>
      <c r="D523" s="1">
        <f>IFERROR(__xludf.DUMMYFUNCTION("""COMPUTED_VALUE"""),72.27)</f>
        <v>72.27</v>
      </c>
      <c r="E523" s="1">
        <f>IFERROR(__xludf.DUMMYFUNCTION("""COMPUTED_VALUE"""),72.83)</f>
        <v>72.83</v>
      </c>
      <c r="F523" s="1">
        <f>IFERROR(__xludf.DUMMYFUNCTION("""COMPUTED_VALUE"""),1081964.0)</f>
        <v>1081964</v>
      </c>
    </row>
    <row r="524">
      <c r="A524" s="2">
        <f>IFERROR(__xludf.DUMMYFUNCTION("""COMPUTED_VALUE"""),43860.66666666667)</f>
        <v>43860.66667</v>
      </c>
      <c r="B524" s="1">
        <f>IFERROR(__xludf.DUMMYFUNCTION("""COMPUTED_VALUE"""),71.91)</f>
        <v>71.91</v>
      </c>
      <c r="C524" s="1">
        <f>IFERROR(__xludf.DUMMYFUNCTION("""COMPUTED_VALUE"""),72.76)</f>
        <v>72.76</v>
      </c>
      <c r="D524" s="1">
        <f>IFERROR(__xludf.DUMMYFUNCTION("""COMPUTED_VALUE"""),71.75)</f>
        <v>71.75</v>
      </c>
      <c r="E524" s="1">
        <f>IFERROR(__xludf.DUMMYFUNCTION("""COMPUTED_VALUE"""),72.71)</f>
        <v>72.71</v>
      </c>
      <c r="F524" s="1">
        <f>IFERROR(__xludf.DUMMYFUNCTION("""COMPUTED_VALUE"""),1355472.0)</f>
        <v>1355472</v>
      </c>
    </row>
    <row r="525">
      <c r="A525" s="2">
        <f>IFERROR(__xludf.DUMMYFUNCTION("""COMPUTED_VALUE"""),43861.66666666667)</f>
        <v>43861.66667</v>
      </c>
      <c r="B525" s="1">
        <f>IFERROR(__xludf.DUMMYFUNCTION("""COMPUTED_VALUE"""),73.39)</f>
        <v>73.39</v>
      </c>
      <c r="C525" s="1">
        <f>IFERROR(__xludf.DUMMYFUNCTION("""COMPUTED_VALUE"""),73.48)</f>
        <v>73.48</v>
      </c>
      <c r="D525" s="1">
        <f>IFERROR(__xludf.DUMMYFUNCTION("""COMPUTED_VALUE"""),71.35)</f>
        <v>71.35</v>
      </c>
      <c r="E525" s="1">
        <f>IFERROR(__xludf.DUMMYFUNCTION("""COMPUTED_VALUE"""),71.64)</f>
        <v>71.64</v>
      </c>
      <c r="F525" s="1">
        <f>IFERROR(__xludf.DUMMYFUNCTION("""COMPUTED_VALUE"""),2191075.0)</f>
        <v>2191075</v>
      </c>
    </row>
    <row r="526">
      <c r="A526" s="2">
        <f>IFERROR(__xludf.DUMMYFUNCTION("""COMPUTED_VALUE"""),43864.66666666667)</f>
        <v>43864.66667</v>
      </c>
      <c r="B526" s="1">
        <f>IFERROR(__xludf.DUMMYFUNCTION("""COMPUTED_VALUE"""),73.08)</f>
        <v>73.08</v>
      </c>
      <c r="C526" s="1">
        <f>IFERROR(__xludf.DUMMYFUNCTION("""COMPUTED_VALUE"""),74.32)</f>
        <v>74.32</v>
      </c>
      <c r="D526" s="1">
        <f>IFERROR(__xludf.DUMMYFUNCTION("""COMPUTED_VALUE"""),72.83)</f>
        <v>72.83</v>
      </c>
      <c r="E526" s="1">
        <f>IFERROR(__xludf.DUMMYFUNCTION("""COMPUTED_VALUE"""),74.13)</f>
        <v>74.13</v>
      </c>
      <c r="F526" s="1">
        <f>IFERROR(__xludf.DUMMYFUNCTION("""COMPUTED_VALUE"""),3608760.0)</f>
        <v>3608760</v>
      </c>
    </row>
    <row r="527">
      <c r="A527" s="2">
        <f>IFERROR(__xludf.DUMMYFUNCTION("""COMPUTED_VALUE"""),43865.66666666667)</f>
        <v>43865.66667</v>
      </c>
      <c r="B527" s="1">
        <f>IFERROR(__xludf.DUMMYFUNCTION("""COMPUTED_VALUE"""),72.72)</f>
        <v>72.72</v>
      </c>
      <c r="C527" s="1">
        <f>IFERROR(__xludf.DUMMYFUNCTION("""COMPUTED_VALUE"""),73.37)</f>
        <v>73.37</v>
      </c>
      <c r="D527" s="1">
        <f>IFERROR(__xludf.DUMMYFUNCTION("""COMPUTED_VALUE"""),71.1)</f>
        <v>71.1</v>
      </c>
      <c r="E527" s="1">
        <f>IFERROR(__xludf.DUMMYFUNCTION("""COMPUTED_VALUE"""),72.27)</f>
        <v>72.27</v>
      </c>
      <c r="F527" s="1">
        <f>IFERROR(__xludf.DUMMYFUNCTION("""COMPUTED_VALUE"""),4793967.0)</f>
        <v>4793967</v>
      </c>
    </row>
    <row r="528">
      <c r="A528" s="2">
        <f>IFERROR(__xludf.DUMMYFUNCTION("""COMPUTED_VALUE"""),43866.66666666667)</f>
        <v>43866.66667</v>
      </c>
      <c r="B528" s="1">
        <f>IFERROR(__xludf.DUMMYFUNCTION("""COMPUTED_VALUE"""),73.18)</f>
        <v>73.18</v>
      </c>
      <c r="C528" s="1">
        <f>IFERROR(__xludf.DUMMYFUNCTION("""COMPUTED_VALUE"""),73.23)</f>
        <v>73.23</v>
      </c>
      <c r="D528" s="1">
        <f>IFERROR(__xludf.DUMMYFUNCTION("""COMPUTED_VALUE"""),71.48)</f>
        <v>71.48</v>
      </c>
      <c r="E528" s="1">
        <f>IFERROR(__xludf.DUMMYFUNCTION("""COMPUTED_VALUE"""),72.3)</f>
        <v>72.3</v>
      </c>
      <c r="F528" s="1">
        <f>IFERROR(__xludf.DUMMYFUNCTION("""COMPUTED_VALUE"""),1818793.0)</f>
        <v>1818793</v>
      </c>
    </row>
    <row r="529">
      <c r="A529" s="2">
        <f>IFERROR(__xludf.DUMMYFUNCTION("""COMPUTED_VALUE"""),43867.66666666667)</f>
        <v>43867.66667</v>
      </c>
      <c r="B529" s="1">
        <f>IFERROR(__xludf.DUMMYFUNCTION("""COMPUTED_VALUE"""),72.6)</f>
        <v>72.6</v>
      </c>
      <c r="C529" s="1">
        <f>IFERROR(__xludf.DUMMYFUNCTION("""COMPUTED_VALUE"""),74.08)</f>
        <v>74.08</v>
      </c>
      <c r="D529" s="1">
        <f>IFERROR(__xludf.DUMMYFUNCTION("""COMPUTED_VALUE"""),72.52)</f>
        <v>72.52</v>
      </c>
      <c r="E529" s="1">
        <f>IFERROR(__xludf.DUMMYFUNCTION("""COMPUTED_VALUE"""),73.8)</f>
        <v>73.8</v>
      </c>
      <c r="F529" s="1">
        <f>IFERROR(__xludf.DUMMYFUNCTION("""COMPUTED_VALUE"""),1891079.0)</f>
        <v>1891079</v>
      </c>
    </row>
    <row r="530">
      <c r="A530" s="2">
        <f>IFERROR(__xludf.DUMMYFUNCTION("""COMPUTED_VALUE"""),43868.66666666667)</f>
        <v>43868.66667</v>
      </c>
      <c r="B530" s="1">
        <f>IFERROR(__xludf.DUMMYFUNCTION("""COMPUTED_VALUE"""),73.37)</f>
        <v>73.37</v>
      </c>
      <c r="C530" s="1">
        <f>IFERROR(__xludf.DUMMYFUNCTION("""COMPUTED_VALUE"""),74.26)</f>
        <v>74.26</v>
      </c>
      <c r="D530" s="1">
        <f>IFERROR(__xludf.DUMMYFUNCTION("""COMPUTED_VALUE"""),73.27)</f>
        <v>73.27</v>
      </c>
      <c r="E530" s="1">
        <f>IFERROR(__xludf.DUMMYFUNCTION("""COMPUTED_VALUE"""),73.96)</f>
        <v>73.96</v>
      </c>
      <c r="F530" s="1">
        <f>IFERROR(__xludf.DUMMYFUNCTION("""COMPUTED_VALUE"""),1418049.0)</f>
        <v>1418049</v>
      </c>
    </row>
    <row r="531">
      <c r="A531" s="2">
        <f>IFERROR(__xludf.DUMMYFUNCTION("""COMPUTED_VALUE"""),43871.66666666667)</f>
        <v>43871.66667</v>
      </c>
      <c r="B531" s="1">
        <f>IFERROR(__xludf.DUMMYFUNCTION("""COMPUTED_VALUE"""),73.86)</f>
        <v>73.86</v>
      </c>
      <c r="C531" s="1">
        <f>IFERROR(__xludf.DUMMYFUNCTION("""COMPUTED_VALUE"""),75.44)</f>
        <v>75.44</v>
      </c>
      <c r="D531" s="1">
        <f>IFERROR(__xludf.DUMMYFUNCTION("""COMPUTED_VALUE"""),73.76)</f>
        <v>73.76</v>
      </c>
      <c r="E531" s="1">
        <f>IFERROR(__xludf.DUMMYFUNCTION("""COMPUTED_VALUE"""),75.43)</f>
        <v>75.43</v>
      </c>
      <c r="F531" s="1">
        <f>IFERROR(__xludf.DUMMYFUNCTION("""COMPUTED_VALUE"""),1915072.0)</f>
        <v>1915072</v>
      </c>
    </row>
    <row r="532">
      <c r="A532" s="2">
        <f>IFERROR(__xludf.DUMMYFUNCTION("""COMPUTED_VALUE"""),43872.66666666667)</f>
        <v>43872.66667</v>
      </c>
      <c r="B532" s="1">
        <f>IFERROR(__xludf.DUMMYFUNCTION("""COMPUTED_VALUE"""),75.66)</f>
        <v>75.66</v>
      </c>
      <c r="C532" s="1">
        <f>IFERROR(__xludf.DUMMYFUNCTION("""COMPUTED_VALUE"""),76.49)</f>
        <v>76.49</v>
      </c>
      <c r="D532" s="1">
        <f>IFERROR(__xludf.DUMMYFUNCTION("""COMPUTED_VALUE"""),75.27)</f>
        <v>75.27</v>
      </c>
      <c r="E532" s="1">
        <f>IFERROR(__xludf.DUMMYFUNCTION("""COMPUTED_VALUE"""),75.5)</f>
        <v>75.5</v>
      </c>
      <c r="F532" s="1">
        <f>IFERROR(__xludf.DUMMYFUNCTION("""COMPUTED_VALUE"""),1742647.0)</f>
        <v>1742647</v>
      </c>
    </row>
    <row r="533">
      <c r="A533" s="2">
        <f>IFERROR(__xludf.DUMMYFUNCTION("""COMPUTED_VALUE"""),43873.66666666667)</f>
        <v>43873.66667</v>
      </c>
      <c r="B533" s="1">
        <f>IFERROR(__xludf.DUMMYFUNCTION("""COMPUTED_VALUE"""),75.79)</f>
        <v>75.79</v>
      </c>
      <c r="C533" s="1">
        <f>IFERROR(__xludf.DUMMYFUNCTION("""COMPUTED_VALUE"""),76.02)</f>
        <v>76.02</v>
      </c>
      <c r="D533" s="1">
        <f>IFERROR(__xludf.DUMMYFUNCTION("""COMPUTED_VALUE"""),75.43)</f>
        <v>75.43</v>
      </c>
      <c r="E533" s="1">
        <f>IFERROR(__xludf.DUMMYFUNCTION("""COMPUTED_VALUE"""),75.93)</f>
        <v>75.93</v>
      </c>
      <c r="F533" s="1">
        <f>IFERROR(__xludf.DUMMYFUNCTION("""COMPUTED_VALUE"""),1552136.0)</f>
        <v>1552136</v>
      </c>
    </row>
    <row r="534">
      <c r="A534" s="2">
        <f>IFERROR(__xludf.DUMMYFUNCTION("""COMPUTED_VALUE"""),43874.66666666667)</f>
        <v>43874.66667</v>
      </c>
      <c r="B534" s="1">
        <f>IFERROR(__xludf.DUMMYFUNCTION("""COMPUTED_VALUE"""),75.5)</f>
        <v>75.5</v>
      </c>
      <c r="C534" s="1">
        <f>IFERROR(__xludf.DUMMYFUNCTION("""COMPUTED_VALUE"""),76.3)</f>
        <v>76.3</v>
      </c>
      <c r="D534" s="1">
        <f>IFERROR(__xludf.DUMMYFUNCTION("""COMPUTED_VALUE"""),75.2)</f>
        <v>75.2</v>
      </c>
      <c r="E534" s="1">
        <f>IFERROR(__xludf.DUMMYFUNCTION("""COMPUTED_VALUE"""),75.67)</f>
        <v>75.67</v>
      </c>
      <c r="F534" s="1">
        <f>IFERROR(__xludf.DUMMYFUNCTION("""COMPUTED_VALUE"""),1145658.0)</f>
        <v>1145658</v>
      </c>
    </row>
    <row r="535">
      <c r="A535" s="2">
        <f>IFERROR(__xludf.DUMMYFUNCTION("""COMPUTED_VALUE"""),43875.66666666667)</f>
        <v>43875.66667</v>
      </c>
      <c r="B535" s="1">
        <f>IFERROR(__xludf.DUMMYFUNCTION("""COMPUTED_VALUE"""),75.73)</f>
        <v>75.73</v>
      </c>
      <c r="C535" s="1">
        <f>IFERROR(__xludf.DUMMYFUNCTION("""COMPUTED_VALUE"""),76.0)</f>
        <v>76</v>
      </c>
      <c r="D535" s="1">
        <f>IFERROR(__xludf.DUMMYFUNCTION("""COMPUTED_VALUE"""),75.28)</f>
        <v>75.28</v>
      </c>
      <c r="E535" s="1">
        <f>IFERROR(__xludf.DUMMYFUNCTION("""COMPUTED_VALUE"""),75.94)</f>
        <v>75.94</v>
      </c>
      <c r="F535" s="1">
        <f>IFERROR(__xludf.DUMMYFUNCTION("""COMPUTED_VALUE"""),1159857.0)</f>
        <v>1159857</v>
      </c>
    </row>
    <row r="536">
      <c r="A536" s="2">
        <f>IFERROR(__xludf.DUMMYFUNCTION("""COMPUTED_VALUE"""),43879.66666666667)</f>
        <v>43879.66667</v>
      </c>
      <c r="B536" s="1">
        <f>IFERROR(__xludf.DUMMYFUNCTION("""COMPUTED_VALUE"""),75.72)</f>
        <v>75.72</v>
      </c>
      <c r="C536" s="1">
        <f>IFERROR(__xludf.DUMMYFUNCTION("""COMPUTED_VALUE"""),76.53)</f>
        <v>76.53</v>
      </c>
      <c r="D536" s="1">
        <f>IFERROR(__xludf.DUMMYFUNCTION("""COMPUTED_VALUE"""),75.55)</f>
        <v>75.55</v>
      </c>
      <c r="E536" s="1">
        <f>IFERROR(__xludf.DUMMYFUNCTION("""COMPUTED_VALUE"""),75.97)</f>
        <v>75.97</v>
      </c>
      <c r="F536" s="1">
        <f>IFERROR(__xludf.DUMMYFUNCTION("""COMPUTED_VALUE"""),1284011.0)</f>
        <v>1284011</v>
      </c>
    </row>
    <row r="537">
      <c r="A537" s="2">
        <f>IFERROR(__xludf.DUMMYFUNCTION("""COMPUTED_VALUE"""),43880.66666666667)</f>
        <v>43880.66667</v>
      </c>
      <c r="B537" s="1">
        <f>IFERROR(__xludf.DUMMYFUNCTION("""COMPUTED_VALUE"""),76.36)</f>
        <v>76.36</v>
      </c>
      <c r="C537" s="1">
        <f>IFERROR(__xludf.DUMMYFUNCTION("""COMPUTED_VALUE"""),76.54)</f>
        <v>76.54</v>
      </c>
      <c r="D537" s="1">
        <f>IFERROR(__xludf.DUMMYFUNCTION("""COMPUTED_VALUE"""),76.05)</f>
        <v>76.05</v>
      </c>
      <c r="E537" s="1">
        <f>IFERROR(__xludf.DUMMYFUNCTION("""COMPUTED_VALUE"""),76.24)</f>
        <v>76.24</v>
      </c>
      <c r="F537" s="1">
        <f>IFERROR(__xludf.DUMMYFUNCTION("""COMPUTED_VALUE"""),1137338.0)</f>
        <v>1137338</v>
      </c>
    </row>
    <row r="538">
      <c r="A538" s="2">
        <f>IFERROR(__xludf.DUMMYFUNCTION("""COMPUTED_VALUE"""),43881.66666666667)</f>
        <v>43881.66667</v>
      </c>
      <c r="B538" s="1">
        <f>IFERROR(__xludf.DUMMYFUNCTION("""COMPUTED_VALUE"""),75.95)</f>
        <v>75.95</v>
      </c>
      <c r="C538" s="1">
        <f>IFERROR(__xludf.DUMMYFUNCTION("""COMPUTED_VALUE"""),76.35)</f>
        <v>76.35</v>
      </c>
      <c r="D538" s="1">
        <f>IFERROR(__xludf.DUMMYFUNCTION("""COMPUTED_VALUE"""),75.21)</f>
        <v>75.21</v>
      </c>
      <c r="E538" s="1">
        <f>IFERROR(__xludf.DUMMYFUNCTION("""COMPUTED_VALUE"""),75.85)</f>
        <v>75.85</v>
      </c>
      <c r="F538" s="1">
        <f>IFERROR(__xludf.DUMMYFUNCTION("""COMPUTED_VALUE"""),1298386.0)</f>
        <v>1298386</v>
      </c>
    </row>
    <row r="539">
      <c r="A539" s="2">
        <f>IFERROR(__xludf.DUMMYFUNCTION("""COMPUTED_VALUE"""),43882.66666666667)</f>
        <v>43882.66667</v>
      </c>
      <c r="B539" s="1">
        <f>IFERROR(__xludf.DUMMYFUNCTION("""COMPUTED_VALUE"""),75.23)</f>
        <v>75.23</v>
      </c>
      <c r="C539" s="1">
        <f>IFERROR(__xludf.DUMMYFUNCTION("""COMPUTED_VALUE"""),75.55)</f>
        <v>75.55</v>
      </c>
      <c r="D539" s="1">
        <f>IFERROR(__xludf.DUMMYFUNCTION("""COMPUTED_VALUE"""),73.92)</f>
        <v>73.92</v>
      </c>
      <c r="E539" s="1">
        <f>IFERROR(__xludf.DUMMYFUNCTION("""COMPUTED_VALUE"""),74.17)</f>
        <v>74.17</v>
      </c>
      <c r="F539" s="1">
        <f>IFERROR(__xludf.DUMMYFUNCTION("""COMPUTED_VALUE"""),2126843.0)</f>
        <v>2126843</v>
      </c>
    </row>
    <row r="540">
      <c r="A540" s="2">
        <f>IFERROR(__xludf.DUMMYFUNCTION("""COMPUTED_VALUE"""),43885.66666666667)</f>
        <v>43885.66667</v>
      </c>
      <c r="B540" s="1">
        <f>IFERROR(__xludf.DUMMYFUNCTION("""COMPUTED_VALUE"""),71.15)</f>
        <v>71.15</v>
      </c>
      <c r="C540" s="1">
        <f>IFERROR(__xludf.DUMMYFUNCTION("""COMPUTED_VALUE"""),71.82)</f>
        <v>71.82</v>
      </c>
      <c r="D540" s="1">
        <f>IFERROR(__xludf.DUMMYFUNCTION("""COMPUTED_VALUE"""),70.34)</f>
        <v>70.34</v>
      </c>
      <c r="E540" s="1">
        <f>IFERROR(__xludf.DUMMYFUNCTION("""COMPUTED_VALUE"""),70.99)</f>
        <v>70.99</v>
      </c>
      <c r="F540" s="1">
        <f>IFERROR(__xludf.DUMMYFUNCTION("""COMPUTED_VALUE"""),2478039.0)</f>
        <v>2478039</v>
      </c>
    </row>
    <row r="541">
      <c r="A541" s="2">
        <f>IFERROR(__xludf.DUMMYFUNCTION("""COMPUTED_VALUE"""),43886.66666666667)</f>
        <v>43886.66667</v>
      </c>
      <c r="B541" s="1">
        <f>IFERROR(__xludf.DUMMYFUNCTION("""COMPUTED_VALUE"""),71.55)</f>
        <v>71.55</v>
      </c>
      <c r="C541" s="1">
        <f>IFERROR(__xludf.DUMMYFUNCTION("""COMPUTED_VALUE"""),71.84)</f>
        <v>71.84</v>
      </c>
      <c r="D541" s="1">
        <f>IFERROR(__xludf.DUMMYFUNCTION("""COMPUTED_VALUE"""),69.02)</f>
        <v>69.02</v>
      </c>
      <c r="E541" s="1">
        <f>IFERROR(__xludf.DUMMYFUNCTION("""COMPUTED_VALUE"""),69.32)</f>
        <v>69.32</v>
      </c>
      <c r="F541" s="1">
        <f>IFERROR(__xludf.DUMMYFUNCTION("""COMPUTED_VALUE"""),2578966.0)</f>
        <v>2578966</v>
      </c>
    </row>
    <row r="542">
      <c r="A542" s="2">
        <f>IFERROR(__xludf.DUMMYFUNCTION("""COMPUTED_VALUE"""),43887.66666666667)</f>
        <v>43887.66667</v>
      </c>
      <c r="B542" s="1">
        <f>IFERROR(__xludf.DUMMYFUNCTION("""COMPUTED_VALUE"""),69.75)</f>
        <v>69.75</v>
      </c>
      <c r="C542" s="1">
        <f>IFERROR(__xludf.DUMMYFUNCTION("""COMPUTED_VALUE"""),70.68)</f>
        <v>70.68</v>
      </c>
      <c r="D542" s="1">
        <f>IFERROR(__xludf.DUMMYFUNCTION("""COMPUTED_VALUE"""),68.83)</f>
        <v>68.83</v>
      </c>
      <c r="E542" s="1">
        <f>IFERROR(__xludf.DUMMYFUNCTION("""COMPUTED_VALUE"""),69.52)</f>
        <v>69.52</v>
      </c>
      <c r="F542" s="1">
        <f>IFERROR(__xludf.DUMMYFUNCTION("""COMPUTED_VALUE"""),2490178.0)</f>
        <v>2490178</v>
      </c>
    </row>
    <row r="543">
      <c r="A543" s="2">
        <f>IFERROR(__xludf.DUMMYFUNCTION("""COMPUTED_VALUE"""),43888.66666666667)</f>
        <v>43888.66667</v>
      </c>
      <c r="B543" s="1">
        <f>IFERROR(__xludf.DUMMYFUNCTION("""COMPUTED_VALUE"""),67.96)</f>
        <v>67.96</v>
      </c>
      <c r="C543" s="1">
        <f>IFERROR(__xludf.DUMMYFUNCTION("""COMPUTED_VALUE"""),68.47)</f>
        <v>68.47</v>
      </c>
      <c r="D543" s="1">
        <f>IFERROR(__xludf.DUMMYFUNCTION("""COMPUTED_VALUE"""),65.71)</f>
        <v>65.71</v>
      </c>
      <c r="E543" s="1">
        <f>IFERROR(__xludf.DUMMYFUNCTION("""COMPUTED_VALUE"""),65.75)</f>
        <v>65.75</v>
      </c>
      <c r="F543" s="1">
        <f>IFERROR(__xludf.DUMMYFUNCTION("""COMPUTED_VALUE"""),3114476.0)</f>
        <v>3114476</v>
      </c>
    </row>
    <row r="544">
      <c r="A544" s="2">
        <f>IFERROR(__xludf.DUMMYFUNCTION("""COMPUTED_VALUE"""),43889.66666666667)</f>
        <v>43889.66667</v>
      </c>
      <c r="B544" s="1">
        <f>IFERROR(__xludf.DUMMYFUNCTION("""COMPUTED_VALUE"""),63.72)</f>
        <v>63.72</v>
      </c>
      <c r="C544" s="1">
        <f>IFERROR(__xludf.DUMMYFUNCTION("""COMPUTED_VALUE"""),67.12)</f>
        <v>67.12</v>
      </c>
      <c r="D544" s="1">
        <f>IFERROR(__xludf.DUMMYFUNCTION("""COMPUTED_VALUE"""),63.41)</f>
        <v>63.41</v>
      </c>
      <c r="E544" s="1">
        <f>IFERROR(__xludf.DUMMYFUNCTION("""COMPUTED_VALUE"""),66.96)</f>
        <v>66.96</v>
      </c>
      <c r="F544" s="1">
        <f>IFERROR(__xludf.DUMMYFUNCTION("""COMPUTED_VALUE"""),4010900.0)</f>
        <v>4010900</v>
      </c>
    </row>
    <row r="545">
      <c r="A545" s="2">
        <f>IFERROR(__xludf.DUMMYFUNCTION("""COMPUTED_VALUE"""),43892.66666666667)</f>
        <v>43892.66667</v>
      </c>
      <c r="B545" s="1">
        <f>IFERROR(__xludf.DUMMYFUNCTION("""COMPUTED_VALUE"""),67.57)</f>
        <v>67.57</v>
      </c>
      <c r="C545" s="1">
        <f>IFERROR(__xludf.DUMMYFUNCTION("""COMPUTED_VALUE"""),69.37)</f>
        <v>69.37</v>
      </c>
      <c r="D545" s="1">
        <f>IFERROR(__xludf.DUMMYFUNCTION("""COMPUTED_VALUE"""),66.26)</f>
        <v>66.26</v>
      </c>
      <c r="E545" s="1">
        <f>IFERROR(__xludf.DUMMYFUNCTION("""COMPUTED_VALUE"""),69.32)</f>
        <v>69.32</v>
      </c>
      <c r="F545" s="1">
        <f>IFERROR(__xludf.DUMMYFUNCTION("""COMPUTED_VALUE"""),2771463.0)</f>
        <v>2771463</v>
      </c>
    </row>
    <row r="546">
      <c r="A546" s="2">
        <f>IFERROR(__xludf.DUMMYFUNCTION("""COMPUTED_VALUE"""),43893.66666666667)</f>
        <v>43893.66667</v>
      </c>
      <c r="B546" s="1">
        <f>IFERROR(__xludf.DUMMYFUNCTION("""COMPUTED_VALUE"""),69.88)</f>
        <v>69.88</v>
      </c>
      <c r="C546" s="1">
        <f>IFERROR(__xludf.DUMMYFUNCTION("""COMPUTED_VALUE"""),70.41)</f>
        <v>70.41</v>
      </c>
      <c r="D546" s="1">
        <f>IFERROR(__xludf.DUMMYFUNCTION("""COMPUTED_VALUE"""),66.46)</f>
        <v>66.46</v>
      </c>
      <c r="E546" s="1">
        <f>IFERROR(__xludf.DUMMYFUNCTION("""COMPUTED_VALUE"""),66.89)</f>
        <v>66.89</v>
      </c>
      <c r="F546" s="1">
        <f>IFERROR(__xludf.DUMMYFUNCTION("""COMPUTED_VALUE"""),2830112.0)</f>
        <v>2830112</v>
      </c>
    </row>
    <row r="547">
      <c r="A547" s="2">
        <f>IFERROR(__xludf.DUMMYFUNCTION("""COMPUTED_VALUE"""),43894.66666666667)</f>
        <v>43894.66667</v>
      </c>
      <c r="B547" s="1">
        <f>IFERROR(__xludf.DUMMYFUNCTION("""COMPUTED_VALUE"""),67.95)</f>
        <v>67.95</v>
      </c>
      <c r="C547" s="1">
        <f>IFERROR(__xludf.DUMMYFUNCTION("""COMPUTED_VALUE"""),69.14)</f>
        <v>69.14</v>
      </c>
      <c r="D547" s="1">
        <f>IFERROR(__xludf.DUMMYFUNCTION("""COMPUTED_VALUE"""),66.85)</f>
        <v>66.85</v>
      </c>
      <c r="E547" s="1">
        <f>IFERROR(__xludf.DUMMYFUNCTION("""COMPUTED_VALUE"""),69.08)</f>
        <v>69.08</v>
      </c>
      <c r="F547" s="1">
        <f>IFERROR(__xludf.DUMMYFUNCTION("""COMPUTED_VALUE"""),2379856.0)</f>
        <v>2379856</v>
      </c>
    </row>
    <row r="548">
      <c r="A548" s="2">
        <f>IFERROR(__xludf.DUMMYFUNCTION("""COMPUTED_VALUE"""),43895.66666666667)</f>
        <v>43895.66667</v>
      </c>
      <c r="B548" s="1">
        <f>IFERROR(__xludf.DUMMYFUNCTION("""COMPUTED_VALUE"""),67.28)</f>
        <v>67.28</v>
      </c>
      <c r="C548" s="1">
        <f>IFERROR(__xludf.DUMMYFUNCTION("""COMPUTED_VALUE"""),67.68)</f>
        <v>67.68</v>
      </c>
      <c r="D548" s="1">
        <f>IFERROR(__xludf.DUMMYFUNCTION("""COMPUTED_VALUE"""),65.08)</f>
        <v>65.08</v>
      </c>
      <c r="E548" s="1">
        <f>IFERROR(__xludf.DUMMYFUNCTION("""COMPUTED_VALUE"""),65.74)</f>
        <v>65.74</v>
      </c>
      <c r="F548" s="1">
        <f>IFERROR(__xludf.DUMMYFUNCTION("""COMPUTED_VALUE"""),2718982.0)</f>
        <v>2718982</v>
      </c>
    </row>
    <row r="549">
      <c r="A549" s="2">
        <f>IFERROR(__xludf.DUMMYFUNCTION("""COMPUTED_VALUE"""),43896.66666666667)</f>
        <v>43896.66667</v>
      </c>
      <c r="B549" s="1">
        <f>IFERROR(__xludf.DUMMYFUNCTION("""COMPUTED_VALUE"""),63.5)</f>
        <v>63.5</v>
      </c>
      <c r="C549" s="1">
        <f>IFERROR(__xludf.DUMMYFUNCTION("""COMPUTED_VALUE"""),65.14)</f>
        <v>65.14</v>
      </c>
      <c r="D549" s="1">
        <f>IFERROR(__xludf.DUMMYFUNCTION("""COMPUTED_VALUE"""),62.86)</f>
        <v>62.86</v>
      </c>
      <c r="E549" s="1">
        <f>IFERROR(__xludf.DUMMYFUNCTION("""COMPUTED_VALUE"""),64.79)</f>
        <v>64.79</v>
      </c>
      <c r="F549" s="1">
        <f>IFERROR(__xludf.DUMMYFUNCTION("""COMPUTED_VALUE"""),3232315.0)</f>
        <v>3232315</v>
      </c>
    </row>
    <row r="550">
      <c r="A550" s="2">
        <f>IFERROR(__xludf.DUMMYFUNCTION("""COMPUTED_VALUE"""),43899.66666666667)</f>
        <v>43899.66667</v>
      </c>
      <c r="B550" s="1">
        <f>IFERROR(__xludf.DUMMYFUNCTION("""COMPUTED_VALUE"""),60.25)</f>
        <v>60.25</v>
      </c>
      <c r="C550" s="1">
        <f>IFERROR(__xludf.DUMMYFUNCTION("""COMPUTED_VALUE"""),62.64)</f>
        <v>62.64</v>
      </c>
      <c r="D550" s="1">
        <f>IFERROR(__xludf.DUMMYFUNCTION("""COMPUTED_VALUE"""),59.9)</f>
        <v>59.9</v>
      </c>
      <c r="E550" s="1">
        <f>IFERROR(__xludf.DUMMYFUNCTION("""COMPUTED_VALUE"""),60.79)</f>
        <v>60.79</v>
      </c>
      <c r="F550" s="1">
        <f>IFERROR(__xludf.DUMMYFUNCTION("""COMPUTED_VALUE"""),3462578.0)</f>
        <v>3462578</v>
      </c>
    </row>
    <row r="551">
      <c r="A551" s="2">
        <f>IFERROR(__xludf.DUMMYFUNCTION("""COMPUTED_VALUE"""),43900.66666666667)</f>
        <v>43900.66667</v>
      </c>
      <c r="B551" s="1">
        <f>IFERROR(__xludf.DUMMYFUNCTION("""COMPUTED_VALUE"""),62.72)</f>
        <v>62.72</v>
      </c>
      <c r="C551" s="1">
        <f>IFERROR(__xludf.DUMMYFUNCTION("""COMPUTED_VALUE"""),63.79)</f>
        <v>63.79</v>
      </c>
      <c r="D551" s="1">
        <f>IFERROR(__xludf.DUMMYFUNCTION("""COMPUTED_VALUE"""),60.73)</f>
        <v>60.73</v>
      </c>
      <c r="E551" s="1">
        <f>IFERROR(__xludf.DUMMYFUNCTION("""COMPUTED_VALUE"""),63.76)</f>
        <v>63.76</v>
      </c>
      <c r="F551" s="1">
        <f>IFERROR(__xludf.DUMMYFUNCTION("""COMPUTED_VALUE"""),2743566.0)</f>
        <v>2743566</v>
      </c>
    </row>
    <row r="552">
      <c r="A552" s="2">
        <f>IFERROR(__xludf.DUMMYFUNCTION("""COMPUTED_VALUE"""),43901.66666666667)</f>
        <v>43901.66667</v>
      </c>
      <c r="B552" s="1">
        <f>IFERROR(__xludf.DUMMYFUNCTION("""COMPUTED_VALUE"""),62.41)</f>
        <v>62.41</v>
      </c>
      <c r="C552" s="1">
        <f>IFERROR(__xludf.DUMMYFUNCTION("""COMPUTED_VALUE"""),62.85)</f>
        <v>62.85</v>
      </c>
      <c r="D552" s="1">
        <f>IFERROR(__xludf.DUMMYFUNCTION("""COMPUTED_VALUE"""),59.56)</f>
        <v>59.56</v>
      </c>
      <c r="E552" s="1">
        <f>IFERROR(__xludf.DUMMYFUNCTION("""COMPUTED_VALUE"""),60.55)</f>
        <v>60.55</v>
      </c>
      <c r="F552" s="1">
        <f>IFERROR(__xludf.DUMMYFUNCTION("""COMPUTED_VALUE"""),2741694.0)</f>
        <v>2741694</v>
      </c>
    </row>
    <row r="553">
      <c r="A553" s="2">
        <f>IFERROR(__xludf.DUMMYFUNCTION("""COMPUTED_VALUE"""),43902.66666666667)</f>
        <v>43902.66667</v>
      </c>
      <c r="B553" s="1">
        <f>IFERROR(__xludf.DUMMYFUNCTION("""COMPUTED_VALUE"""),56.13)</f>
        <v>56.13</v>
      </c>
      <c r="C553" s="1">
        <f>IFERROR(__xludf.DUMMYFUNCTION("""COMPUTED_VALUE"""),59.44)</f>
        <v>59.44</v>
      </c>
      <c r="D553" s="1">
        <f>IFERROR(__xludf.DUMMYFUNCTION("""COMPUTED_VALUE"""),55.42)</f>
        <v>55.42</v>
      </c>
      <c r="E553" s="1">
        <f>IFERROR(__xludf.DUMMYFUNCTION("""COMPUTED_VALUE"""),55.58)</f>
        <v>55.58</v>
      </c>
      <c r="F553" s="1">
        <f>IFERROR(__xludf.DUMMYFUNCTION("""COMPUTED_VALUE"""),4716293.0)</f>
        <v>4716293</v>
      </c>
    </row>
    <row r="554">
      <c r="A554" s="2">
        <f>IFERROR(__xludf.DUMMYFUNCTION("""COMPUTED_VALUE"""),43903.66666666667)</f>
        <v>43903.66667</v>
      </c>
      <c r="B554" s="1">
        <f>IFERROR(__xludf.DUMMYFUNCTION("""COMPUTED_VALUE"""),58.75)</f>
        <v>58.75</v>
      </c>
      <c r="C554" s="1">
        <f>IFERROR(__xludf.DUMMYFUNCTION("""COMPUTED_VALUE"""),60.72)</f>
        <v>60.72</v>
      </c>
      <c r="D554" s="1">
        <f>IFERROR(__xludf.DUMMYFUNCTION("""COMPUTED_VALUE"""),55.61)</f>
        <v>55.61</v>
      </c>
      <c r="E554" s="1">
        <f>IFERROR(__xludf.DUMMYFUNCTION("""COMPUTED_VALUE"""),60.71)</f>
        <v>60.71</v>
      </c>
      <c r="F554" s="1">
        <f>IFERROR(__xludf.DUMMYFUNCTION("""COMPUTED_VALUE"""),3969973.0)</f>
        <v>3969973</v>
      </c>
    </row>
    <row r="555">
      <c r="A555" s="2">
        <f>IFERROR(__xludf.DUMMYFUNCTION("""COMPUTED_VALUE"""),43906.66666666667)</f>
        <v>43906.66667</v>
      </c>
      <c r="B555" s="1">
        <f>IFERROR(__xludf.DUMMYFUNCTION("""COMPUTED_VALUE"""),54.48)</f>
        <v>54.48</v>
      </c>
      <c r="C555" s="1">
        <f>IFERROR(__xludf.DUMMYFUNCTION("""COMPUTED_VALUE"""),57.27)</f>
        <v>57.27</v>
      </c>
      <c r="D555" s="1">
        <f>IFERROR(__xludf.DUMMYFUNCTION("""COMPUTED_VALUE"""),53.35)</f>
        <v>53.35</v>
      </c>
      <c r="E555" s="1">
        <f>IFERROR(__xludf.DUMMYFUNCTION("""COMPUTED_VALUE"""),53.65)</f>
        <v>53.65</v>
      </c>
      <c r="F555" s="1">
        <f>IFERROR(__xludf.DUMMYFUNCTION("""COMPUTED_VALUE"""),4825981.0)</f>
        <v>4825981</v>
      </c>
    </row>
    <row r="556">
      <c r="A556" s="2">
        <f>IFERROR(__xludf.DUMMYFUNCTION("""COMPUTED_VALUE"""),43907.66666666667)</f>
        <v>43907.66667</v>
      </c>
      <c r="B556" s="1">
        <f>IFERROR(__xludf.DUMMYFUNCTION("""COMPUTED_VALUE"""),54.53)</f>
        <v>54.53</v>
      </c>
      <c r="C556" s="1">
        <f>IFERROR(__xludf.DUMMYFUNCTION("""COMPUTED_VALUE"""),56.3)</f>
        <v>56.3</v>
      </c>
      <c r="D556" s="1">
        <f>IFERROR(__xludf.DUMMYFUNCTION("""COMPUTED_VALUE"""),52.46)</f>
        <v>52.46</v>
      </c>
      <c r="E556" s="1">
        <f>IFERROR(__xludf.DUMMYFUNCTION("""COMPUTED_VALUE"""),55.9)</f>
        <v>55.9</v>
      </c>
      <c r="F556" s="1">
        <f>IFERROR(__xludf.DUMMYFUNCTION("""COMPUTED_VALUE"""),4159686.0)</f>
        <v>4159686</v>
      </c>
    </row>
    <row r="557">
      <c r="A557" s="2">
        <f>IFERROR(__xludf.DUMMYFUNCTION("""COMPUTED_VALUE"""),43908.66666666667)</f>
        <v>43908.66667</v>
      </c>
      <c r="B557" s="1">
        <f>IFERROR(__xludf.DUMMYFUNCTION("""COMPUTED_VALUE"""),53.0)</f>
        <v>53</v>
      </c>
      <c r="C557" s="1">
        <f>IFERROR(__xludf.DUMMYFUNCTION("""COMPUTED_VALUE"""),55.25)</f>
        <v>55.25</v>
      </c>
      <c r="D557" s="1">
        <f>IFERROR(__xludf.DUMMYFUNCTION("""COMPUTED_VALUE"""),51.85)</f>
        <v>51.85</v>
      </c>
      <c r="E557" s="1">
        <f>IFERROR(__xludf.DUMMYFUNCTION("""COMPUTED_VALUE"""),54.56)</f>
        <v>54.56</v>
      </c>
      <c r="F557" s="1">
        <f>IFERROR(__xludf.DUMMYFUNCTION("""COMPUTED_VALUE"""),4652238.0)</f>
        <v>4652238</v>
      </c>
    </row>
    <row r="558">
      <c r="A558" s="2">
        <f>IFERROR(__xludf.DUMMYFUNCTION("""COMPUTED_VALUE"""),43909.66666666667)</f>
        <v>43909.66667</v>
      </c>
      <c r="B558" s="1">
        <f>IFERROR(__xludf.DUMMYFUNCTION("""COMPUTED_VALUE"""),54.41)</f>
        <v>54.41</v>
      </c>
      <c r="C558" s="1">
        <f>IFERROR(__xludf.DUMMYFUNCTION("""COMPUTED_VALUE"""),57.63)</f>
        <v>57.63</v>
      </c>
      <c r="D558" s="1">
        <f>IFERROR(__xludf.DUMMYFUNCTION("""COMPUTED_VALUE"""),52.78)</f>
        <v>52.78</v>
      </c>
      <c r="E558" s="1">
        <f>IFERROR(__xludf.DUMMYFUNCTION("""COMPUTED_VALUE"""),55.58)</f>
        <v>55.58</v>
      </c>
      <c r="F558" s="1">
        <f>IFERROR(__xludf.DUMMYFUNCTION("""COMPUTED_VALUE"""),3703248.0)</f>
        <v>3703248</v>
      </c>
    </row>
    <row r="559">
      <c r="A559" s="2">
        <f>IFERROR(__xludf.DUMMYFUNCTION("""COMPUTED_VALUE"""),43910.66666666667)</f>
        <v>43910.66667</v>
      </c>
      <c r="B559" s="1">
        <f>IFERROR(__xludf.DUMMYFUNCTION("""COMPUTED_VALUE"""),56.55)</f>
        <v>56.55</v>
      </c>
      <c r="C559" s="1">
        <f>IFERROR(__xludf.DUMMYFUNCTION("""COMPUTED_VALUE"""),56.92)</f>
        <v>56.92</v>
      </c>
      <c r="D559" s="1">
        <f>IFERROR(__xludf.DUMMYFUNCTION("""COMPUTED_VALUE"""),53.11)</f>
        <v>53.11</v>
      </c>
      <c r="E559" s="1">
        <f>IFERROR(__xludf.DUMMYFUNCTION("""COMPUTED_VALUE"""),53.41)</f>
        <v>53.41</v>
      </c>
      <c r="F559" s="1">
        <f>IFERROR(__xludf.DUMMYFUNCTION("""COMPUTED_VALUE"""),4143897.0)</f>
        <v>4143897</v>
      </c>
    </row>
    <row r="560">
      <c r="A560" s="2">
        <f>IFERROR(__xludf.DUMMYFUNCTION("""COMPUTED_VALUE"""),43913.66666666667)</f>
        <v>43913.66667</v>
      </c>
      <c r="B560" s="1">
        <f>IFERROR(__xludf.DUMMYFUNCTION("""COMPUTED_VALUE"""),52.82)</f>
        <v>52.82</v>
      </c>
      <c r="C560" s="1">
        <f>IFERROR(__xludf.DUMMYFUNCTION("""COMPUTED_VALUE"""),53.35)</f>
        <v>53.35</v>
      </c>
      <c r="D560" s="1">
        <f>IFERROR(__xludf.DUMMYFUNCTION("""COMPUTED_VALUE"""),50.44)</f>
        <v>50.44</v>
      </c>
      <c r="E560" s="1">
        <f>IFERROR(__xludf.DUMMYFUNCTION("""COMPUTED_VALUE"""),52.71)</f>
        <v>52.71</v>
      </c>
      <c r="F560" s="1">
        <f>IFERROR(__xludf.DUMMYFUNCTION("""COMPUTED_VALUE"""),4183629.0)</f>
        <v>4183629</v>
      </c>
    </row>
    <row r="561">
      <c r="A561" s="2">
        <f>IFERROR(__xludf.DUMMYFUNCTION("""COMPUTED_VALUE"""),43914.66666666667)</f>
        <v>43914.66667</v>
      </c>
      <c r="B561" s="1">
        <f>IFERROR(__xludf.DUMMYFUNCTION("""COMPUTED_VALUE"""),55.2)</f>
        <v>55.2</v>
      </c>
      <c r="C561" s="1">
        <f>IFERROR(__xludf.DUMMYFUNCTION("""COMPUTED_VALUE"""),56.67)</f>
        <v>56.67</v>
      </c>
      <c r="D561" s="1">
        <f>IFERROR(__xludf.DUMMYFUNCTION("""COMPUTED_VALUE"""),54.32)</f>
        <v>54.32</v>
      </c>
      <c r="E561" s="1">
        <f>IFERROR(__xludf.DUMMYFUNCTION("""COMPUTED_VALUE"""),56.5)</f>
        <v>56.5</v>
      </c>
      <c r="F561" s="1">
        <f>IFERROR(__xludf.DUMMYFUNCTION("""COMPUTED_VALUE"""),3623435.0)</f>
        <v>3623435</v>
      </c>
    </row>
    <row r="562">
      <c r="A562" s="2">
        <f>IFERROR(__xludf.DUMMYFUNCTION("""COMPUTED_VALUE"""),43915.66666666667)</f>
        <v>43915.66667</v>
      </c>
      <c r="B562" s="1">
        <f>IFERROR(__xludf.DUMMYFUNCTION("""COMPUTED_VALUE"""),56.23)</f>
        <v>56.23</v>
      </c>
      <c r="C562" s="1">
        <f>IFERROR(__xludf.DUMMYFUNCTION("""COMPUTED_VALUE"""),57.31)</f>
        <v>57.31</v>
      </c>
      <c r="D562" s="1">
        <f>IFERROR(__xludf.DUMMYFUNCTION("""COMPUTED_VALUE"""),54.15)</f>
        <v>54.15</v>
      </c>
      <c r="E562" s="1">
        <f>IFERROR(__xludf.DUMMYFUNCTION("""COMPUTED_VALUE"""),55.08)</f>
        <v>55.08</v>
      </c>
      <c r="F562" s="1">
        <f>IFERROR(__xludf.DUMMYFUNCTION("""COMPUTED_VALUE"""),4516162.0)</f>
        <v>4516162</v>
      </c>
    </row>
    <row r="563">
      <c r="A563" s="2">
        <f>IFERROR(__xludf.DUMMYFUNCTION("""COMPUTED_VALUE"""),43916.66666666667)</f>
        <v>43916.66667</v>
      </c>
      <c r="B563" s="1">
        <f>IFERROR(__xludf.DUMMYFUNCTION("""COMPUTED_VALUE"""),55.74)</f>
        <v>55.74</v>
      </c>
      <c r="C563" s="1">
        <f>IFERROR(__xludf.DUMMYFUNCTION("""COMPUTED_VALUE"""),58.57)</f>
        <v>58.57</v>
      </c>
      <c r="D563" s="1">
        <f>IFERROR(__xludf.DUMMYFUNCTION("""COMPUTED_VALUE"""),54.6)</f>
        <v>54.6</v>
      </c>
      <c r="E563" s="1">
        <f>IFERROR(__xludf.DUMMYFUNCTION("""COMPUTED_VALUE"""),58.15)</f>
        <v>58.15</v>
      </c>
      <c r="F563" s="1">
        <f>IFERROR(__xludf.DUMMYFUNCTION("""COMPUTED_VALUE"""),3834422.0)</f>
        <v>3834422</v>
      </c>
    </row>
    <row r="564">
      <c r="A564" s="2">
        <f>IFERROR(__xludf.DUMMYFUNCTION("""COMPUTED_VALUE"""),43917.66666666667)</f>
        <v>43917.66667</v>
      </c>
      <c r="B564" s="1">
        <f>IFERROR(__xludf.DUMMYFUNCTION("""COMPUTED_VALUE"""),56.37)</f>
        <v>56.37</v>
      </c>
      <c r="C564" s="1">
        <f>IFERROR(__xludf.DUMMYFUNCTION("""COMPUTED_VALUE"""),57.55)</f>
        <v>57.55</v>
      </c>
      <c r="D564" s="1">
        <f>IFERROR(__xludf.DUMMYFUNCTION("""COMPUTED_VALUE"""),55.2)</f>
        <v>55.2</v>
      </c>
      <c r="E564" s="1">
        <f>IFERROR(__xludf.DUMMYFUNCTION("""COMPUTED_VALUE"""),55.51)</f>
        <v>55.51</v>
      </c>
      <c r="F564" s="1">
        <f>IFERROR(__xludf.DUMMYFUNCTION("""COMPUTED_VALUE"""),3139661.0)</f>
        <v>3139661</v>
      </c>
    </row>
    <row r="565">
      <c r="A565" s="2">
        <f>IFERROR(__xludf.DUMMYFUNCTION("""COMPUTED_VALUE"""),43920.66666666667)</f>
        <v>43920.66667</v>
      </c>
      <c r="B565" s="1">
        <f>IFERROR(__xludf.DUMMYFUNCTION("""COMPUTED_VALUE"""),56.63)</f>
        <v>56.63</v>
      </c>
      <c r="C565" s="1">
        <f>IFERROR(__xludf.DUMMYFUNCTION("""COMPUTED_VALUE"""),57.55)</f>
        <v>57.55</v>
      </c>
      <c r="D565" s="1">
        <f>IFERROR(__xludf.DUMMYFUNCTION("""COMPUTED_VALUE"""),54.92)</f>
        <v>54.92</v>
      </c>
      <c r="E565" s="1">
        <f>IFERROR(__xludf.DUMMYFUNCTION("""COMPUTED_VALUE"""),57.32)</f>
        <v>57.32</v>
      </c>
      <c r="F565" s="1">
        <f>IFERROR(__xludf.DUMMYFUNCTION("""COMPUTED_VALUE"""),2936827.0)</f>
        <v>2936827</v>
      </c>
    </row>
    <row r="566">
      <c r="A566" s="2">
        <f>IFERROR(__xludf.DUMMYFUNCTION("""COMPUTED_VALUE"""),43921.66666666667)</f>
        <v>43921.66667</v>
      </c>
      <c r="B566" s="1">
        <f>IFERROR(__xludf.DUMMYFUNCTION("""COMPUTED_VALUE"""),57.44)</f>
        <v>57.44</v>
      </c>
      <c r="C566" s="1">
        <f>IFERROR(__xludf.DUMMYFUNCTION("""COMPUTED_VALUE"""),58.67)</f>
        <v>58.67</v>
      </c>
      <c r="D566" s="1">
        <f>IFERROR(__xludf.DUMMYFUNCTION("""COMPUTED_VALUE"""),56.84)</f>
        <v>56.84</v>
      </c>
      <c r="E566" s="1">
        <f>IFERROR(__xludf.DUMMYFUNCTION("""COMPUTED_VALUE"""),58.1)</f>
        <v>58.1</v>
      </c>
      <c r="F566" s="1">
        <f>IFERROR(__xludf.DUMMYFUNCTION("""COMPUTED_VALUE"""),3263971.0)</f>
        <v>3263971</v>
      </c>
    </row>
    <row r="567">
      <c r="A567" s="2">
        <f>IFERROR(__xludf.DUMMYFUNCTION("""COMPUTED_VALUE"""),43922.66666666667)</f>
        <v>43922.66667</v>
      </c>
      <c r="B567" s="1">
        <f>IFERROR(__xludf.DUMMYFUNCTION("""COMPUTED_VALUE"""),56.2)</f>
        <v>56.2</v>
      </c>
      <c r="C567" s="1">
        <f>IFERROR(__xludf.DUMMYFUNCTION("""COMPUTED_VALUE"""),56.47)</f>
        <v>56.47</v>
      </c>
      <c r="D567" s="1">
        <f>IFERROR(__xludf.DUMMYFUNCTION("""COMPUTED_VALUE"""),54.67)</f>
        <v>54.67</v>
      </c>
      <c r="E567" s="1">
        <f>IFERROR(__xludf.DUMMYFUNCTION("""COMPUTED_VALUE"""),55.11)</f>
        <v>55.11</v>
      </c>
      <c r="F567" s="1">
        <f>IFERROR(__xludf.DUMMYFUNCTION("""COMPUTED_VALUE"""),2598519.0)</f>
        <v>2598519</v>
      </c>
    </row>
    <row r="568">
      <c r="A568" s="2">
        <f>IFERROR(__xludf.DUMMYFUNCTION("""COMPUTED_VALUE"""),43923.66666666667)</f>
        <v>43923.66667</v>
      </c>
      <c r="B568" s="1">
        <f>IFERROR(__xludf.DUMMYFUNCTION("""COMPUTED_VALUE"""),55.0)</f>
        <v>55</v>
      </c>
      <c r="C568" s="1">
        <f>IFERROR(__xludf.DUMMYFUNCTION("""COMPUTED_VALUE"""),56.14)</f>
        <v>56.14</v>
      </c>
      <c r="D568" s="1">
        <f>IFERROR(__xludf.DUMMYFUNCTION("""COMPUTED_VALUE"""),54.66)</f>
        <v>54.66</v>
      </c>
      <c r="E568" s="1">
        <f>IFERROR(__xludf.DUMMYFUNCTION("""COMPUTED_VALUE"""),55.85)</f>
        <v>55.85</v>
      </c>
      <c r="F568" s="1">
        <f>IFERROR(__xludf.DUMMYFUNCTION("""COMPUTED_VALUE"""),2820534.0)</f>
        <v>2820534</v>
      </c>
    </row>
    <row r="569">
      <c r="A569" s="2">
        <f>IFERROR(__xludf.DUMMYFUNCTION("""COMPUTED_VALUE"""),43924.66666666667)</f>
        <v>43924.66667</v>
      </c>
      <c r="B569" s="1">
        <f>IFERROR(__xludf.DUMMYFUNCTION("""COMPUTED_VALUE"""),55.74)</f>
        <v>55.74</v>
      </c>
      <c r="C569" s="1">
        <f>IFERROR(__xludf.DUMMYFUNCTION("""COMPUTED_VALUE"""),55.94)</f>
        <v>55.94</v>
      </c>
      <c r="D569" s="1">
        <f>IFERROR(__xludf.DUMMYFUNCTION("""COMPUTED_VALUE"""),53.75)</f>
        <v>53.75</v>
      </c>
      <c r="E569" s="1">
        <f>IFERROR(__xludf.DUMMYFUNCTION("""COMPUTED_VALUE"""),54.64)</f>
        <v>54.64</v>
      </c>
      <c r="F569" s="1">
        <f>IFERROR(__xludf.DUMMYFUNCTION("""COMPUTED_VALUE"""),2568694.0)</f>
        <v>2568694</v>
      </c>
    </row>
    <row r="570">
      <c r="A570" s="2">
        <f>IFERROR(__xludf.DUMMYFUNCTION("""COMPUTED_VALUE"""),43927.66666666667)</f>
        <v>43927.66667</v>
      </c>
      <c r="B570" s="1">
        <f>IFERROR(__xludf.DUMMYFUNCTION("""COMPUTED_VALUE"""),56.65)</f>
        <v>56.65</v>
      </c>
      <c r="C570" s="1">
        <f>IFERROR(__xludf.DUMMYFUNCTION("""COMPUTED_VALUE"""),59.54)</f>
        <v>59.54</v>
      </c>
      <c r="D570" s="1">
        <f>IFERROR(__xludf.DUMMYFUNCTION("""COMPUTED_VALUE"""),56.25)</f>
        <v>56.25</v>
      </c>
      <c r="E570" s="1">
        <f>IFERROR(__xludf.DUMMYFUNCTION("""COMPUTED_VALUE"""),59.16)</f>
        <v>59.16</v>
      </c>
      <c r="F570" s="1">
        <f>IFERROR(__xludf.DUMMYFUNCTION("""COMPUTED_VALUE"""),3165991.0)</f>
        <v>3165991</v>
      </c>
    </row>
    <row r="571">
      <c r="A571" s="2">
        <f>IFERROR(__xludf.DUMMYFUNCTION("""COMPUTED_VALUE"""),43928.66666666667)</f>
        <v>43928.66667</v>
      </c>
      <c r="B571" s="1">
        <f>IFERROR(__xludf.DUMMYFUNCTION("""COMPUTED_VALUE"""),60.85)</f>
        <v>60.85</v>
      </c>
      <c r="C571" s="1">
        <f>IFERROR(__xludf.DUMMYFUNCTION("""COMPUTED_VALUE"""),61.04)</f>
        <v>61.04</v>
      </c>
      <c r="D571" s="1">
        <f>IFERROR(__xludf.DUMMYFUNCTION("""COMPUTED_VALUE"""),58.86)</f>
        <v>58.86</v>
      </c>
      <c r="E571" s="1">
        <f>IFERROR(__xludf.DUMMYFUNCTION("""COMPUTED_VALUE"""),59.13)</f>
        <v>59.13</v>
      </c>
      <c r="F571" s="1">
        <f>IFERROR(__xludf.DUMMYFUNCTION("""COMPUTED_VALUE"""),3080955.0)</f>
        <v>3080955</v>
      </c>
    </row>
    <row r="572">
      <c r="A572" s="2">
        <f>IFERROR(__xludf.DUMMYFUNCTION("""COMPUTED_VALUE"""),43929.66666666667)</f>
        <v>43929.66667</v>
      </c>
      <c r="B572" s="1">
        <f>IFERROR(__xludf.DUMMYFUNCTION("""COMPUTED_VALUE"""),60.16)</f>
        <v>60.16</v>
      </c>
      <c r="C572" s="1">
        <f>IFERROR(__xludf.DUMMYFUNCTION("""COMPUTED_VALUE"""),60.75)</f>
        <v>60.75</v>
      </c>
      <c r="D572" s="1">
        <f>IFERROR(__xludf.DUMMYFUNCTION("""COMPUTED_VALUE"""),59.2)</f>
        <v>59.2</v>
      </c>
      <c r="E572" s="1">
        <f>IFERROR(__xludf.DUMMYFUNCTION("""COMPUTED_VALUE"""),60.35)</f>
        <v>60.35</v>
      </c>
      <c r="F572" s="1">
        <f>IFERROR(__xludf.DUMMYFUNCTION("""COMPUTED_VALUE"""),2016713.0)</f>
        <v>2016713</v>
      </c>
    </row>
    <row r="573">
      <c r="A573" s="2">
        <f>IFERROR(__xludf.DUMMYFUNCTION("""COMPUTED_VALUE"""),43930.66666666667)</f>
        <v>43930.66667</v>
      </c>
      <c r="B573" s="1">
        <f>IFERROR(__xludf.DUMMYFUNCTION("""COMPUTED_VALUE"""),60.91)</f>
        <v>60.91</v>
      </c>
      <c r="C573" s="1">
        <f>IFERROR(__xludf.DUMMYFUNCTION("""COMPUTED_VALUE"""),61.1)</f>
        <v>61.1</v>
      </c>
      <c r="D573" s="1">
        <f>IFERROR(__xludf.DUMMYFUNCTION("""COMPUTED_VALUE"""),59.62)</f>
        <v>59.62</v>
      </c>
      <c r="E573" s="1">
        <f>IFERROR(__xludf.DUMMYFUNCTION("""COMPUTED_VALUE"""),60.33)</f>
        <v>60.33</v>
      </c>
      <c r="F573" s="1">
        <f>IFERROR(__xludf.DUMMYFUNCTION("""COMPUTED_VALUE"""),2701423.0)</f>
        <v>2701423</v>
      </c>
    </row>
    <row r="574">
      <c r="A574" s="2">
        <f>IFERROR(__xludf.DUMMYFUNCTION("""COMPUTED_VALUE"""),43934.66666666667)</f>
        <v>43934.66667</v>
      </c>
      <c r="B574" s="1">
        <f>IFERROR(__xludf.DUMMYFUNCTION("""COMPUTED_VALUE"""),60.08)</f>
        <v>60.08</v>
      </c>
      <c r="C574" s="1">
        <f>IFERROR(__xludf.DUMMYFUNCTION("""COMPUTED_VALUE"""),60.73)</f>
        <v>60.73</v>
      </c>
      <c r="D574" s="1">
        <f>IFERROR(__xludf.DUMMYFUNCTION("""COMPUTED_VALUE"""),59.12)</f>
        <v>59.12</v>
      </c>
      <c r="E574" s="1">
        <f>IFERROR(__xludf.DUMMYFUNCTION("""COMPUTED_VALUE"""),60.52)</f>
        <v>60.52</v>
      </c>
      <c r="F574" s="1">
        <f>IFERROR(__xludf.DUMMYFUNCTION("""COMPUTED_VALUE"""),1935128.0)</f>
        <v>1935128</v>
      </c>
    </row>
    <row r="575">
      <c r="A575" s="2">
        <f>IFERROR(__xludf.DUMMYFUNCTION("""COMPUTED_VALUE"""),43935.66666666667)</f>
        <v>43935.66667</v>
      </c>
      <c r="B575" s="1">
        <f>IFERROR(__xludf.DUMMYFUNCTION("""COMPUTED_VALUE"""),62.0)</f>
        <v>62</v>
      </c>
      <c r="C575" s="1">
        <f>IFERROR(__xludf.DUMMYFUNCTION("""COMPUTED_VALUE"""),63.79)</f>
        <v>63.79</v>
      </c>
      <c r="D575" s="1">
        <f>IFERROR(__xludf.DUMMYFUNCTION("""COMPUTED_VALUE"""),61.43)</f>
        <v>61.43</v>
      </c>
      <c r="E575" s="1">
        <f>IFERROR(__xludf.DUMMYFUNCTION("""COMPUTED_VALUE"""),63.26)</f>
        <v>63.26</v>
      </c>
      <c r="F575" s="1">
        <f>IFERROR(__xludf.DUMMYFUNCTION("""COMPUTED_VALUE"""),3167862.0)</f>
        <v>3167862</v>
      </c>
    </row>
    <row r="576">
      <c r="A576" s="2">
        <f>IFERROR(__xludf.DUMMYFUNCTION("""COMPUTED_VALUE"""),43936.66666666667)</f>
        <v>43936.66667</v>
      </c>
      <c r="B576" s="1">
        <f>IFERROR(__xludf.DUMMYFUNCTION("""COMPUTED_VALUE"""),62.33)</f>
        <v>62.33</v>
      </c>
      <c r="C576" s="1">
        <f>IFERROR(__xludf.DUMMYFUNCTION("""COMPUTED_VALUE"""),63.76)</f>
        <v>63.76</v>
      </c>
      <c r="D576" s="1">
        <f>IFERROR(__xludf.DUMMYFUNCTION("""COMPUTED_VALUE"""),61.7)</f>
        <v>61.7</v>
      </c>
      <c r="E576" s="1">
        <f>IFERROR(__xludf.DUMMYFUNCTION("""COMPUTED_VALUE"""),62.87)</f>
        <v>62.87</v>
      </c>
      <c r="F576" s="1">
        <f>IFERROR(__xludf.DUMMYFUNCTION("""COMPUTED_VALUE"""),2111842.0)</f>
        <v>2111842</v>
      </c>
    </row>
    <row r="577">
      <c r="A577" s="2">
        <f>IFERROR(__xludf.DUMMYFUNCTION("""COMPUTED_VALUE"""),43937.66666666667)</f>
        <v>43937.66667</v>
      </c>
      <c r="B577" s="1">
        <f>IFERROR(__xludf.DUMMYFUNCTION("""COMPUTED_VALUE"""),63.36)</f>
        <v>63.36</v>
      </c>
      <c r="C577" s="1">
        <f>IFERROR(__xludf.DUMMYFUNCTION("""COMPUTED_VALUE"""),63.67)</f>
        <v>63.67</v>
      </c>
      <c r="D577" s="1">
        <f>IFERROR(__xludf.DUMMYFUNCTION("""COMPUTED_VALUE"""),61.91)</f>
        <v>61.91</v>
      </c>
      <c r="E577" s="1">
        <f>IFERROR(__xludf.DUMMYFUNCTION("""COMPUTED_VALUE"""),62.87)</f>
        <v>62.87</v>
      </c>
      <c r="F577" s="1">
        <f>IFERROR(__xludf.DUMMYFUNCTION("""COMPUTED_VALUE"""),2894757.0)</f>
        <v>2894757</v>
      </c>
    </row>
    <row r="578">
      <c r="A578" s="2">
        <f>IFERROR(__xludf.DUMMYFUNCTION("""COMPUTED_VALUE"""),43938.66666666667)</f>
        <v>43938.66667</v>
      </c>
      <c r="B578" s="1">
        <f>IFERROR(__xludf.DUMMYFUNCTION("""COMPUTED_VALUE"""),64.08)</f>
        <v>64.08</v>
      </c>
      <c r="C578" s="1">
        <f>IFERROR(__xludf.DUMMYFUNCTION("""COMPUTED_VALUE"""),64.5)</f>
        <v>64.5</v>
      </c>
      <c r="D578" s="1">
        <f>IFERROR(__xludf.DUMMYFUNCTION("""COMPUTED_VALUE"""),63.3)</f>
        <v>63.3</v>
      </c>
      <c r="E578" s="1">
        <f>IFERROR(__xludf.DUMMYFUNCTION("""COMPUTED_VALUE"""),63.95)</f>
        <v>63.95</v>
      </c>
      <c r="F578" s="1">
        <f>IFERROR(__xludf.DUMMYFUNCTION("""COMPUTED_VALUE"""),2552824.0)</f>
        <v>2552824</v>
      </c>
    </row>
    <row r="579">
      <c r="A579" s="2">
        <f>IFERROR(__xludf.DUMMYFUNCTION("""COMPUTED_VALUE"""),43941.66666666667)</f>
        <v>43941.66667</v>
      </c>
      <c r="B579" s="1">
        <f>IFERROR(__xludf.DUMMYFUNCTION("""COMPUTED_VALUE"""),63.49)</f>
        <v>63.49</v>
      </c>
      <c r="C579" s="1">
        <f>IFERROR(__xludf.DUMMYFUNCTION("""COMPUTED_VALUE"""),63.84)</f>
        <v>63.84</v>
      </c>
      <c r="D579" s="1">
        <f>IFERROR(__xludf.DUMMYFUNCTION("""COMPUTED_VALUE"""),62.82)</f>
        <v>62.82</v>
      </c>
      <c r="E579" s="1">
        <f>IFERROR(__xludf.DUMMYFUNCTION("""COMPUTED_VALUE"""),63.06)</f>
        <v>63.06</v>
      </c>
      <c r="F579" s="1">
        <f>IFERROR(__xludf.DUMMYFUNCTION("""COMPUTED_VALUE"""),1764608.0)</f>
        <v>1764608</v>
      </c>
    </row>
    <row r="580">
      <c r="A580" s="2">
        <f>IFERROR(__xludf.DUMMYFUNCTION("""COMPUTED_VALUE"""),43942.66666666667)</f>
        <v>43942.66667</v>
      </c>
      <c r="B580" s="1">
        <f>IFERROR(__xludf.DUMMYFUNCTION("""COMPUTED_VALUE"""),62.14)</f>
        <v>62.14</v>
      </c>
      <c r="C580" s="1">
        <f>IFERROR(__xludf.DUMMYFUNCTION("""COMPUTED_VALUE"""),62.5)</f>
        <v>62.5</v>
      </c>
      <c r="D580" s="1">
        <f>IFERROR(__xludf.DUMMYFUNCTION("""COMPUTED_VALUE"""),60.25)</f>
        <v>60.25</v>
      </c>
      <c r="E580" s="1">
        <f>IFERROR(__xludf.DUMMYFUNCTION("""COMPUTED_VALUE"""),60.61)</f>
        <v>60.61</v>
      </c>
      <c r="F580" s="1">
        <f>IFERROR(__xludf.DUMMYFUNCTION("""COMPUTED_VALUE"""),2482404.0)</f>
        <v>2482404</v>
      </c>
    </row>
    <row r="581">
      <c r="A581" s="2">
        <f>IFERROR(__xludf.DUMMYFUNCTION("""COMPUTED_VALUE"""),43943.66666666667)</f>
        <v>43943.66667</v>
      </c>
      <c r="B581" s="1">
        <f>IFERROR(__xludf.DUMMYFUNCTION("""COMPUTED_VALUE"""),62.06)</f>
        <v>62.06</v>
      </c>
      <c r="C581" s="1">
        <f>IFERROR(__xludf.DUMMYFUNCTION("""COMPUTED_VALUE"""),63.99)</f>
        <v>63.99</v>
      </c>
      <c r="D581" s="1">
        <f>IFERROR(__xludf.DUMMYFUNCTION("""COMPUTED_VALUE"""),61.86)</f>
        <v>61.86</v>
      </c>
      <c r="E581" s="1">
        <f>IFERROR(__xludf.DUMMYFUNCTION("""COMPUTED_VALUE"""),62.92)</f>
        <v>62.92</v>
      </c>
      <c r="F581" s="1">
        <f>IFERROR(__xludf.DUMMYFUNCTION("""COMPUTED_VALUE"""),2315792.0)</f>
        <v>2315792</v>
      </c>
    </row>
    <row r="582">
      <c r="A582" s="2">
        <f>IFERROR(__xludf.DUMMYFUNCTION("""COMPUTED_VALUE"""),43944.66666666667)</f>
        <v>43944.66667</v>
      </c>
      <c r="B582" s="1">
        <f>IFERROR(__xludf.DUMMYFUNCTION("""COMPUTED_VALUE"""),63.29)</f>
        <v>63.29</v>
      </c>
      <c r="C582" s="1">
        <f>IFERROR(__xludf.DUMMYFUNCTION("""COMPUTED_VALUE"""),64.41)</f>
        <v>64.41</v>
      </c>
      <c r="D582" s="1">
        <f>IFERROR(__xludf.DUMMYFUNCTION("""COMPUTED_VALUE"""),63.03)</f>
        <v>63.03</v>
      </c>
      <c r="E582" s="1">
        <f>IFERROR(__xludf.DUMMYFUNCTION("""COMPUTED_VALUE"""),63.56)</f>
        <v>63.56</v>
      </c>
      <c r="F582" s="1">
        <f>IFERROR(__xludf.DUMMYFUNCTION("""COMPUTED_VALUE"""),1710122.0)</f>
        <v>1710122</v>
      </c>
    </row>
    <row r="583">
      <c r="A583" s="2">
        <f>IFERROR(__xludf.DUMMYFUNCTION("""COMPUTED_VALUE"""),43945.66666666667)</f>
        <v>43945.66667</v>
      </c>
      <c r="B583" s="1">
        <f>IFERROR(__xludf.DUMMYFUNCTION("""COMPUTED_VALUE"""),62.75)</f>
        <v>62.75</v>
      </c>
      <c r="C583" s="1">
        <f>IFERROR(__xludf.DUMMYFUNCTION("""COMPUTED_VALUE"""),63.89)</f>
        <v>63.89</v>
      </c>
      <c r="D583" s="1">
        <f>IFERROR(__xludf.DUMMYFUNCTION("""COMPUTED_VALUE"""),62.2)</f>
        <v>62.2</v>
      </c>
      <c r="E583" s="1">
        <f>IFERROR(__xludf.DUMMYFUNCTION("""COMPUTED_VALUE"""),63.83)</f>
        <v>63.83</v>
      </c>
      <c r="F583" s="1">
        <f>IFERROR(__xludf.DUMMYFUNCTION("""COMPUTED_VALUE"""),1872004.0)</f>
        <v>1872004</v>
      </c>
    </row>
    <row r="584">
      <c r="A584" s="2">
        <f>IFERROR(__xludf.DUMMYFUNCTION("""COMPUTED_VALUE"""),43948.66666666667)</f>
        <v>43948.66667</v>
      </c>
      <c r="B584" s="1">
        <f>IFERROR(__xludf.DUMMYFUNCTION("""COMPUTED_VALUE"""),64.6)</f>
        <v>64.6</v>
      </c>
      <c r="C584" s="1">
        <f>IFERROR(__xludf.DUMMYFUNCTION("""COMPUTED_VALUE"""),64.71)</f>
        <v>64.71</v>
      </c>
      <c r="D584" s="1">
        <f>IFERROR(__xludf.DUMMYFUNCTION("""COMPUTED_VALUE"""),63.25)</f>
        <v>63.25</v>
      </c>
      <c r="E584" s="1">
        <f>IFERROR(__xludf.DUMMYFUNCTION("""COMPUTED_VALUE"""),63.54)</f>
        <v>63.54</v>
      </c>
      <c r="F584" s="1">
        <f>IFERROR(__xludf.DUMMYFUNCTION("""COMPUTED_VALUE"""),2209333.0)</f>
        <v>2209333</v>
      </c>
    </row>
    <row r="585">
      <c r="A585" s="2">
        <f>IFERROR(__xludf.DUMMYFUNCTION("""COMPUTED_VALUE"""),43949.66666666667)</f>
        <v>43949.66667</v>
      </c>
      <c r="B585" s="1">
        <f>IFERROR(__xludf.DUMMYFUNCTION("""COMPUTED_VALUE"""),64.16)</f>
        <v>64.16</v>
      </c>
      <c r="C585" s="1">
        <f>IFERROR(__xludf.DUMMYFUNCTION("""COMPUTED_VALUE"""),64.24)</f>
        <v>64.24</v>
      </c>
      <c r="D585" s="1">
        <f>IFERROR(__xludf.DUMMYFUNCTION("""COMPUTED_VALUE"""),61.52)</f>
        <v>61.52</v>
      </c>
      <c r="E585" s="1">
        <f>IFERROR(__xludf.DUMMYFUNCTION("""COMPUTED_VALUE"""),61.63)</f>
        <v>61.63</v>
      </c>
      <c r="F585" s="1">
        <f>IFERROR(__xludf.DUMMYFUNCTION("""COMPUTED_VALUE"""),4035007.0)</f>
        <v>4035007</v>
      </c>
    </row>
    <row r="586">
      <c r="A586" s="2">
        <f>IFERROR(__xludf.DUMMYFUNCTION("""COMPUTED_VALUE"""),43950.66666666667)</f>
        <v>43950.66667</v>
      </c>
      <c r="B586" s="1">
        <f>IFERROR(__xludf.DUMMYFUNCTION("""COMPUTED_VALUE"""),67.25)</f>
        <v>67.25</v>
      </c>
      <c r="C586" s="1">
        <f>IFERROR(__xludf.DUMMYFUNCTION("""COMPUTED_VALUE"""),68.01)</f>
        <v>68.01</v>
      </c>
      <c r="D586" s="1">
        <f>IFERROR(__xludf.DUMMYFUNCTION("""COMPUTED_VALUE"""),66.34)</f>
        <v>66.34</v>
      </c>
      <c r="E586" s="1">
        <f>IFERROR(__xludf.DUMMYFUNCTION("""COMPUTED_VALUE"""),67.11)</f>
        <v>67.11</v>
      </c>
      <c r="F586" s="1">
        <f>IFERROR(__xludf.DUMMYFUNCTION("""COMPUTED_VALUE"""),5417888.0)</f>
        <v>5417888</v>
      </c>
    </row>
    <row r="587">
      <c r="A587" s="2">
        <f>IFERROR(__xludf.DUMMYFUNCTION("""COMPUTED_VALUE"""),43951.66666666667)</f>
        <v>43951.66667</v>
      </c>
      <c r="B587" s="1">
        <f>IFERROR(__xludf.DUMMYFUNCTION("""COMPUTED_VALUE"""),66.57)</f>
        <v>66.57</v>
      </c>
      <c r="C587" s="1">
        <f>IFERROR(__xludf.DUMMYFUNCTION("""COMPUTED_VALUE"""),67.5)</f>
        <v>67.5</v>
      </c>
      <c r="D587" s="1">
        <f>IFERROR(__xludf.DUMMYFUNCTION("""COMPUTED_VALUE"""),66.08)</f>
        <v>66.08</v>
      </c>
      <c r="E587" s="1">
        <f>IFERROR(__xludf.DUMMYFUNCTION("""COMPUTED_VALUE"""),67.33)</f>
        <v>67.33</v>
      </c>
      <c r="F587" s="1">
        <f>IFERROR(__xludf.DUMMYFUNCTION("""COMPUTED_VALUE"""),2792124.0)</f>
        <v>2792124</v>
      </c>
    </row>
    <row r="588">
      <c r="A588" s="2">
        <f>IFERROR(__xludf.DUMMYFUNCTION("""COMPUTED_VALUE"""),43952.66666666667)</f>
        <v>43952.66667</v>
      </c>
      <c r="B588" s="1">
        <f>IFERROR(__xludf.DUMMYFUNCTION("""COMPUTED_VALUE"""),66.2)</f>
        <v>66.2</v>
      </c>
      <c r="C588" s="1">
        <f>IFERROR(__xludf.DUMMYFUNCTION("""COMPUTED_VALUE"""),67.57)</f>
        <v>67.57</v>
      </c>
      <c r="D588" s="1">
        <f>IFERROR(__xludf.DUMMYFUNCTION("""COMPUTED_VALUE"""),65.48)</f>
        <v>65.48</v>
      </c>
      <c r="E588" s="1">
        <f>IFERROR(__xludf.DUMMYFUNCTION("""COMPUTED_VALUE"""),65.87)</f>
        <v>65.87</v>
      </c>
      <c r="F588" s="1">
        <f>IFERROR(__xludf.DUMMYFUNCTION("""COMPUTED_VALUE"""),2443554.0)</f>
        <v>2443554</v>
      </c>
    </row>
    <row r="589">
      <c r="A589" s="2">
        <f>IFERROR(__xludf.DUMMYFUNCTION("""COMPUTED_VALUE"""),43955.66666666667)</f>
        <v>43955.66667</v>
      </c>
      <c r="B589" s="1">
        <f>IFERROR(__xludf.DUMMYFUNCTION("""COMPUTED_VALUE"""),65.41)</f>
        <v>65.41</v>
      </c>
      <c r="C589" s="1">
        <f>IFERROR(__xludf.DUMMYFUNCTION("""COMPUTED_VALUE"""),66.22)</f>
        <v>66.22</v>
      </c>
      <c r="D589" s="1">
        <f>IFERROR(__xludf.DUMMYFUNCTION("""COMPUTED_VALUE"""),64.8)</f>
        <v>64.8</v>
      </c>
      <c r="E589" s="1">
        <f>IFERROR(__xludf.DUMMYFUNCTION("""COMPUTED_VALUE"""),66.15)</f>
        <v>66.15</v>
      </c>
      <c r="F589" s="1">
        <f>IFERROR(__xludf.DUMMYFUNCTION("""COMPUTED_VALUE"""),1540347.0)</f>
        <v>1540347</v>
      </c>
    </row>
    <row r="590">
      <c r="A590" s="2">
        <f>IFERROR(__xludf.DUMMYFUNCTION("""COMPUTED_VALUE"""),43956.66666666667)</f>
        <v>43956.66667</v>
      </c>
      <c r="B590" s="1">
        <f>IFERROR(__xludf.DUMMYFUNCTION("""COMPUTED_VALUE"""),66.88)</f>
        <v>66.88</v>
      </c>
      <c r="C590" s="1">
        <f>IFERROR(__xludf.DUMMYFUNCTION("""COMPUTED_VALUE"""),68.55)</f>
        <v>68.55</v>
      </c>
      <c r="D590" s="1">
        <f>IFERROR(__xludf.DUMMYFUNCTION("""COMPUTED_VALUE"""),66.75)</f>
        <v>66.75</v>
      </c>
      <c r="E590" s="1">
        <f>IFERROR(__xludf.DUMMYFUNCTION("""COMPUTED_VALUE"""),67.45)</f>
        <v>67.45</v>
      </c>
      <c r="F590" s="1">
        <f>IFERROR(__xludf.DUMMYFUNCTION("""COMPUTED_VALUE"""),1983318.0)</f>
        <v>1983318</v>
      </c>
    </row>
    <row r="591">
      <c r="A591" s="2">
        <f>IFERROR(__xludf.DUMMYFUNCTION("""COMPUTED_VALUE"""),43957.66666666667)</f>
        <v>43957.66667</v>
      </c>
      <c r="B591" s="1">
        <f>IFERROR(__xludf.DUMMYFUNCTION("""COMPUTED_VALUE"""),67.9)</f>
        <v>67.9</v>
      </c>
      <c r="C591" s="1">
        <f>IFERROR(__xludf.DUMMYFUNCTION("""COMPUTED_VALUE"""),68.43)</f>
        <v>68.43</v>
      </c>
      <c r="D591" s="1">
        <f>IFERROR(__xludf.DUMMYFUNCTION("""COMPUTED_VALUE"""),67.26)</f>
        <v>67.26</v>
      </c>
      <c r="E591" s="1">
        <f>IFERROR(__xludf.DUMMYFUNCTION("""COMPUTED_VALUE"""),67.27)</f>
        <v>67.27</v>
      </c>
      <c r="F591" s="1">
        <f>IFERROR(__xludf.DUMMYFUNCTION("""COMPUTED_VALUE"""),1586629.0)</f>
        <v>1586629</v>
      </c>
    </row>
    <row r="592">
      <c r="A592" s="2">
        <f>IFERROR(__xludf.DUMMYFUNCTION("""COMPUTED_VALUE"""),43958.66666666667)</f>
        <v>43958.66667</v>
      </c>
      <c r="B592" s="1">
        <f>IFERROR(__xludf.DUMMYFUNCTION("""COMPUTED_VALUE"""),68.07)</f>
        <v>68.07</v>
      </c>
      <c r="C592" s="1">
        <f>IFERROR(__xludf.DUMMYFUNCTION("""COMPUTED_VALUE"""),68.8)</f>
        <v>68.8</v>
      </c>
      <c r="D592" s="1">
        <f>IFERROR(__xludf.DUMMYFUNCTION("""COMPUTED_VALUE"""),67.63)</f>
        <v>67.63</v>
      </c>
      <c r="E592" s="1">
        <f>IFERROR(__xludf.DUMMYFUNCTION("""COMPUTED_VALUE"""),68.46)</f>
        <v>68.46</v>
      </c>
      <c r="F592" s="1">
        <f>IFERROR(__xludf.DUMMYFUNCTION("""COMPUTED_VALUE"""),1535819.0)</f>
        <v>1535819</v>
      </c>
    </row>
    <row r="593">
      <c r="A593" s="2">
        <f>IFERROR(__xludf.DUMMYFUNCTION("""COMPUTED_VALUE"""),43959.66666666667)</f>
        <v>43959.66667</v>
      </c>
      <c r="B593" s="1">
        <f>IFERROR(__xludf.DUMMYFUNCTION("""COMPUTED_VALUE"""),69.09)</f>
        <v>69.09</v>
      </c>
      <c r="C593" s="1">
        <f>IFERROR(__xludf.DUMMYFUNCTION("""COMPUTED_VALUE"""),69.83)</f>
        <v>69.83</v>
      </c>
      <c r="D593" s="1">
        <f>IFERROR(__xludf.DUMMYFUNCTION("""COMPUTED_VALUE"""),68.6)</f>
        <v>68.6</v>
      </c>
      <c r="E593" s="1">
        <f>IFERROR(__xludf.DUMMYFUNCTION("""COMPUTED_VALUE"""),69.22)</f>
        <v>69.22</v>
      </c>
      <c r="F593" s="1">
        <f>IFERROR(__xludf.DUMMYFUNCTION("""COMPUTED_VALUE"""),1666487.0)</f>
        <v>1666487</v>
      </c>
    </row>
    <row r="594">
      <c r="A594" s="2">
        <f>IFERROR(__xludf.DUMMYFUNCTION("""COMPUTED_VALUE"""),43962.66666666667)</f>
        <v>43962.66667</v>
      </c>
      <c r="B594" s="1">
        <f>IFERROR(__xludf.DUMMYFUNCTION("""COMPUTED_VALUE"""),68.84)</f>
        <v>68.84</v>
      </c>
      <c r="C594" s="1">
        <f>IFERROR(__xludf.DUMMYFUNCTION("""COMPUTED_VALUE"""),70.78)</f>
        <v>70.78</v>
      </c>
      <c r="D594" s="1">
        <f>IFERROR(__xludf.DUMMYFUNCTION("""COMPUTED_VALUE"""),68.78)</f>
        <v>68.78</v>
      </c>
      <c r="E594" s="1">
        <f>IFERROR(__xludf.DUMMYFUNCTION("""COMPUTED_VALUE"""),70.18)</f>
        <v>70.18</v>
      </c>
      <c r="F594" s="1">
        <f>IFERROR(__xludf.DUMMYFUNCTION("""COMPUTED_VALUE"""),1635856.0)</f>
        <v>1635856</v>
      </c>
    </row>
    <row r="595">
      <c r="A595" s="2">
        <f>IFERROR(__xludf.DUMMYFUNCTION("""COMPUTED_VALUE"""),43963.66666666667)</f>
        <v>43963.66667</v>
      </c>
      <c r="B595" s="1">
        <f>IFERROR(__xludf.DUMMYFUNCTION("""COMPUTED_VALUE"""),70.41)</f>
        <v>70.41</v>
      </c>
      <c r="C595" s="1">
        <f>IFERROR(__xludf.DUMMYFUNCTION("""COMPUTED_VALUE"""),70.72)</f>
        <v>70.72</v>
      </c>
      <c r="D595" s="1">
        <f>IFERROR(__xludf.DUMMYFUNCTION("""COMPUTED_VALUE"""),68.73)</f>
        <v>68.73</v>
      </c>
      <c r="E595" s="1">
        <f>IFERROR(__xludf.DUMMYFUNCTION("""COMPUTED_VALUE"""),68.76)</f>
        <v>68.76</v>
      </c>
      <c r="F595" s="1">
        <f>IFERROR(__xludf.DUMMYFUNCTION("""COMPUTED_VALUE"""),1695874.0)</f>
        <v>1695874</v>
      </c>
    </row>
    <row r="596">
      <c r="A596" s="2">
        <f>IFERROR(__xludf.DUMMYFUNCTION("""COMPUTED_VALUE"""),43964.66666666667)</f>
        <v>43964.66667</v>
      </c>
      <c r="B596" s="1">
        <f>IFERROR(__xludf.DUMMYFUNCTION("""COMPUTED_VALUE"""),68.81)</f>
        <v>68.81</v>
      </c>
      <c r="C596" s="1">
        <f>IFERROR(__xludf.DUMMYFUNCTION("""COMPUTED_VALUE"""),69.27)</f>
        <v>69.27</v>
      </c>
      <c r="D596" s="1">
        <f>IFERROR(__xludf.DUMMYFUNCTION("""COMPUTED_VALUE"""),66.4)</f>
        <v>66.4</v>
      </c>
      <c r="E596" s="1">
        <f>IFERROR(__xludf.DUMMYFUNCTION("""COMPUTED_VALUE"""),67.42)</f>
        <v>67.42</v>
      </c>
      <c r="F596" s="1">
        <f>IFERROR(__xludf.DUMMYFUNCTION("""COMPUTED_VALUE"""),2018404.0)</f>
        <v>2018404</v>
      </c>
    </row>
    <row r="597">
      <c r="A597" s="2">
        <f>IFERROR(__xludf.DUMMYFUNCTION("""COMPUTED_VALUE"""),43965.66666666667)</f>
        <v>43965.66667</v>
      </c>
      <c r="B597" s="1">
        <f>IFERROR(__xludf.DUMMYFUNCTION("""COMPUTED_VALUE"""),66.68)</f>
        <v>66.68</v>
      </c>
      <c r="C597" s="1">
        <f>IFERROR(__xludf.DUMMYFUNCTION("""COMPUTED_VALUE"""),67.87)</f>
        <v>67.87</v>
      </c>
      <c r="D597" s="1">
        <f>IFERROR(__xludf.DUMMYFUNCTION("""COMPUTED_VALUE"""),66.17)</f>
        <v>66.17</v>
      </c>
      <c r="E597" s="1">
        <f>IFERROR(__xludf.DUMMYFUNCTION("""COMPUTED_VALUE"""),67.84)</f>
        <v>67.84</v>
      </c>
      <c r="F597" s="1">
        <f>IFERROR(__xludf.DUMMYFUNCTION("""COMPUTED_VALUE"""),1833017.0)</f>
        <v>1833017</v>
      </c>
    </row>
    <row r="598">
      <c r="A598" s="2">
        <f>IFERROR(__xludf.DUMMYFUNCTION("""COMPUTED_VALUE"""),43966.66666666667)</f>
        <v>43966.66667</v>
      </c>
      <c r="B598" s="1">
        <f>IFERROR(__xludf.DUMMYFUNCTION("""COMPUTED_VALUE"""),67.41)</f>
        <v>67.41</v>
      </c>
      <c r="C598" s="1">
        <f>IFERROR(__xludf.DUMMYFUNCTION("""COMPUTED_VALUE"""),68.73)</f>
        <v>68.73</v>
      </c>
      <c r="D598" s="1">
        <f>IFERROR(__xludf.DUMMYFUNCTION("""COMPUTED_VALUE"""),66.95)</f>
        <v>66.95</v>
      </c>
      <c r="E598" s="1">
        <f>IFERROR(__xludf.DUMMYFUNCTION("""COMPUTED_VALUE"""),68.65)</f>
        <v>68.65</v>
      </c>
      <c r="F598" s="1">
        <f>IFERROR(__xludf.DUMMYFUNCTION("""COMPUTED_VALUE"""),2077199.0)</f>
        <v>2077199</v>
      </c>
    </row>
    <row r="599">
      <c r="A599" s="2">
        <f>IFERROR(__xludf.DUMMYFUNCTION("""COMPUTED_VALUE"""),43969.66666666667)</f>
        <v>43969.66667</v>
      </c>
      <c r="B599" s="1">
        <f>IFERROR(__xludf.DUMMYFUNCTION("""COMPUTED_VALUE"""),68.08)</f>
        <v>68.08</v>
      </c>
      <c r="C599" s="1">
        <f>IFERROR(__xludf.DUMMYFUNCTION("""COMPUTED_VALUE"""),69.64)</f>
        <v>69.64</v>
      </c>
      <c r="D599" s="1">
        <f>IFERROR(__xludf.DUMMYFUNCTION("""COMPUTED_VALUE"""),67.71)</f>
        <v>67.71</v>
      </c>
      <c r="E599" s="1">
        <f>IFERROR(__xludf.DUMMYFUNCTION("""COMPUTED_VALUE"""),69.26)</f>
        <v>69.26</v>
      </c>
      <c r="F599" s="1">
        <f>IFERROR(__xludf.DUMMYFUNCTION("""COMPUTED_VALUE"""),2356449.0)</f>
        <v>2356449</v>
      </c>
    </row>
    <row r="600">
      <c r="A600" s="2">
        <f>IFERROR(__xludf.DUMMYFUNCTION("""COMPUTED_VALUE"""),43970.66666666667)</f>
        <v>43970.66667</v>
      </c>
      <c r="B600" s="1">
        <f>IFERROR(__xludf.DUMMYFUNCTION("""COMPUTED_VALUE"""),69.27)</f>
        <v>69.27</v>
      </c>
      <c r="C600" s="1">
        <f>IFERROR(__xludf.DUMMYFUNCTION("""COMPUTED_VALUE"""),69.62)</f>
        <v>69.62</v>
      </c>
      <c r="D600" s="1">
        <f>IFERROR(__xludf.DUMMYFUNCTION("""COMPUTED_VALUE"""),68.69)</f>
        <v>68.69</v>
      </c>
      <c r="E600" s="1">
        <f>IFERROR(__xludf.DUMMYFUNCTION("""COMPUTED_VALUE"""),68.72)</f>
        <v>68.72</v>
      </c>
      <c r="F600" s="1">
        <f>IFERROR(__xludf.DUMMYFUNCTION("""COMPUTED_VALUE"""),1579250.0)</f>
        <v>1579250</v>
      </c>
    </row>
    <row r="601">
      <c r="A601" s="2">
        <f>IFERROR(__xludf.DUMMYFUNCTION("""COMPUTED_VALUE"""),43971.66666666667)</f>
        <v>43971.66667</v>
      </c>
      <c r="B601" s="1">
        <f>IFERROR(__xludf.DUMMYFUNCTION("""COMPUTED_VALUE"""),69.46)</f>
        <v>69.46</v>
      </c>
      <c r="C601" s="1">
        <f>IFERROR(__xludf.DUMMYFUNCTION("""COMPUTED_VALUE"""),70.6)</f>
        <v>70.6</v>
      </c>
      <c r="D601" s="1">
        <f>IFERROR(__xludf.DUMMYFUNCTION("""COMPUTED_VALUE"""),69.37)</f>
        <v>69.37</v>
      </c>
      <c r="E601" s="1">
        <f>IFERROR(__xludf.DUMMYFUNCTION("""COMPUTED_VALUE"""),70.46)</f>
        <v>70.46</v>
      </c>
      <c r="F601" s="1">
        <f>IFERROR(__xludf.DUMMYFUNCTION("""COMPUTED_VALUE"""),1913133.0)</f>
        <v>1913133</v>
      </c>
    </row>
    <row r="602">
      <c r="A602" s="2">
        <f>IFERROR(__xludf.DUMMYFUNCTION("""COMPUTED_VALUE"""),43972.66666666667)</f>
        <v>43972.66667</v>
      </c>
      <c r="B602" s="1">
        <f>IFERROR(__xludf.DUMMYFUNCTION("""COMPUTED_VALUE"""),70.55)</f>
        <v>70.55</v>
      </c>
      <c r="C602" s="1">
        <f>IFERROR(__xludf.DUMMYFUNCTION("""COMPUTED_VALUE"""),70.82)</f>
        <v>70.82</v>
      </c>
      <c r="D602" s="1">
        <f>IFERROR(__xludf.DUMMYFUNCTION("""COMPUTED_VALUE"""),69.72)</f>
        <v>69.72</v>
      </c>
      <c r="E602" s="1">
        <f>IFERROR(__xludf.DUMMYFUNCTION("""COMPUTED_VALUE"""),70.34)</f>
        <v>70.34</v>
      </c>
      <c r="F602" s="1">
        <f>IFERROR(__xludf.DUMMYFUNCTION("""COMPUTED_VALUE"""),1544976.0)</f>
        <v>1544976</v>
      </c>
    </row>
    <row r="603">
      <c r="A603" s="2">
        <f>IFERROR(__xludf.DUMMYFUNCTION("""COMPUTED_VALUE"""),43973.66666666667)</f>
        <v>43973.66667</v>
      </c>
      <c r="B603" s="1">
        <f>IFERROR(__xludf.DUMMYFUNCTION("""COMPUTED_VALUE"""),70.19)</f>
        <v>70.19</v>
      </c>
      <c r="C603" s="1">
        <f>IFERROR(__xludf.DUMMYFUNCTION("""COMPUTED_VALUE"""),70.85)</f>
        <v>70.85</v>
      </c>
      <c r="D603" s="1">
        <f>IFERROR(__xludf.DUMMYFUNCTION("""COMPUTED_VALUE"""),69.8)</f>
        <v>69.8</v>
      </c>
      <c r="E603" s="1">
        <f>IFERROR(__xludf.DUMMYFUNCTION("""COMPUTED_VALUE"""),70.66)</f>
        <v>70.66</v>
      </c>
      <c r="F603" s="1">
        <f>IFERROR(__xludf.DUMMYFUNCTION("""COMPUTED_VALUE"""),1427206.0)</f>
        <v>1427206</v>
      </c>
    </row>
    <row r="604">
      <c r="A604" s="2">
        <f>IFERROR(__xludf.DUMMYFUNCTION("""COMPUTED_VALUE"""),43977.66666666667)</f>
        <v>43977.66667</v>
      </c>
      <c r="B604" s="1">
        <f>IFERROR(__xludf.DUMMYFUNCTION("""COMPUTED_VALUE"""),72.1)</f>
        <v>72.1</v>
      </c>
      <c r="C604" s="1">
        <f>IFERROR(__xludf.DUMMYFUNCTION("""COMPUTED_VALUE"""),72.26)</f>
        <v>72.26</v>
      </c>
      <c r="D604" s="1">
        <f>IFERROR(__xludf.DUMMYFUNCTION("""COMPUTED_VALUE"""),70.97)</f>
        <v>70.97</v>
      </c>
      <c r="E604" s="1">
        <f>IFERROR(__xludf.DUMMYFUNCTION("""COMPUTED_VALUE"""),71.07)</f>
        <v>71.07</v>
      </c>
      <c r="F604" s="1">
        <f>IFERROR(__xludf.DUMMYFUNCTION("""COMPUTED_VALUE"""),2229488.0)</f>
        <v>2229488</v>
      </c>
    </row>
    <row r="605">
      <c r="A605" s="2">
        <f>IFERROR(__xludf.DUMMYFUNCTION("""COMPUTED_VALUE"""),43978.66666666667)</f>
        <v>43978.66667</v>
      </c>
      <c r="B605" s="1">
        <f>IFERROR(__xludf.DUMMYFUNCTION("""COMPUTED_VALUE"""),71.0)</f>
        <v>71</v>
      </c>
      <c r="C605" s="1">
        <f>IFERROR(__xludf.DUMMYFUNCTION("""COMPUTED_VALUE"""),71.27)</f>
        <v>71.27</v>
      </c>
      <c r="D605" s="1">
        <f>IFERROR(__xludf.DUMMYFUNCTION("""COMPUTED_VALUE"""),69.73)</f>
        <v>69.73</v>
      </c>
      <c r="E605" s="1">
        <f>IFERROR(__xludf.DUMMYFUNCTION("""COMPUTED_VALUE"""),71.01)</f>
        <v>71.01</v>
      </c>
      <c r="F605" s="1">
        <f>IFERROR(__xludf.DUMMYFUNCTION("""COMPUTED_VALUE"""),1584185.0)</f>
        <v>1584185</v>
      </c>
    </row>
    <row r="606">
      <c r="A606" s="2">
        <f>IFERROR(__xludf.DUMMYFUNCTION("""COMPUTED_VALUE"""),43979.66666666667)</f>
        <v>43979.66667</v>
      </c>
      <c r="B606" s="1">
        <f>IFERROR(__xludf.DUMMYFUNCTION("""COMPUTED_VALUE"""),70.0)</f>
        <v>70</v>
      </c>
      <c r="C606" s="1">
        <f>IFERROR(__xludf.DUMMYFUNCTION("""COMPUTED_VALUE"""),72.22)</f>
        <v>72.22</v>
      </c>
      <c r="D606" s="1">
        <f>IFERROR(__xludf.DUMMYFUNCTION("""COMPUTED_VALUE"""),69.95)</f>
        <v>69.95</v>
      </c>
      <c r="E606" s="1">
        <f>IFERROR(__xludf.DUMMYFUNCTION("""COMPUTED_VALUE"""),70.91)</f>
        <v>70.91</v>
      </c>
      <c r="F606" s="1">
        <f>IFERROR(__xludf.DUMMYFUNCTION("""COMPUTED_VALUE"""),1759787.0)</f>
        <v>1759787</v>
      </c>
    </row>
    <row r="607">
      <c r="A607" s="2">
        <f>IFERROR(__xludf.DUMMYFUNCTION("""COMPUTED_VALUE"""),43980.66666666667)</f>
        <v>43980.66667</v>
      </c>
      <c r="B607" s="1">
        <f>IFERROR(__xludf.DUMMYFUNCTION("""COMPUTED_VALUE"""),71.02)</f>
        <v>71.02</v>
      </c>
      <c r="C607" s="1">
        <f>IFERROR(__xludf.DUMMYFUNCTION("""COMPUTED_VALUE"""),71.84)</f>
        <v>71.84</v>
      </c>
      <c r="D607" s="1">
        <f>IFERROR(__xludf.DUMMYFUNCTION("""COMPUTED_VALUE"""),70.8)</f>
        <v>70.8</v>
      </c>
      <c r="E607" s="1">
        <f>IFERROR(__xludf.DUMMYFUNCTION("""COMPUTED_VALUE"""),71.68)</f>
        <v>71.68</v>
      </c>
      <c r="F607" s="1">
        <f>IFERROR(__xludf.DUMMYFUNCTION("""COMPUTED_VALUE"""),1852522.0)</f>
        <v>1852522</v>
      </c>
    </row>
    <row r="608">
      <c r="A608" s="2">
        <f>IFERROR(__xludf.DUMMYFUNCTION("""COMPUTED_VALUE"""),43983.66666666667)</f>
        <v>43983.66667</v>
      </c>
      <c r="B608" s="1">
        <f>IFERROR(__xludf.DUMMYFUNCTION("""COMPUTED_VALUE"""),71.29)</f>
        <v>71.29</v>
      </c>
      <c r="C608" s="1">
        <f>IFERROR(__xludf.DUMMYFUNCTION("""COMPUTED_VALUE"""),72.08)</f>
        <v>72.08</v>
      </c>
      <c r="D608" s="1">
        <f>IFERROR(__xludf.DUMMYFUNCTION("""COMPUTED_VALUE"""),71.11)</f>
        <v>71.11</v>
      </c>
      <c r="E608" s="1">
        <f>IFERROR(__xludf.DUMMYFUNCTION("""COMPUTED_VALUE"""),71.74)</f>
        <v>71.74</v>
      </c>
      <c r="F608" s="1">
        <f>IFERROR(__xludf.DUMMYFUNCTION("""COMPUTED_VALUE"""),1259254.0)</f>
        <v>1259254</v>
      </c>
    </row>
    <row r="609">
      <c r="A609" s="2">
        <f>IFERROR(__xludf.DUMMYFUNCTION("""COMPUTED_VALUE"""),43984.66666666667)</f>
        <v>43984.66667</v>
      </c>
      <c r="B609" s="1">
        <f>IFERROR(__xludf.DUMMYFUNCTION("""COMPUTED_VALUE"""),71.75)</f>
        <v>71.75</v>
      </c>
      <c r="C609" s="1">
        <f>IFERROR(__xludf.DUMMYFUNCTION("""COMPUTED_VALUE"""),72.15)</f>
        <v>72.15</v>
      </c>
      <c r="D609" s="1">
        <f>IFERROR(__xludf.DUMMYFUNCTION("""COMPUTED_VALUE"""),71.08)</f>
        <v>71.08</v>
      </c>
      <c r="E609" s="1">
        <f>IFERROR(__xludf.DUMMYFUNCTION("""COMPUTED_VALUE"""),72.12)</f>
        <v>72.12</v>
      </c>
      <c r="F609" s="1">
        <f>IFERROR(__xludf.DUMMYFUNCTION("""COMPUTED_VALUE"""),1172069.0)</f>
        <v>1172069</v>
      </c>
    </row>
    <row r="610">
      <c r="A610" s="2">
        <f>IFERROR(__xludf.DUMMYFUNCTION("""COMPUTED_VALUE"""),43985.66666666667)</f>
        <v>43985.66667</v>
      </c>
      <c r="B610" s="1">
        <f>IFERROR(__xludf.DUMMYFUNCTION("""COMPUTED_VALUE"""),72.14)</f>
        <v>72.14</v>
      </c>
      <c r="C610" s="1">
        <f>IFERROR(__xludf.DUMMYFUNCTION("""COMPUTED_VALUE"""),72.45)</f>
        <v>72.45</v>
      </c>
      <c r="D610" s="1">
        <f>IFERROR(__xludf.DUMMYFUNCTION("""COMPUTED_VALUE"""),71.58)</f>
        <v>71.58</v>
      </c>
      <c r="E610" s="1">
        <f>IFERROR(__xludf.DUMMYFUNCTION("""COMPUTED_VALUE"""),71.96)</f>
        <v>71.96</v>
      </c>
      <c r="F610" s="1">
        <f>IFERROR(__xludf.DUMMYFUNCTION("""COMPUTED_VALUE"""),1386640.0)</f>
        <v>1386640</v>
      </c>
    </row>
    <row r="611">
      <c r="A611" s="2">
        <f>IFERROR(__xludf.DUMMYFUNCTION("""COMPUTED_VALUE"""),43986.66666666667)</f>
        <v>43986.66667</v>
      </c>
      <c r="B611" s="1">
        <f>IFERROR(__xludf.DUMMYFUNCTION("""COMPUTED_VALUE"""),71.84)</f>
        <v>71.84</v>
      </c>
      <c r="C611" s="1">
        <f>IFERROR(__xludf.DUMMYFUNCTION("""COMPUTED_VALUE"""),72.07)</f>
        <v>72.07</v>
      </c>
      <c r="D611" s="1">
        <f>IFERROR(__xludf.DUMMYFUNCTION("""COMPUTED_VALUE"""),70.3)</f>
        <v>70.3</v>
      </c>
      <c r="E611" s="1">
        <f>IFERROR(__xludf.DUMMYFUNCTION("""COMPUTED_VALUE"""),70.72)</f>
        <v>70.72</v>
      </c>
      <c r="F611" s="1">
        <f>IFERROR(__xludf.DUMMYFUNCTION("""COMPUTED_VALUE"""),1349105.0)</f>
        <v>1349105</v>
      </c>
    </row>
    <row r="612">
      <c r="A612" s="2">
        <f>IFERROR(__xludf.DUMMYFUNCTION("""COMPUTED_VALUE"""),43987.66666666667)</f>
        <v>43987.66667</v>
      </c>
      <c r="B612" s="1">
        <f>IFERROR(__xludf.DUMMYFUNCTION("""COMPUTED_VALUE"""),70.78)</f>
        <v>70.78</v>
      </c>
      <c r="C612" s="1">
        <f>IFERROR(__xludf.DUMMYFUNCTION("""COMPUTED_VALUE"""),72.32)</f>
        <v>72.32</v>
      </c>
      <c r="D612" s="1">
        <f>IFERROR(__xludf.DUMMYFUNCTION("""COMPUTED_VALUE"""),70.38)</f>
        <v>70.38</v>
      </c>
      <c r="E612" s="1">
        <f>IFERROR(__xludf.DUMMYFUNCTION("""COMPUTED_VALUE"""),72.0)</f>
        <v>72</v>
      </c>
      <c r="F612" s="1">
        <f>IFERROR(__xludf.DUMMYFUNCTION("""COMPUTED_VALUE"""),2132350.0)</f>
        <v>2132350</v>
      </c>
    </row>
    <row r="613">
      <c r="A613" s="2">
        <f>IFERROR(__xludf.DUMMYFUNCTION("""COMPUTED_VALUE"""),43990.66666666667)</f>
        <v>43990.66667</v>
      </c>
      <c r="B613" s="1">
        <f>IFERROR(__xludf.DUMMYFUNCTION("""COMPUTED_VALUE"""),71.31)</f>
        <v>71.31</v>
      </c>
      <c r="C613" s="1">
        <f>IFERROR(__xludf.DUMMYFUNCTION("""COMPUTED_VALUE"""),72.45)</f>
        <v>72.45</v>
      </c>
      <c r="D613" s="1">
        <f>IFERROR(__xludf.DUMMYFUNCTION("""COMPUTED_VALUE"""),71.22)</f>
        <v>71.22</v>
      </c>
      <c r="E613" s="1">
        <f>IFERROR(__xludf.DUMMYFUNCTION("""COMPUTED_VALUE"""),72.4)</f>
        <v>72.4</v>
      </c>
      <c r="F613" s="1">
        <f>IFERROR(__xludf.DUMMYFUNCTION("""COMPUTED_VALUE"""),1693881.0)</f>
        <v>1693881</v>
      </c>
    </row>
    <row r="614">
      <c r="A614" s="2">
        <f>IFERROR(__xludf.DUMMYFUNCTION("""COMPUTED_VALUE"""),43991.66666666667)</f>
        <v>43991.66667</v>
      </c>
      <c r="B614" s="1">
        <f>IFERROR(__xludf.DUMMYFUNCTION("""COMPUTED_VALUE"""),72.26)</f>
        <v>72.26</v>
      </c>
      <c r="C614" s="1">
        <f>IFERROR(__xludf.DUMMYFUNCTION("""COMPUTED_VALUE"""),73.39)</f>
        <v>73.39</v>
      </c>
      <c r="D614" s="1">
        <f>IFERROR(__xludf.DUMMYFUNCTION("""COMPUTED_VALUE"""),72.12)</f>
        <v>72.12</v>
      </c>
      <c r="E614" s="1">
        <f>IFERROR(__xludf.DUMMYFUNCTION("""COMPUTED_VALUE"""),72.6)</f>
        <v>72.6</v>
      </c>
      <c r="F614" s="1">
        <f>IFERROR(__xludf.DUMMYFUNCTION("""COMPUTED_VALUE"""),1681155.0)</f>
        <v>1681155</v>
      </c>
    </row>
    <row r="615">
      <c r="A615" s="2">
        <f>IFERROR(__xludf.DUMMYFUNCTION("""COMPUTED_VALUE"""),43992.66666666667)</f>
        <v>43992.66667</v>
      </c>
      <c r="B615" s="1">
        <f>IFERROR(__xludf.DUMMYFUNCTION("""COMPUTED_VALUE"""),73.08)</f>
        <v>73.08</v>
      </c>
      <c r="C615" s="1">
        <f>IFERROR(__xludf.DUMMYFUNCTION("""COMPUTED_VALUE"""),73.64)</f>
        <v>73.64</v>
      </c>
      <c r="D615" s="1">
        <f>IFERROR(__xludf.DUMMYFUNCTION("""COMPUTED_VALUE"""),72.72)</f>
        <v>72.72</v>
      </c>
      <c r="E615" s="1">
        <f>IFERROR(__xludf.DUMMYFUNCTION("""COMPUTED_VALUE"""),73.24)</f>
        <v>73.24</v>
      </c>
      <c r="F615" s="1">
        <f>IFERROR(__xludf.DUMMYFUNCTION("""COMPUTED_VALUE"""),1588116.0)</f>
        <v>1588116</v>
      </c>
    </row>
    <row r="616">
      <c r="A616" s="2">
        <f>IFERROR(__xludf.DUMMYFUNCTION("""COMPUTED_VALUE"""),43993.66666666667)</f>
        <v>43993.66667</v>
      </c>
      <c r="B616" s="1">
        <f>IFERROR(__xludf.DUMMYFUNCTION("""COMPUTED_VALUE"""),72.05)</f>
        <v>72.05</v>
      </c>
      <c r="C616" s="1">
        <f>IFERROR(__xludf.DUMMYFUNCTION("""COMPUTED_VALUE"""),72.58)</f>
        <v>72.58</v>
      </c>
      <c r="D616" s="1">
        <f>IFERROR(__xludf.DUMMYFUNCTION("""COMPUTED_VALUE"""),69.92)</f>
        <v>69.92</v>
      </c>
      <c r="E616" s="1">
        <f>IFERROR(__xludf.DUMMYFUNCTION("""COMPUTED_VALUE"""),70.1)</f>
        <v>70.1</v>
      </c>
      <c r="F616" s="1">
        <f>IFERROR(__xludf.DUMMYFUNCTION("""COMPUTED_VALUE"""),2357243.0)</f>
        <v>2357243</v>
      </c>
    </row>
    <row r="617">
      <c r="A617" s="2">
        <f>IFERROR(__xludf.DUMMYFUNCTION("""COMPUTED_VALUE"""),43994.66666666667)</f>
        <v>43994.66667</v>
      </c>
      <c r="B617" s="1">
        <f>IFERROR(__xludf.DUMMYFUNCTION("""COMPUTED_VALUE"""),71.29)</f>
        <v>71.29</v>
      </c>
      <c r="C617" s="1">
        <f>IFERROR(__xludf.DUMMYFUNCTION("""COMPUTED_VALUE"""),71.73)</f>
        <v>71.73</v>
      </c>
      <c r="D617" s="1">
        <f>IFERROR(__xludf.DUMMYFUNCTION("""COMPUTED_VALUE"""),69.29)</f>
        <v>69.29</v>
      </c>
      <c r="E617" s="1">
        <f>IFERROR(__xludf.DUMMYFUNCTION("""COMPUTED_VALUE"""),70.65)</f>
        <v>70.65</v>
      </c>
      <c r="F617" s="1">
        <f>IFERROR(__xludf.DUMMYFUNCTION("""COMPUTED_VALUE"""),1833756.0)</f>
        <v>1833756</v>
      </c>
    </row>
    <row r="618">
      <c r="A618" s="2">
        <f>IFERROR(__xludf.DUMMYFUNCTION("""COMPUTED_VALUE"""),43997.66666666667)</f>
        <v>43997.66667</v>
      </c>
      <c r="B618" s="1">
        <f>IFERROR(__xludf.DUMMYFUNCTION("""COMPUTED_VALUE"""),69.47)</f>
        <v>69.47</v>
      </c>
      <c r="C618" s="1">
        <f>IFERROR(__xludf.DUMMYFUNCTION("""COMPUTED_VALUE"""),71.25)</f>
        <v>71.25</v>
      </c>
      <c r="D618" s="1">
        <f>IFERROR(__xludf.DUMMYFUNCTION("""COMPUTED_VALUE"""),69.36)</f>
        <v>69.36</v>
      </c>
      <c r="E618" s="1">
        <f>IFERROR(__xludf.DUMMYFUNCTION("""COMPUTED_VALUE"""),71.04)</f>
        <v>71.04</v>
      </c>
      <c r="F618" s="1">
        <f>IFERROR(__xludf.DUMMYFUNCTION("""COMPUTED_VALUE"""),1527652.0)</f>
        <v>1527652</v>
      </c>
    </row>
    <row r="619">
      <c r="A619" s="2">
        <f>IFERROR(__xludf.DUMMYFUNCTION("""COMPUTED_VALUE"""),43998.66666666667)</f>
        <v>43998.66667</v>
      </c>
      <c r="B619" s="1">
        <f>IFERROR(__xludf.DUMMYFUNCTION("""COMPUTED_VALUE"""),72.45)</f>
        <v>72.45</v>
      </c>
      <c r="C619" s="1">
        <f>IFERROR(__xludf.DUMMYFUNCTION("""COMPUTED_VALUE"""),72.86)</f>
        <v>72.86</v>
      </c>
      <c r="D619" s="1">
        <f>IFERROR(__xludf.DUMMYFUNCTION("""COMPUTED_VALUE"""),71.45)</f>
        <v>71.45</v>
      </c>
      <c r="E619" s="1">
        <f>IFERROR(__xludf.DUMMYFUNCTION("""COMPUTED_VALUE"""),72.32)</f>
        <v>72.32</v>
      </c>
      <c r="F619" s="1">
        <f>IFERROR(__xludf.DUMMYFUNCTION("""COMPUTED_VALUE"""),1534826.0)</f>
        <v>1534826</v>
      </c>
    </row>
    <row r="620">
      <c r="A620" s="2">
        <f>IFERROR(__xludf.DUMMYFUNCTION("""COMPUTED_VALUE"""),43999.66666666667)</f>
        <v>43999.66667</v>
      </c>
      <c r="B620" s="1">
        <f>IFERROR(__xludf.DUMMYFUNCTION("""COMPUTED_VALUE"""),72.65)</f>
        <v>72.65</v>
      </c>
      <c r="C620" s="1">
        <f>IFERROR(__xludf.DUMMYFUNCTION("""COMPUTED_VALUE"""),73.11)</f>
        <v>73.11</v>
      </c>
      <c r="D620" s="1">
        <f>IFERROR(__xludf.DUMMYFUNCTION("""COMPUTED_VALUE"""),71.76)</f>
        <v>71.76</v>
      </c>
      <c r="E620" s="1">
        <f>IFERROR(__xludf.DUMMYFUNCTION("""COMPUTED_VALUE"""),72.63)</f>
        <v>72.63</v>
      </c>
      <c r="F620" s="1">
        <f>IFERROR(__xludf.DUMMYFUNCTION("""COMPUTED_VALUE"""),1530500.0)</f>
        <v>1530500</v>
      </c>
    </row>
    <row r="621">
      <c r="A621" s="2">
        <f>IFERROR(__xludf.DUMMYFUNCTION("""COMPUTED_VALUE"""),44000.66666666667)</f>
        <v>44000.66667</v>
      </c>
      <c r="B621" s="1">
        <f>IFERROR(__xludf.DUMMYFUNCTION("""COMPUTED_VALUE"""),72.49)</f>
        <v>72.49</v>
      </c>
      <c r="C621" s="1">
        <f>IFERROR(__xludf.DUMMYFUNCTION("""COMPUTED_VALUE"""),72.65)</f>
        <v>72.65</v>
      </c>
      <c r="D621" s="1">
        <f>IFERROR(__xludf.DUMMYFUNCTION("""COMPUTED_VALUE"""),71.31)</f>
        <v>71.31</v>
      </c>
      <c r="E621" s="1">
        <f>IFERROR(__xludf.DUMMYFUNCTION("""COMPUTED_VALUE"""),71.71)</f>
        <v>71.71</v>
      </c>
      <c r="F621" s="1">
        <f>IFERROR(__xludf.DUMMYFUNCTION("""COMPUTED_VALUE"""),1743071.0)</f>
        <v>1743071</v>
      </c>
    </row>
    <row r="622">
      <c r="A622" s="2">
        <f>IFERROR(__xludf.DUMMYFUNCTION("""COMPUTED_VALUE"""),44001.66666666667)</f>
        <v>44001.66667</v>
      </c>
      <c r="B622" s="1">
        <f>IFERROR(__xludf.DUMMYFUNCTION("""COMPUTED_VALUE"""),72.0)</f>
        <v>72</v>
      </c>
      <c r="C622" s="1">
        <f>IFERROR(__xludf.DUMMYFUNCTION("""COMPUTED_VALUE"""),72.22)</f>
        <v>72.22</v>
      </c>
      <c r="D622" s="1">
        <f>IFERROR(__xludf.DUMMYFUNCTION("""COMPUTED_VALUE"""),70.95)</f>
        <v>70.95</v>
      </c>
      <c r="E622" s="1">
        <f>IFERROR(__xludf.DUMMYFUNCTION("""COMPUTED_VALUE"""),71.23)</f>
        <v>71.23</v>
      </c>
      <c r="F622" s="1">
        <f>IFERROR(__xludf.DUMMYFUNCTION("""COMPUTED_VALUE"""),2639167.0)</f>
        <v>2639167</v>
      </c>
    </row>
    <row r="623">
      <c r="A623" s="2">
        <f>IFERROR(__xludf.DUMMYFUNCTION("""COMPUTED_VALUE"""),44004.66666666667)</f>
        <v>44004.66667</v>
      </c>
      <c r="B623" s="1">
        <f>IFERROR(__xludf.DUMMYFUNCTION("""COMPUTED_VALUE"""),71.25)</f>
        <v>71.25</v>
      </c>
      <c r="C623" s="1">
        <f>IFERROR(__xludf.DUMMYFUNCTION("""COMPUTED_VALUE"""),72.55)</f>
        <v>72.55</v>
      </c>
      <c r="D623" s="1">
        <f>IFERROR(__xludf.DUMMYFUNCTION("""COMPUTED_VALUE"""),70.96)</f>
        <v>70.96</v>
      </c>
      <c r="E623" s="1">
        <f>IFERROR(__xludf.DUMMYFUNCTION("""COMPUTED_VALUE"""),72.53)</f>
        <v>72.53</v>
      </c>
      <c r="F623" s="1">
        <f>IFERROR(__xludf.DUMMYFUNCTION("""COMPUTED_VALUE"""),1472072.0)</f>
        <v>1472072</v>
      </c>
    </row>
    <row r="624">
      <c r="A624" s="2">
        <f>IFERROR(__xludf.DUMMYFUNCTION("""COMPUTED_VALUE"""),44005.66666666667)</f>
        <v>44005.66667</v>
      </c>
      <c r="B624" s="1">
        <f>IFERROR(__xludf.DUMMYFUNCTION("""COMPUTED_VALUE"""),72.6)</f>
        <v>72.6</v>
      </c>
      <c r="C624" s="1">
        <f>IFERROR(__xludf.DUMMYFUNCTION("""COMPUTED_VALUE"""),73.76)</f>
        <v>73.76</v>
      </c>
      <c r="D624" s="1">
        <f>IFERROR(__xludf.DUMMYFUNCTION("""COMPUTED_VALUE"""),72.25)</f>
        <v>72.25</v>
      </c>
      <c r="E624" s="1">
        <f>IFERROR(__xludf.DUMMYFUNCTION("""COMPUTED_VALUE"""),73.2)</f>
        <v>73.2</v>
      </c>
      <c r="F624" s="1">
        <f>IFERROR(__xludf.DUMMYFUNCTION("""COMPUTED_VALUE"""),1887583.0)</f>
        <v>1887583</v>
      </c>
    </row>
    <row r="625">
      <c r="A625" s="2">
        <f>IFERROR(__xludf.DUMMYFUNCTION("""COMPUTED_VALUE"""),44006.66666666667)</f>
        <v>44006.66667</v>
      </c>
      <c r="B625" s="1">
        <f>IFERROR(__xludf.DUMMYFUNCTION("""COMPUTED_VALUE"""),73.16)</f>
        <v>73.16</v>
      </c>
      <c r="C625" s="1">
        <f>IFERROR(__xludf.DUMMYFUNCTION("""COMPUTED_VALUE"""),73.79)</f>
        <v>73.79</v>
      </c>
      <c r="D625" s="1">
        <f>IFERROR(__xludf.DUMMYFUNCTION("""COMPUTED_VALUE"""),71.5)</f>
        <v>71.5</v>
      </c>
      <c r="E625" s="1">
        <f>IFERROR(__xludf.DUMMYFUNCTION("""COMPUTED_VALUE"""),71.64)</f>
        <v>71.64</v>
      </c>
      <c r="F625" s="1">
        <f>IFERROR(__xludf.DUMMYFUNCTION("""COMPUTED_VALUE"""),1579579.0)</f>
        <v>1579579</v>
      </c>
    </row>
    <row r="626">
      <c r="A626" s="2">
        <f>IFERROR(__xludf.DUMMYFUNCTION("""COMPUTED_VALUE"""),44007.66666666667)</f>
        <v>44007.66667</v>
      </c>
      <c r="B626" s="1">
        <f>IFERROR(__xludf.DUMMYFUNCTION("""COMPUTED_VALUE"""),71.56)</f>
        <v>71.56</v>
      </c>
      <c r="C626" s="1">
        <f>IFERROR(__xludf.DUMMYFUNCTION("""COMPUTED_VALUE"""),72.12)</f>
        <v>72.12</v>
      </c>
      <c r="D626" s="1">
        <f>IFERROR(__xludf.DUMMYFUNCTION("""COMPUTED_VALUE"""),70.98)</f>
        <v>70.98</v>
      </c>
      <c r="E626" s="1">
        <f>IFERROR(__xludf.DUMMYFUNCTION("""COMPUTED_VALUE"""),72.06)</f>
        <v>72.06</v>
      </c>
      <c r="F626" s="1">
        <f>IFERROR(__xludf.DUMMYFUNCTION("""COMPUTED_VALUE"""),1197907.0)</f>
        <v>1197907</v>
      </c>
    </row>
    <row r="627">
      <c r="A627" s="2">
        <f>IFERROR(__xludf.DUMMYFUNCTION("""COMPUTED_VALUE"""),44008.66666666667)</f>
        <v>44008.66667</v>
      </c>
      <c r="B627" s="1">
        <f>IFERROR(__xludf.DUMMYFUNCTION("""COMPUTED_VALUE"""),71.63)</f>
        <v>71.63</v>
      </c>
      <c r="C627" s="1">
        <f>IFERROR(__xludf.DUMMYFUNCTION("""COMPUTED_VALUE"""),71.85)</f>
        <v>71.85</v>
      </c>
      <c r="D627" s="1">
        <f>IFERROR(__xludf.DUMMYFUNCTION("""COMPUTED_VALUE"""),67.75)</f>
        <v>67.75</v>
      </c>
      <c r="E627" s="1">
        <f>IFERROR(__xludf.DUMMYFUNCTION("""COMPUTED_VALUE"""),68.13)</f>
        <v>68.13</v>
      </c>
      <c r="F627" s="1">
        <f>IFERROR(__xludf.DUMMYFUNCTION("""COMPUTED_VALUE"""),4882014.0)</f>
        <v>4882014</v>
      </c>
    </row>
    <row r="628">
      <c r="A628" s="2">
        <f>IFERROR(__xludf.DUMMYFUNCTION("""COMPUTED_VALUE"""),44011.66666666667)</f>
        <v>44011.66667</v>
      </c>
      <c r="B628" s="1">
        <f>IFERROR(__xludf.DUMMYFUNCTION("""COMPUTED_VALUE"""),68.02)</f>
        <v>68.02</v>
      </c>
      <c r="C628" s="1">
        <f>IFERROR(__xludf.DUMMYFUNCTION("""COMPUTED_VALUE"""),69.9)</f>
        <v>69.9</v>
      </c>
      <c r="D628" s="1">
        <f>IFERROR(__xludf.DUMMYFUNCTION("""COMPUTED_VALUE"""),67.58)</f>
        <v>67.58</v>
      </c>
      <c r="E628" s="1">
        <f>IFERROR(__xludf.DUMMYFUNCTION("""COMPUTED_VALUE"""),69.86)</f>
        <v>69.86</v>
      </c>
      <c r="F628" s="1">
        <f>IFERROR(__xludf.DUMMYFUNCTION("""COMPUTED_VALUE"""),2253678.0)</f>
        <v>2253678</v>
      </c>
    </row>
    <row r="629">
      <c r="A629" s="2">
        <f>IFERROR(__xludf.DUMMYFUNCTION("""COMPUTED_VALUE"""),44012.66666666667)</f>
        <v>44012.66667</v>
      </c>
      <c r="B629" s="1">
        <f>IFERROR(__xludf.DUMMYFUNCTION("""COMPUTED_VALUE"""),69.84)</f>
        <v>69.84</v>
      </c>
      <c r="C629" s="1">
        <f>IFERROR(__xludf.DUMMYFUNCTION("""COMPUTED_VALUE"""),71.2)</f>
        <v>71.2</v>
      </c>
      <c r="D629" s="1">
        <f>IFERROR(__xludf.DUMMYFUNCTION("""COMPUTED_VALUE"""),69.35)</f>
        <v>69.35</v>
      </c>
      <c r="E629" s="1">
        <f>IFERROR(__xludf.DUMMYFUNCTION("""COMPUTED_VALUE"""),70.9)</f>
        <v>70.9</v>
      </c>
      <c r="F629" s="1">
        <f>IFERROR(__xludf.DUMMYFUNCTION("""COMPUTED_VALUE"""),2014320.0)</f>
        <v>2014320</v>
      </c>
    </row>
    <row r="630">
      <c r="A630" s="2">
        <f>IFERROR(__xludf.DUMMYFUNCTION("""COMPUTED_VALUE"""),44013.66666666667)</f>
        <v>44013.66667</v>
      </c>
      <c r="B630" s="1">
        <f>IFERROR(__xludf.DUMMYFUNCTION("""COMPUTED_VALUE"""),70.96)</f>
        <v>70.96</v>
      </c>
      <c r="C630" s="1">
        <f>IFERROR(__xludf.DUMMYFUNCTION("""COMPUTED_VALUE"""),72.42)</f>
        <v>72.42</v>
      </c>
      <c r="D630" s="1">
        <f>IFERROR(__xludf.DUMMYFUNCTION("""COMPUTED_VALUE"""),70.71)</f>
        <v>70.71</v>
      </c>
      <c r="E630" s="1">
        <f>IFERROR(__xludf.DUMMYFUNCTION("""COMPUTED_VALUE"""),72.1)</f>
        <v>72.1</v>
      </c>
      <c r="F630" s="1">
        <f>IFERROR(__xludf.DUMMYFUNCTION("""COMPUTED_VALUE"""),2109124.0)</f>
        <v>2109124</v>
      </c>
    </row>
    <row r="631">
      <c r="A631" s="2">
        <f>IFERROR(__xludf.DUMMYFUNCTION("""COMPUTED_VALUE"""),44014.66666666667)</f>
        <v>44014.66667</v>
      </c>
      <c r="B631" s="1">
        <f>IFERROR(__xludf.DUMMYFUNCTION("""COMPUTED_VALUE"""),72.59)</f>
        <v>72.59</v>
      </c>
      <c r="C631" s="1">
        <f>IFERROR(__xludf.DUMMYFUNCTION("""COMPUTED_VALUE"""),74.43)</f>
        <v>74.43</v>
      </c>
      <c r="D631" s="1">
        <f>IFERROR(__xludf.DUMMYFUNCTION("""COMPUTED_VALUE"""),72.55)</f>
        <v>72.55</v>
      </c>
      <c r="E631" s="1">
        <f>IFERROR(__xludf.DUMMYFUNCTION("""COMPUTED_VALUE"""),73.5)</f>
        <v>73.5</v>
      </c>
      <c r="F631" s="1">
        <f>IFERROR(__xludf.DUMMYFUNCTION("""COMPUTED_VALUE"""),2860915.0)</f>
        <v>2860915</v>
      </c>
    </row>
    <row r="632">
      <c r="A632" s="2">
        <f>IFERROR(__xludf.DUMMYFUNCTION("""COMPUTED_VALUE"""),44018.66666666667)</f>
        <v>44018.66667</v>
      </c>
      <c r="B632" s="1">
        <f>IFERROR(__xludf.DUMMYFUNCTION("""COMPUTED_VALUE"""),74.41)</f>
        <v>74.41</v>
      </c>
      <c r="C632" s="1">
        <f>IFERROR(__xludf.DUMMYFUNCTION("""COMPUTED_VALUE"""),75.5)</f>
        <v>75.5</v>
      </c>
      <c r="D632" s="1">
        <f>IFERROR(__xludf.DUMMYFUNCTION("""COMPUTED_VALUE"""),73.85)</f>
        <v>73.85</v>
      </c>
      <c r="E632" s="1">
        <f>IFERROR(__xludf.DUMMYFUNCTION("""COMPUTED_VALUE"""),74.98)</f>
        <v>74.98</v>
      </c>
      <c r="F632" s="1">
        <f>IFERROR(__xludf.DUMMYFUNCTION("""COMPUTED_VALUE"""),2235630.0)</f>
        <v>2235630</v>
      </c>
    </row>
    <row r="633">
      <c r="A633" s="2">
        <f>IFERROR(__xludf.DUMMYFUNCTION("""COMPUTED_VALUE"""),44019.66666666667)</f>
        <v>44019.66667</v>
      </c>
      <c r="B633" s="1">
        <f>IFERROR(__xludf.DUMMYFUNCTION("""COMPUTED_VALUE"""),74.81)</f>
        <v>74.81</v>
      </c>
      <c r="C633" s="1">
        <f>IFERROR(__xludf.DUMMYFUNCTION("""COMPUTED_VALUE"""),76.07)</f>
        <v>76.07</v>
      </c>
      <c r="D633" s="1">
        <f>IFERROR(__xludf.DUMMYFUNCTION("""COMPUTED_VALUE"""),74.49)</f>
        <v>74.49</v>
      </c>
      <c r="E633" s="1">
        <f>IFERROR(__xludf.DUMMYFUNCTION("""COMPUTED_VALUE"""),74.5)</f>
        <v>74.5</v>
      </c>
      <c r="F633" s="1">
        <f>IFERROR(__xludf.DUMMYFUNCTION("""COMPUTED_VALUE"""),2118194.0)</f>
        <v>2118194</v>
      </c>
    </row>
    <row r="634">
      <c r="A634" s="2">
        <f>IFERROR(__xludf.DUMMYFUNCTION("""COMPUTED_VALUE"""),44020.66666666667)</f>
        <v>44020.66667</v>
      </c>
      <c r="B634" s="1">
        <f>IFERROR(__xludf.DUMMYFUNCTION("""COMPUTED_VALUE"""),75.04)</f>
        <v>75.04</v>
      </c>
      <c r="C634" s="1">
        <f>IFERROR(__xludf.DUMMYFUNCTION("""COMPUTED_VALUE"""),75.56)</f>
        <v>75.56</v>
      </c>
      <c r="D634" s="1">
        <f>IFERROR(__xludf.DUMMYFUNCTION("""COMPUTED_VALUE"""),74.61)</f>
        <v>74.61</v>
      </c>
      <c r="E634" s="1">
        <f>IFERROR(__xludf.DUMMYFUNCTION("""COMPUTED_VALUE"""),75.18)</f>
        <v>75.18</v>
      </c>
      <c r="F634" s="1">
        <f>IFERROR(__xludf.DUMMYFUNCTION("""COMPUTED_VALUE"""),1588292.0)</f>
        <v>1588292</v>
      </c>
    </row>
    <row r="635">
      <c r="A635" s="2">
        <f>IFERROR(__xludf.DUMMYFUNCTION("""COMPUTED_VALUE"""),44021.66666666667)</f>
        <v>44021.66667</v>
      </c>
      <c r="B635" s="1">
        <f>IFERROR(__xludf.DUMMYFUNCTION("""COMPUTED_VALUE"""),75.5)</f>
        <v>75.5</v>
      </c>
      <c r="C635" s="1">
        <f>IFERROR(__xludf.DUMMYFUNCTION("""COMPUTED_VALUE"""),76.46)</f>
        <v>76.46</v>
      </c>
      <c r="D635" s="1">
        <f>IFERROR(__xludf.DUMMYFUNCTION("""COMPUTED_VALUE"""),74.78)</f>
        <v>74.78</v>
      </c>
      <c r="E635" s="1">
        <f>IFERROR(__xludf.DUMMYFUNCTION("""COMPUTED_VALUE"""),75.93)</f>
        <v>75.93</v>
      </c>
      <c r="F635" s="1">
        <f>IFERROR(__xludf.DUMMYFUNCTION("""COMPUTED_VALUE"""),2091833.0)</f>
        <v>2091833</v>
      </c>
    </row>
    <row r="636">
      <c r="A636" s="2">
        <f>IFERROR(__xludf.DUMMYFUNCTION("""COMPUTED_VALUE"""),44022.66666666667)</f>
        <v>44022.66667</v>
      </c>
      <c r="B636" s="1">
        <f>IFERROR(__xludf.DUMMYFUNCTION("""COMPUTED_VALUE"""),75.66)</f>
        <v>75.66</v>
      </c>
      <c r="C636" s="1">
        <f>IFERROR(__xludf.DUMMYFUNCTION("""COMPUTED_VALUE"""),77.07)</f>
        <v>77.07</v>
      </c>
      <c r="D636" s="1">
        <f>IFERROR(__xludf.DUMMYFUNCTION("""COMPUTED_VALUE"""),75.04)</f>
        <v>75.04</v>
      </c>
      <c r="E636" s="1">
        <f>IFERROR(__xludf.DUMMYFUNCTION("""COMPUTED_VALUE"""),76.95)</f>
        <v>76.95</v>
      </c>
      <c r="F636" s="1">
        <f>IFERROR(__xludf.DUMMYFUNCTION("""COMPUTED_VALUE"""),1796063.0)</f>
        <v>1796063</v>
      </c>
    </row>
    <row r="637">
      <c r="A637" s="2">
        <f>IFERROR(__xludf.DUMMYFUNCTION("""COMPUTED_VALUE"""),44025.66666666667)</f>
        <v>44025.66667</v>
      </c>
      <c r="B637" s="1">
        <f>IFERROR(__xludf.DUMMYFUNCTION("""COMPUTED_VALUE"""),77.5)</f>
        <v>77.5</v>
      </c>
      <c r="C637" s="1">
        <f>IFERROR(__xludf.DUMMYFUNCTION("""COMPUTED_VALUE"""),78.82)</f>
        <v>78.82</v>
      </c>
      <c r="D637" s="1">
        <f>IFERROR(__xludf.DUMMYFUNCTION("""COMPUTED_VALUE"""),75.33)</f>
        <v>75.33</v>
      </c>
      <c r="E637" s="1">
        <f>IFERROR(__xludf.DUMMYFUNCTION("""COMPUTED_VALUE"""),75.61)</f>
        <v>75.61</v>
      </c>
      <c r="F637" s="1">
        <f>IFERROR(__xludf.DUMMYFUNCTION("""COMPUTED_VALUE"""),2147728.0)</f>
        <v>2147728</v>
      </c>
    </row>
    <row r="638">
      <c r="A638" s="2">
        <f>IFERROR(__xludf.DUMMYFUNCTION("""COMPUTED_VALUE"""),44026.66666666667)</f>
        <v>44026.66667</v>
      </c>
      <c r="B638" s="1">
        <f>IFERROR(__xludf.DUMMYFUNCTION("""COMPUTED_VALUE"""),74.64)</f>
        <v>74.64</v>
      </c>
      <c r="C638" s="1">
        <f>IFERROR(__xludf.DUMMYFUNCTION("""COMPUTED_VALUE"""),76.14)</f>
        <v>76.14</v>
      </c>
      <c r="D638" s="1">
        <f>IFERROR(__xludf.DUMMYFUNCTION("""COMPUTED_VALUE"""),74.3)</f>
        <v>74.3</v>
      </c>
      <c r="E638" s="1">
        <f>IFERROR(__xludf.DUMMYFUNCTION("""COMPUTED_VALUE"""),76.04)</f>
        <v>76.04</v>
      </c>
      <c r="F638" s="1">
        <f>IFERROR(__xludf.DUMMYFUNCTION("""COMPUTED_VALUE"""),1905400.0)</f>
        <v>1905400</v>
      </c>
    </row>
    <row r="639">
      <c r="A639" s="2">
        <f>IFERROR(__xludf.DUMMYFUNCTION("""COMPUTED_VALUE"""),44027.66666666667)</f>
        <v>44027.66667</v>
      </c>
      <c r="B639" s="1">
        <f>IFERROR(__xludf.DUMMYFUNCTION("""COMPUTED_VALUE"""),76.16)</f>
        <v>76.16</v>
      </c>
      <c r="C639" s="1">
        <f>IFERROR(__xludf.DUMMYFUNCTION("""COMPUTED_VALUE"""),76.82)</f>
        <v>76.82</v>
      </c>
      <c r="D639" s="1">
        <f>IFERROR(__xludf.DUMMYFUNCTION("""COMPUTED_VALUE"""),74.89)</f>
        <v>74.89</v>
      </c>
      <c r="E639" s="1">
        <f>IFERROR(__xludf.DUMMYFUNCTION("""COMPUTED_VALUE"""),75.84)</f>
        <v>75.84</v>
      </c>
      <c r="F639" s="1">
        <f>IFERROR(__xludf.DUMMYFUNCTION("""COMPUTED_VALUE"""),1551325.0)</f>
        <v>1551325</v>
      </c>
    </row>
    <row r="640">
      <c r="A640" s="2">
        <f>IFERROR(__xludf.DUMMYFUNCTION("""COMPUTED_VALUE"""),44028.66666666667)</f>
        <v>44028.66667</v>
      </c>
      <c r="B640" s="1">
        <f>IFERROR(__xludf.DUMMYFUNCTION("""COMPUTED_VALUE"""),75.08)</f>
        <v>75.08</v>
      </c>
      <c r="C640" s="1">
        <f>IFERROR(__xludf.DUMMYFUNCTION("""COMPUTED_VALUE"""),75.8)</f>
        <v>75.8</v>
      </c>
      <c r="D640" s="1">
        <f>IFERROR(__xludf.DUMMYFUNCTION("""COMPUTED_VALUE"""),74.41)</f>
        <v>74.41</v>
      </c>
      <c r="E640" s="1">
        <f>IFERROR(__xludf.DUMMYFUNCTION("""COMPUTED_VALUE"""),75.75)</f>
        <v>75.75</v>
      </c>
      <c r="F640" s="1">
        <f>IFERROR(__xludf.DUMMYFUNCTION("""COMPUTED_VALUE"""),1324227.0)</f>
        <v>1324227</v>
      </c>
    </row>
    <row r="641">
      <c r="A641" s="2">
        <f>IFERROR(__xludf.DUMMYFUNCTION("""COMPUTED_VALUE"""),44029.66666666667)</f>
        <v>44029.66667</v>
      </c>
      <c r="B641" s="1">
        <f>IFERROR(__xludf.DUMMYFUNCTION("""COMPUTED_VALUE"""),75.85)</f>
        <v>75.85</v>
      </c>
      <c r="C641" s="1">
        <f>IFERROR(__xludf.DUMMYFUNCTION("""COMPUTED_VALUE"""),76.17)</f>
        <v>76.17</v>
      </c>
      <c r="D641" s="1">
        <f>IFERROR(__xludf.DUMMYFUNCTION("""COMPUTED_VALUE"""),74.91)</f>
        <v>74.91</v>
      </c>
      <c r="E641" s="1">
        <f>IFERROR(__xludf.DUMMYFUNCTION("""COMPUTED_VALUE"""),75.84)</f>
        <v>75.84</v>
      </c>
      <c r="F641" s="1">
        <f>IFERROR(__xludf.DUMMYFUNCTION("""COMPUTED_VALUE"""),1713231.0)</f>
        <v>1713231</v>
      </c>
    </row>
    <row r="642">
      <c r="A642" s="2">
        <f>IFERROR(__xludf.DUMMYFUNCTION("""COMPUTED_VALUE"""),44032.66666666667)</f>
        <v>44032.66667</v>
      </c>
      <c r="B642" s="1">
        <f>IFERROR(__xludf.DUMMYFUNCTION("""COMPUTED_VALUE"""),75.75)</f>
        <v>75.75</v>
      </c>
      <c r="C642" s="1">
        <f>IFERROR(__xludf.DUMMYFUNCTION("""COMPUTED_VALUE"""),78.45)</f>
        <v>78.45</v>
      </c>
      <c r="D642" s="1">
        <f>IFERROR(__xludf.DUMMYFUNCTION("""COMPUTED_VALUE"""),75.13)</f>
        <v>75.13</v>
      </c>
      <c r="E642" s="1">
        <f>IFERROR(__xludf.DUMMYFUNCTION("""COMPUTED_VALUE"""),78.19)</f>
        <v>78.19</v>
      </c>
      <c r="F642" s="1">
        <f>IFERROR(__xludf.DUMMYFUNCTION("""COMPUTED_VALUE"""),1508277.0)</f>
        <v>1508277</v>
      </c>
    </row>
    <row r="643">
      <c r="A643" s="2">
        <f>IFERROR(__xludf.DUMMYFUNCTION("""COMPUTED_VALUE"""),44033.66666666667)</f>
        <v>44033.66667</v>
      </c>
      <c r="B643" s="1">
        <f>IFERROR(__xludf.DUMMYFUNCTION("""COMPUTED_VALUE"""),79.25)</f>
        <v>79.25</v>
      </c>
      <c r="C643" s="1">
        <f>IFERROR(__xludf.DUMMYFUNCTION("""COMPUTED_VALUE"""),79.35)</f>
        <v>79.35</v>
      </c>
      <c r="D643" s="1">
        <f>IFERROR(__xludf.DUMMYFUNCTION("""COMPUTED_VALUE"""),77.63)</f>
        <v>77.63</v>
      </c>
      <c r="E643" s="1">
        <f>IFERROR(__xludf.DUMMYFUNCTION("""COMPUTED_VALUE"""),77.8)</f>
        <v>77.8</v>
      </c>
      <c r="F643" s="1">
        <f>IFERROR(__xludf.DUMMYFUNCTION("""COMPUTED_VALUE"""),1377718.0)</f>
        <v>1377718</v>
      </c>
    </row>
    <row r="644">
      <c r="A644" s="2">
        <f>IFERROR(__xludf.DUMMYFUNCTION("""COMPUTED_VALUE"""),44034.66666666667)</f>
        <v>44034.66667</v>
      </c>
      <c r="B644" s="1">
        <f>IFERROR(__xludf.DUMMYFUNCTION("""COMPUTED_VALUE"""),77.79)</f>
        <v>77.79</v>
      </c>
      <c r="C644" s="1">
        <f>IFERROR(__xludf.DUMMYFUNCTION("""COMPUTED_VALUE"""),78.35)</f>
        <v>78.35</v>
      </c>
      <c r="D644" s="1">
        <f>IFERROR(__xludf.DUMMYFUNCTION("""COMPUTED_VALUE"""),77.16)</f>
        <v>77.16</v>
      </c>
      <c r="E644" s="1">
        <f>IFERROR(__xludf.DUMMYFUNCTION("""COMPUTED_VALUE"""),78.24)</f>
        <v>78.24</v>
      </c>
      <c r="F644" s="1">
        <f>IFERROR(__xludf.DUMMYFUNCTION("""COMPUTED_VALUE"""),1224100.0)</f>
        <v>1224100</v>
      </c>
    </row>
    <row r="645">
      <c r="A645" s="2">
        <f>IFERROR(__xludf.DUMMYFUNCTION("""COMPUTED_VALUE"""),44035.66666666667)</f>
        <v>44035.66667</v>
      </c>
      <c r="B645" s="1">
        <f>IFERROR(__xludf.DUMMYFUNCTION("""COMPUTED_VALUE"""),78.3)</f>
        <v>78.3</v>
      </c>
      <c r="C645" s="1">
        <f>IFERROR(__xludf.DUMMYFUNCTION("""COMPUTED_VALUE"""),78.52)</f>
        <v>78.52</v>
      </c>
      <c r="D645" s="1">
        <f>IFERROR(__xludf.DUMMYFUNCTION("""COMPUTED_VALUE"""),75.43)</f>
        <v>75.43</v>
      </c>
      <c r="E645" s="1">
        <f>IFERROR(__xludf.DUMMYFUNCTION("""COMPUTED_VALUE"""),75.84)</f>
        <v>75.84</v>
      </c>
      <c r="F645" s="1">
        <f>IFERROR(__xludf.DUMMYFUNCTION("""COMPUTED_VALUE"""),1695498.0)</f>
        <v>1695498</v>
      </c>
    </row>
    <row r="646">
      <c r="A646" s="2">
        <f>IFERROR(__xludf.DUMMYFUNCTION("""COMPUTED_VALUE"""),44036.66666666667)</f>
        <v>44036.66667</v>
      </c>
      <c r="B646" s="1">
        <f>IFERROR(__xludf.DUMMYFUNCTION("""COMPUTED_VALUE"""),74.96)</f>
        <v>74.96</v>
      </c>
      <c r="C646" s="1">
        <f>IFERROR(__xludf.DUMMYFUNCTION("""COMPUTED_VALUE"""),75.77)</f>
        <v>75.77</v>
      </c>
      <c r="D646" s="1">
        <f>IFERROR(__xludf.DUMMYFUNCTION("""COMPUTED_VALUE"""),74.38)</f>
        <v>74.38</v>
      </c>
      <c r="E646" s="1">
        <f>IFERROR(__xludf.DUMMYFUNCTION("""COMPUTED_VALUE"""),75.41)</f>
        <v>75.41</v>
      </c>
      <c r="F646" s="1">
        <f>IFERROR(__xludf.DUMMYFUNCTION("""COMPUTED_VALUE"""),1495381.0)</f>
        <v>1495381</v>
      </c>
    </row>
    <row r="647">
      <c r="A647" s="2">
        <f>IFERROR(__xludf.DUMMYFUNCTION("""COMPUTED_VALUE"""),44039.66666666667)</f>
        <v>44039.66667</v>
      </c>
      <c r="B647" s="1">
        <f>IFERROR(__xludf.DUMMYFUNCTION("""COMPUTED_VALUE"""),75.66)</f>
        <v>75.66</v>
      </c>
      <c r="C647" s="1">
        <f>IFERROR(__xludf.DUMMYFUNCTION("""COMPUTED_VALUE"""),76.88)</f>
        <v>76.88</v>
      </c>
      <c r="D647" s="1">
        <f>IFERROR(__xludf.DUMMYFUNCTION("""COMPUTED_VALUE"""),75.62)</f>
        <v>75.62</v>
      </c>
      <c r="E647" s="1">
        <f>IFERROR(__xludf.DUMMYFUNCTION("""COMPUTED_VALUE"""),76.47)</f>
        <v>76.47</v>
      </c>
      <c r="F647" s="1">
        <f>IFERROR(__xludf.DUMMYFUNCTION("""COMPUTED_VALUE"""),1356185.0)</f>
        <v>1356185</v>
      </c>
    </row>
    <row r="648">
      <c r="A648" s="2">
        <f>IFERROR(__xludf.DUMMYFUNCTION("""COMPUTED_VALUE"""),44040.66666666667)</f>
        <v>44040.66667</v>
      </c>
      <c r="B648" s="1">
        <f>IFERROR(__xludf.DUMMYFUNCTION("""COMPUTED_VALUE"""),76.25)</f>
        <v>76.25</v>
      </c>
      <c r="C648" s="1">
        <f>IFERROR(__xludf.DUMMYFUNCTION("""COMPUTED_VALUE"""),76.3)</f>
        <v>76.3</v>
      </c>
      <c r="D648" s="1">
        <f>IFERROR(__xludf.DUMMYFUNCTION("""COMPUTED_VALUE"""),75.03)</f>
        <v>75.03</v>
      </c>
      <c r="E648" s="1">
        <f>IFERROR(__xludf.DUMMYFUNCTION("""COMPUTED_VALUE"""),75.18)</f>
        <v>75.18</v>
      </c>
      <c r="F648" s="1">
        <f>IFERROR(__xludf.DUMMYFUNCTION("""COMPUTED_VALUE"""),1545534.0)</f>
        <v>1545534</v>
      </c>
    </row>
    <row r="649">
      <c r="A649" s="2">
        <f>IFERROR(__xludf.DUMMYFUNCTION("""COMPUTED_VALUE"""),44041.66666666667)</f>
        <v>44041.66667</v>
      </c>
      <c r="B649" s="1">
        <f>IFERROR(__xludf.DUMMYFUNCTION("""COMPUTED_VALUE"""),75.25)</f>
        <v>75.25</v>
      </c>
      <c r="C649" s="1">
        <f>IFERROR(__xludf.DUMMYFUNCTION("""COMPUTED_VALUE"""),76.67)</f>
        <v>76.67</v>
      </c>
      <c r="D649" s="1">
        <f>IFERROR(__xludf.DUMMYFUNCTION("""COMPUTED_VALUE"""),75.15)</f>
        <v>75.15</v>
      </c>
      <c r="E649" s="1">
        <f>IFERROR(__xludf.DUMMYFUNCTION("""COMPUTED_VALUE"""),76.18)</f>
        <v>76.18</v>
      </c>
      <c r="F649" s="1">
        <f>IFERROR(__xludf.DUMMYFUNCTION("""COMPUTED_VALUE"""),1133773.0)</f>
        <v>1133773</v>
      </c>
    </row>
    <row r="650">
      <c r="A650" s="2">
        <f>IFERROR(__xludf.DUMMYFUNCTION("""COMPUTED_VALUE"""),44042.66666666667)</f>
        <v>44042.66667</v>
      </c>
      <c r="B650" s="1">
        <f>IFERROR(__xludf.DUMMYFUNCTION("""COMPUTED_VALUE"""),74.9)</f>
        <v>74.9</v>
      </c>
      <c r="C650" s="1">
        <f>IFERROR(__xludf.DUMMYFUNCTION("""COMPUTED_VALUE"""),77.04)</f>
        <v>77.04</v>
      </c>
      <c r="D650" s="1">
        <f>IFERROR(__xludf.DUMMYFUNCTION("""COMPUTED_VALUE"""),74.76)</f>
        <v>74.76</v>
      </c>
      <c r="E650" s="1">
        <f>IFERROR(__xludf.DUMMYFUNCTION("""COMPUTED_VALUE"""),76.92)</f>
        <v>76.92</v>
      </c>
      <c r="F650" s="1">
        <f>IFERROR(__xludf.DUMMYFUNCTION("""COMPUTED_VALUE"""),1802121.0)</f>
        <v>1802121</v>
      </c>
    </row>
    <row r="651">
      <c r="A651" s="2">
        <f>IFERROR(__xludf.DUMMYFUNCTION("""COMPUTED_VALUE"""),44043.66666666667)</f>
        <v>44043.66667</v>
      </c>
      <c r="B651" s="1">
        <f>IFERROR(__xludf.DUMMYFUNCTION("""COMPUTED_VALUE"""),74.85)</f>
        <v>74.85</v>
      </c>
      <c r="C651" s="1">
        <f>IFERROR(__xludf.DUMMYFUNCTION("""COMPUTED_VALUE"""),75.25)</f>
        <v>75.25</v>
      </c>
      <c r="D651" s="1">
        <f>IFERROR(__xludf.DUMMYFUNCTION("""COMPUTED_VALUE"""),72.7)</f>
        <v>72.7</v>
      </c>
      <c r="E651" s="1">
        <f>IFERROR(__xludf.DUMMYFUNCTION("""COMPUTED_VALUE"""),74.4)</f>
        <v>74.4</v>
      </c>
      <c r="F651" s="1">
        <f>IFERROR(__xludf.DUMMYFUNCTION("""COMPUTED_VALUE"""),4576382.0)</f>
        <v>4576382</v>
      </c>
    </row>
    <row r="652">
      <c r="A652" s="2">
        <f>IFERROR(__xludf.DUMMYFUNCTION("""COMPUTED_VALUE"""),44046.66666666667)</f>
        <v>44046.66667</v>
      </c>
      <c r="B652" s="1">
        <f>IFERROR(__xludf.DUMMYFUNCTION("""COMPUTED_VALUE"""),74.55)</f>
        <v>74.55</v>
      </c>
      <c r="C652" s="1">
        <f>IFERROR(__xludf.DUMMYFUNCTION("""COMPUTED_VALUE"""),74.89)</f>
        <v>74.89</v>
      </c>
      <c r="D652" s="1">
        <f>IFERROR(__xludf.DUMMYFUNCTION("""COMPUTED_VALUE"""),73.59)</f>
        <v>73.59</v>
      </c>
      <c r="E652" s="1">
        <f>IFERROR(__xludf.DUMMYFUNCTION("""COMPUTED_VALUE"""),74.14)</f>
        <v>74.14</v>
      </c>
      <c r="F652" s="1">
        <f>IFERROR(__xludf.DUMMYFUNCTION("""COMPUTED_VALUE"""),2276085.0)</f>
        <v>2276085</v>
      </c>
    </row>
    <row r="653">
      <c r="A653" s="2">
        <f>IFERROR(__xludf.DUMMYFUNCTION("""COMPUTED_VALUE"""),44047.66666666667)</f>
        <v>44047.66667</v>
      </c>
      <c r="B653" s="1">
        <f>IFERROR(__xludf.DUMMYFUNCTION("""COMPUTED_VALUE"""),74.34)</f>
        <v>74.34</v>
      </c>
      <c r="C653" s="1">
        <f>IFERROR(__xludf.DUMMYFUNCTION("""COMPUTED_VALUE"""),74.66)</f>
        <v>74.66</v>
      </c>
      <c r="D653" s="1">
        <f>IFERROR(__xludf.DUMMYFUNCTION("""COMPUTED_VALUE"""),73.2)</f>
        <v>73.2</v>
      </c>
      <c r="E653" s="1">
        <f>IFERROR(__xludf.DUMMYFUNCTION("""COMPUTED_VALUE"""),73.67)</f>
        <v>73.67</v>
      </c>
      <c r="F653" s="1">
        <f>IFERROR(__xludf.DUMMYFUNCTION("""COMPUTED_VALUE"""),1860609.0)</f>
        <v>1860609</v>
      </c>
    </row>
    <row r="654">
      <c r="A654" s="2">
        <f>IFERROR(__xludf.DUMMYFUNCTION("""COMPUTED_VALUE"""),44048.66666666667)</f>
        <v>44048.66667</v>
      </c>
      <c r="B654" s="1">
        <f>IFERROR(__xludf.DUMMYFUNCTION("""COMPUTED_VALUE"""),73.84)</f>
        <v>73.84</v>
      </c>
      <c r="C654" s="1">
        <f>IFERROR(__xludf.DUMMYFUNCTION("""COMPUTED_VALUE"""),74.5)</f>
        <v>74.5</v>
      </c>
      <c r="D654" s="1">
        <f>IFERROR(__xludf.DUMMYFUNCTION("""COMPUTED_VALUE"""),73.56)</f>
        <v>73.56</v>
      </c>
      <c r="E654" s="1">
        <f>IFERROR(__xludf.DUMMYFUNCTION("""COMPUTED_VALUE"""),73.95)</f>
        <v>73.95</v>
      </c>
      <c r="F654" s="1">
        <f>IFERROR(__xludf.DUMMYFUNCTION("""COMPUTED_VALUE"""),1457518.0)</f>
        <v>1457518</v>
      </c>
    </row>
    <row r="655">
      <c r="A655" s="2">
        <f>IFERROR(__xludf.DUMMYFUNCTION("""COMPUTED_VALUE"""),44049.66666666667)</f>
        <v>44049.66667</v>
      </c>
      <c r="B655" s="1">
        <f>IFERROR(__xludf.DUMMYFUNCTION("""COMPUTED_VALUE"""),73.81)</f>
        <v>73.81</v>
      </c>
      <c r="C655" s="1">
        <f>IFERROR(__xludf.DUMMYFUNCTION("""COMPUTED_VALUE"""),75.31)</f>
        <v>75.31</v>
      </c>
      <c r="D655" s="1">
        <f>IFERROR(__xludf.DUMMYFUNCTION("""COMPUTED_VALUE"""),73.6)</f>
        <v>73.6</v>
      </c>
      <c r="E655" s="1">
        <f>IFERROR(__xludf.DUMMYFUNCTION("""COMPUTED_VALUE"""),75.25)</f>
        <v>75.25</v>
      </c>
      <c r="F655" s="1">
        <f>IFERROR(__xludf.DUMMYFUNCTION("""COMPUTED_VALUE"""),1665261.0)</f>
        <v>1665261</v>
      </c>
    </row>
    <row r="656">
      <c r="A656" s="2">
        <f>IFERROR(__xludf.DUMMYFUNCTION("""COMPUTED_VALUE"""),44050.66666666667)</f>
        <v>44050.66667</v>
      </c>
      <c r="B656" s="1">
        <f>IFERROR(__xludf.DUMMYFUNCTION("""COMPUTED_VALUE"""),75.45)</f>
        <v>75.45</v>
      </c>
      <c r="C656" s="1">
        <f>IFERROR(__xludf.DUMMYFUNCTION("""COMPUTED_VALUE"""),76.0)</f>
        <v>76</v>
      </c>
      <c r="D656" s="1">
        <f>IFERROR(__xludf.DUMMYFUNCTION("""COMPUTED_VALUE"""),74.31)</f>
        <v>74.31</v>
      </c>
      <c r="E656" s="1">
        <f>IFERROR(__xludf.DUMMYFUNCTION("""COMPUTED_VALUE"""),74.92)</f>
        <v>74.92</v>
      </c>
      <c r="F656" s="1">
        <f>IFERROR(__xludf.DUMMYFUNCTION("""COMPUTED_VALUE"""),1386294.0)</f>
        <v>1386294</v>
      </c>
    </row>
    <row r="657">
      <c r="A657" s="2">
        <f>IFERROR(__xludf.DUMMYFUNCTION("""COMPUTED_VALUE"""),44053.66666666667)</f>
        <v>44053.66667</v>
      </c>
      <c r="B657" s="1">
        <f>IFERROR(__xludf.DUMMYFUNCTION("""COMPUTED_VALUE"""),74.54)</f>
        <v>74.54</v>
      </c>
      <c r="C657" s="1">
        <f>IFERROR(__xludf.DUMMYFUNCTION("""COMPUTED_VALUE"""),75.36)</f>
        <v>75.36</v>
      </c>
      <c r="D657" s="1">
        <f>IFERROR(__xludf.DUMMYFUNCTION("""COMPUTED_VALUE"""),73.87)</f>
        <v>73.87</v>
      </c>
      <c r="E657" s="1">
        <f>IFERROR(__xludf.DUMMYFUNCTION("""COMPUTED_VALUE"""),74.84)</f>
        <v>74.84</v>
      </c>
      <c r="F657" s="1">
        <f>IFERROR(__xludf.DUMMYFUNCTION("""COMPUTED_VALUE"""),1027329.0)</f>
        <v>1027329</v>
      </c>
    </row>
    <row r="658">
      <c r="A658" s="2">
        <f>IFERROR(__xludf.DUMMYFUNCTION("""COMPUTED_VALUE"""),44054.66666666667)</f>
        <v>44054.66667</v>
      </c>
      <c r="B658" s="1">
        <f>IFERROR(__xludf.DUMMYFUNCTION("""COMPUTED_VALUE"""),74.7)</f>
        <v>74.7</v>
      </c>
      <c r="C658" s="1">
        <f>IFERROR(__xludf.DUMMYFUNCTION("""COMPUTED_VALUE"""),75.52)</f>
        <v>75.52</v>
      </c>
      <c r="D658" s="1">
        <f>IFERROR(__xludf.DUMMYFUNCTION("""COMPUTED_VALUE"""),73.91)</f>
        <v>73.91</v>
      </c>
      <c r="E658" s="1">
        <f>IFERROR(__xludf.DUMMYFUNCTION("""COMPUTED_VALUE"""),74.03)</f>
        <v>74.03</v>
      </c>
      <c r="F658" s="1">
        <f>IFERROR(__xludf.DUMMYFUNCTION("""COMPUTED_VALUE"""),1554853.0)</f>
        <v>1554853</v>
      </c>
    </row>
    <row r="659">
      <c r="A659" s="2">
        <f>IFERROR(__xludf.DUMMYFUNCTION("""COMPUTED_VALUE"""),44055.66666666667)</f>
        <v>44055.66667</v>
      </c>
      <c r="B659" s="1">
        <f>IFERROR(__xludf.DUMMYFUNCTION("""COMPUTED_VALUE"""),74.36)</f>
        <v>74.36</v>
      </c>
      <c r="C659" s="1">
        <f>IFERROR(__xludf.DUMMYFUNCTION("""COMPUTED_VALUE"""),75.58)</f>
        <v>75.58</v>
      </c>
      <c r="D659" s="1">
        <f>IFERROR(__xludf.DUMMYFUNCTION("""COMPUTED_VALUE"""),74.25)</f>
        <v>74.25</v>
      </c>
      <c r="E659" s="1">
        <f>IFERROR(__xludf.DUMMYFUNCTION("""COMPUTED_VALUE"""),75.36)</f>
        <v>75.36</v>
      </c>
      <c r="F659" s="1">
        <f>IFERROR(__xludf.DUMMYFUNCTION("""COMPUTED_VALUE"""),1126560.0)</f>
        <v>1126560</v>
      </c>
    </row>
    <row r="660">
      <c r="A660" s="2">
        <f>IFERROR(__xludf.DUMMYFUNCTION("""COMPUTED_VALUE"""),44056.66666666667)</f>
        <v>44056.66667</v>
      </c>
      <c r="B660" s="1">
        <f>IFERROR(__xludf.DUMMYFUNCTION("""COMPUTED_VALUE"""),75.41)</f>
        <v>75.41</v>
      </c>
      <c r="C660" s="1">
        <f>IFERROR(__xludf.DUMMYFUNCTION("""COMPUTED_VALUE"""),76.85)</f>
        <v>76.85</v>
      </c>
      <c r="D660" s="1">
        <f>IFERROR(__xludf.DUMMYFUNCTION("""COMPUTED_VALUE"""),75.41)</f>
        <v>75.41</v>
      </c>
      <c r="E660" s="1">
        <f>IFERROR(__xludf.DUMMYFUNCTION("""COMPUTED_VALUE"""),75.83)</f>
        <v>75.83</v>
      </c>
      <c r="F660" s="1">
        <f>IFERROR(__xludf.DUMMYFUNCTION("""COMPUTED_VALUE"""),1119711.0)</f>
        <v>1119711</v>
      </c>
    </row>
    <row r="661">
      <c r="A661" s="2">
        <f>IFERROR(__xludf.DUMMYFUNCTION("""COMPUTED_VALUE"""),44057.66666666667)</f>
        <v>44057.66667</v>
      </c>
      <c r="B661" s="1">
        <f>IFERROR(__xludf.DUMMYFUNCTION("""COMPUTED_VALUE"""),75.68)</f>
        <v>75.68</v>
      </c>
      <c r="C661" s="1">
        <f>IFERROR(__xludf.DUMMYFUNCTION("""COMPUTED_VALUE"""),75.99)</f>
        <v>75.99</v>
      </c>
      <c r="D661" s="1">
        <f>IFERROR(__xludf.DUMMYFUNCTION("""COMPUTED_VALUE"""),74.95)</f>
        <v>74.95</v>
      </c>
      <c r="E661" s="1">
        <f>IFERROR(__xludf.DUMMYFUNCTION("""COMPUTED_VALUE"""),75.23)</f>
        <v>75.23</v>
      </c>
      <c r="F661" s="1">
        <f>IFERROR(__xludf.DUMMYFUNCTION("""COMPUTED_VALUE"""),1097059.0)</f>
        <v>1097059</v>
      </c>
    </row>
    <row r="662">
      <c r="A662" s="2">
        <f>IFERROR(__xludf.DUMMYFUNCTION("""COMPUTED_VALUE"""),44060.66666666667)</f>
        <v>44060.66667</v>
      </c>
      <c r="B662" s="1">
        <f>IFERROR(__xludf.DUMMYFUNCTION("""COMPUTED_VALUE"""),75.8)</f>
        <v>75.8</v>
      </c>
      <c r="C662" s="1">
        <f>IFERROR(__xludf.DUMMYFUNCTION("""COMPUTED_VALUE"""),76.19)</f>
        <v>76.19</v>
      </c>
      <c r="D662" s="1">
        <f>IFERROR(__xludf.DUMMYFUNCTION("""COMPUTED_VALUE"""),75.25)</f>
        <v>75.25</v>
      </c>
      <c r="E662" s="1">
        <f>IFERROR(__xludf.DUMMYFUNCTION("""COMPUTED_VALUE"""),75.81)</f>
        <v>75.81</v>
      </c>
      <c r="F662" s="1">
        <f>IFERROR(__xludf.DUMMYFUNCTION("""COMPUTED_VALUE"""),999934.0)</f>
        <v>999934</v>
      </c>
    </row>
    <row r="663">
      <c r="A663" s="2">
        <f>IFERROR(__xludf.DUMMYFUNCTION("""COMPUTED_VALUE"""),44061.66666666667)</f>
        <v>44061.66667</v>
      </c>
      <c r="B663" s="1">
        <f>IFERROR(__xludf.DUMMYFUNCTION("""COMPUTED_VALUE"""),76.31)</f>
        <v>76.31</v>
      </c>
      <c r="C663" s="1">
        <f>IFERROR(__xludf.DUMMYFUNCTION("""COMPUTED_VALUE"""),77.87)</f>
        <v>77.87</v>
      </c>
      <c r="D663" s="1">
        <f>IFERROR(__xludf.DUMMYFUNCTION("""COMPUTED_VALUE"""),76.08)</f>
        <v>76.08</v>
      </c>
      <c r="E663" s="1">
        <f>IFERROR(__xludf.DUMMYFUNCTION("""COMPUTED_VALUE"""),77.79)</f>
        <v>77.79</v>
      </c>
      <c r="F663" s="1">
        <f>IFERROR(__xludf.DUMMYFUNCTION("""COMPUTED_VALUE"""),1418850.0)</f>
        <v>1418850</v>
      </c>
    </row>
    <row r="664">
      <c r="A664" s="2">
        <f>IFERROR(__xludf.DUMMYFUNCTION("""COMPUTED_VALUE"""),44062.66666666667)</f>
        <v>44062.66667</v>
      </c>
      <c r="B664" s="1">
        <f>IFERROR(__xludf.DUMMYFUNCTION("""COMPUTED_VALUE"""),77.62)</f>
        <v>77.62</v>
      </c>
      <c r="C664" s="1">
        <f>IFERROR(__xludf.DUMMYFUNCTION("""COMPUTED_VALUE"""),78.44)</f>
        <v>78.44</v>
      </c>
      <c r="D664" s="1">
        <f>IFERROR(__xludf.DUMMYFUNCTION("""COMPUTED_VALUE"""),77.0)</f>
        <v>77</v>
      </c>
      <c r="E664" s="1">
        <f>IFERROR(__xludf.DUMMYFUNCTION("""COMPUTED_VALUE"""),77.23)</f>
        <v>77.23</v>
      </c>
      <c r="F664" s="1">
        <f>IFERROR(__xludf.DUMMYFUNCTION("""COMPUTED_VALUE"""),1523592.0)</f>
        <v>1523592</v>
      </c>
    </row>
    <row r="665">
      <c r="A665" s="2">
        <f>IFERROR(__xludf.DUMMYFUNCTION("""COMPUTED_VALUE"""),44063.66666666667)</f>
        <v>44063.66667</v>
      </c>
      <c r="B665" s="1">
        <f>IFERROR(__xludf.DUMMYFUNCTION("""COMPUTED_VALUE"""),77.0)</f>
        <v>77</v>
      </c>
      <c r="C665" s="1">
        <f>IFERROR(__xludf.DUMMYFUNCTION("""COMPUTED_VALUE"""),79.01)</f>
        <v>79.01</v>
      </c>
      <c r="D665" s="1">
        <f>IFERROR(__xludf.DUMMYFUNCTION("""COMPUTED_VALUE"""),76.72)</f>
        <v>76.72</v>
      </c>
      <c r="E665" s="1">
        <f>IFERROR(__xludf.DUMMYFUNCTION("""COMPUTED_VALUE"""),78.81)</f>
        <v>78.81</v>
      </c>
      <c r="F665" s="1">
        <f>IFERROR(__xludf.DUMMYFUNCTION("""COMPUTED_VALUE"""),1319131.0)</f>
        <v>1319131</v>
      </c>
    </row>
    <row r="666">
      <c r="A666" s="2">
        <f>IFERROR(__xludf.DUMMYFUNCTION("""COMPUTED_VALUE"""),44064.66666666667)</f>
        <v>44064.66667</v>
      </c>
      <c r="B666" s="1">
        <f>IFERROR(__xludf.DUMMYFUNCTION("""COMPUTED_VALUE"""),78.59)</f>
        <v>78.59</v>
      </c>
      <c r="C666" s="1">
        <f>IFERROR(__xludf.DUMMYFUNCTION("""COMPUTED_VALUE"""),79.59)</f>
        <v>79.59</v>
      </c>
      <c r="D666" s="1">
        <f>IFERROR(__xludf.DUMMYFUNCTION("""COMPUTED_VALUE"""),78.12)</f>
        <v>78.12</v>
      </c>
      <c r="E666" s="1">
        <f>IFERROR(__xludf.DUMMYFUNCTION("""COMPUTED_VALUE"""),78.78)</f>
        <v>78.78</v>
      </c>
      <c r="F666" s="1">
        <f>IFERROR(__xludf.DUMMYFUNCTION("""COMPUTED_VALUE"""),1742275.0)</f>
        <v>1742275</v>
      </c>
    </row>
    <row r="667">
      <c r="A667" s="2">
        <f>IFERROR(__xludf.DUMMYFUNCTION("""COMPUTED_VALUE"""),44067.66666666667)</f>
        <v>44067.66667</v>
      </c>
      <c r="B667" s="1">
        <f>IFERROR(__xludf.DUMMYFUNCTION("""COMPUTED_VALUE"""),79.62)</f>
        <v>79.62</v>
      </c>
      <c r="C667" s="1">
        <f>IFERROR(__xludf.DUMMYFUNCTION("""COMPUTED_VALUE"""),80.44)</f>
        <v>80.44</v>
      </c>
      <c r="D667" s="1">
        <f>IFERROR(__xludf.DUMMYFUNCTION("""COMPUTED_VALUE"""),78.75)</f>
        <v>78.75</v>
      </c>
      <c r="E667" s="1">
        <f>IFERROR(__xludf.DUMMYFUNCTION("""COMPUTED_VALUE"""),79.26)</f>
        <v>79.26</v>
      </c>
      <c r="F667" s="1">
        <f>IFERROR(__xludf.DUMMYFUNCTION("""COMPUTED_VALUE"""),1281893.0)</f>
        <v>1281893</v>
      </c>
    </row>
    <row r="668">
      <c r="A668" s="2">
        <f>IFERROR(__xludf.DUMMYFUNCTION("""COMPUTED_VALUE"""),44068.66666666667)</f>
        <v>44068.66667</v>
      </c>
      <c r="B668" s="1">
        <f>IFERROR(__xludf.DUMMYFUNCTION("""COMPUTED_VALUE"""),79.01)</f>
        <v>79.01</v>
      </c>
      <c r="C668" s="1">
        <f>IFERROR(__xludf.DUMMYFUNCTION("""COMPUTED_VALUE"""),80.44)</f>
        <v>80.44</v>
      </c>
      <c r="D668" s="1">
        <f>IFERROR(__xludf.DUMMYFUNCTION("""COMPUTED_VALUE"""),78.89)</f>
        <v>78.89</v>
      </c>
      <c r="E668" s="1">
        <f>IFERROR(__xludf.DUMMYFUNCTION("""COMPUTED_VALUE"""),80.29)</f>
        <v>80.29</v>
      </c>
      <c r="F668" s="1">
        <f>IFERROR(__xludf.DUMMYFUNCTION("""COMPUTED_VALUE"""),1257463.0)</f>
        <v>1257463</v>
      </c>
    </row>
    <row r="669">
      <c r="A669" s="2">
        <f>IFERROR(__xludf.DUMMYFUNCTION("""COMPUTED_VALUE"""),44069.66666666667)</f>
        <v>44069.66667</v>
      </c>
      <c r="B669" s="1">
        <f>IFERROR(__xludf.DUMMYFUNCTION("""COMPUTED_VALUE"""),80.32)</f>
        <v>80.32</v>
      </c>
      <c r="C669" s="1">
        <f>IFERROR(__xludf.DUMMYFUNCTION("""COMPUTED_VALUE"""),82.64)</f>
        <v>82.64</v>
      </c>
      <c r="D669" s="1">
        <f>IFERROR(__xludf.DUMMYFUNCTION("""COMPUTED_VALUE"""),80.05)</f>
        <v>80.05</v>
      </c>
      <c r="E669" s="1">
        <f>IFERROR(__xludf.DUMMYFUNCTION("""COMPUTED_VALUE"""),82.21)</f>
        <v>82.21</v>
      </c>
      <c r="F669" s="1">
        <f>IFERROR(__xludf.DUMMYFUNCTION("""COMPUTED_VALUE"""),2609363.0)</f>
        <v>2609363</v>
      </c>
    </row>
    <row r="670">
      <c r="A670" s="2">
        <f>IFERROR(__xludf.DUMMYFUNCTION("""COMPUTED_VALUE"""),44070.66666666667)</f>
        <v>44070.66667</v>
      </c>
      <c r="B670" s="1">
        <f>IFERROR(__xludf.DUMMYFUNCTION("""COMPUTED_VALUE"""),82.33)</f>
        <v>82.33</v>
      </c>
      <c r="C670" s="1">
        <f>IFERROR(__xludf.DUMMYFUNCTION("""COMPUTED_VALUE"""),82.4)</f>
        <v>82.4</v>
      </c>
      <c r="D670" s="1">
        <f>IFERROR(__xludf.DUMMYFUNCTION("""COMPUTED_VALUE"""),80.94)</f>
        <v>80.94</v>
      </c>
      <c r="E670" s="1">
        <f>IFERROR(__xludf.DUMMYFUNCTION("""COMPUTED_VALUE"""),81.43)</f>
        <v>81.43</v>
      </c>
      <c r="F670" s="1">
        <f>IFERROR(__xludf.DUMMYFUNCTION("""COMPUTED_VALUE"""),1567503.0)</f>
        <v>1567503</v>
      </c>
    </row>
    <row r="671">
      <c r="A671" s="2">
        <f>IFERROR(__xludf.DUMMYFUNCTION("""COMPUTED_VALUE"""),44071.66666666667)</f>
        <v>44071.66667</v>
      </c>
      <c r="B671" s="1">
        <f>IFERROR(__xludf.DUMMYFUNCTION("""COMPUTED_VALUE"""),81.47)</f>
        <v>81.47</v>
      </c>
      <c r="C671" s="1">
        <f>IFERROR(__xludf.DUMMYFUNCTION("""COMPUTED_VALUE"""),82.07)</f>
        <v>82.07</v>
      </c>
      <c r="D671" s="1">
        <f>IFERROR(__xludf.DUMMYFUNCTION("""COMPUTED_VALUE"""),81.28)</f>
        <v>81.28</v>
      </c>
      <c r="E671" s="1">
        <f>IFERROR(__xludf.DUMMYFUNCTION("""COMPUTED_VALUE"""),81.97)</f>
        <v>81.97</v>
      </c>
      <c r="F671" s="1">
        <f>IFERROR(__xludf.DUMMYFUNCTION("""COMPUTED_VALUE"""),1121195.0)</f>
        <v>1121195</v>
      </c>
    </row>
    <row r="672">
      <c r="A672" s="2">
        <f>IFERROR(__xludf.DUMMYFUNCTION("""COMPUTED_VALUE"""),44074.66666666667)</f>
        <v>44074.66667</v>
      </c>
      <c r="B672" s="1">
        <f>IFERROR(__xludf.DUMMYFUNCTION("""COMPUTED_VALUE"""),82.18)</f>
        <v>82.18</v>
      </c>
      <c r="C672" s="1">
        <f>IFERROR(__xludf.DUMMYFUNCTION("""COMPUTED_VALUE"""),82.23)</f>
        <v>82.23</v>
      </c>
      <c r="D672" s="1">
        <f>IFERROR(__xludf.DUMMYFUNCTION("""COMPUTED_VALUE"""),81.27)</f>
        <v>81.27</v>
      </c>
      <c r="E672" s="1">
        <f>IFERROR(__xludf.DUMMYFUNCTION("""COMPUTED_VALUE"""),81.48)</f>
        <v>81.48</v>
      </c>
      <c r="F672" s="1">
        <f>IFERROR(__xludf.DUMMYFUNCTION("""COMPUTED_VALUE"""),1321097.0)</f>
        <v>1321097</v>
      </c>
    </row>
    <row r="673">
      <c r="A673" s="2">
        <f>IFERROR(__xludf.DUMMYFUNCTION("""COMPUTED_VALUE"""),44075.66666666667)</f>
        <v>44075.66667</v>
      </c>
      <c r="B673" s="1">
        <f>IFERROR(__xludf.DUMMYFUNCTION("""COMPUTED_VALUE"""),81.61)</f>
        <v>81.61</v>
      </c>
      <c r="C673" s="1">
        <f>IFERROR(__xludf.DUMMYFUNCTION("""COMPUTED_VALUE"""),82.96)</f>
        <v>82.96</v>
      </c>
      <c r="D673" s="1">
        <f>IFERROR(__xludf.DUMMYFUNCTION("""COMPUTED_VALUE"""),81.48)</f>
        <v>81.48</v>
      </c>
      <c r="E673" s="1">
        <f>IFERROR(__xludf.DUMMYFUNCTION("""COMPUTED_VALUE"""),82.75)</f>
        <v>82.75</v>
      </c>
      <c r="F673" s="1">
        <f>IFERROR(__xludf.DUMMYFUNCTION("""COMPUTED_VALUE"""),1133766.0)</f>
        <v>1133766</v>
      </c>
    </row>
    <row r="674">
      <c r="A674" s="2">
        <f>IFERROR(__xludf.DUMMYFUNCTION("""COMPUTED_VALUE"""),44076.66666666667)</f>
        <v>44076.66667</v>
      </c>
      <c r="B674" s="1">
        <f>IFERROR(__xludf.DUMMYFUNCTION("""COMPUTED_VALUE"""),83.4)</f>
        <v>83.4</v>
      </c>
      <c r="C674" s="1">
        <f>IFERROR(__xludf.DUMMYFUNCTION("""COMPUTED_VALUE"""),86.31)</f>
        <v>86.31</v>
      </c>
      <c r="D674" s="1">
        <f>IFERROR(__xludf.DUMMYFUNCTION("""COMPUTED_VALUE"""),83.01)</f>
        <v>83.01</v>
      </c>
      <c r="E674" s="1">
        <f>IFERROR(__xludf.DUMMYFUNCTION("""COMPUTED_VALUE"""),85.87)</f>
        <v>85.87</v>
      </c>
      <c r="F674" s="1">
        <f>IFERROR(__xludf.DUMMYFUNCTION("""COMPUTED_VALUE"""),2476072.0)</f>
        <v>2476072</v>
      </c>
    </row>
    <row r="675">
      <c r="A675" s="2">
        <f>IFERROR(__xludf.DUMMYFUNCTION("""COMPUTED_VALUE"""),44077.66666666667)</f>
        <v>44077.66667</v>
      </c>
      <c r="B675" s="1">
        <f>IFERROR(__xludf.DUMMYFUNCTION("""COMPUTED_VALUE"""),84.98)</f>
        <v>84.98</v>
      </c>
      <c r="C675" s="1">
        <f>IFERROR(__xludf.DUMMYFUNCTION("""COMPUTED_VALUE"""),85.0)</f>
        <v>85</v>
      </c>
      <c r="D675" s="1">
        <f>IFERROR(__xludf.DUMMYFUNCTION("""COMPUTED_VALUE"""),80.39)</f>
        <v>80.39</v>
      </c>
      <c r="E675" s="1">
        <f>IFERROR(__xludf.DUMMYFUNCTION("""COMPUTED_VALUE"""),81.48)</f>
        <v>81.48</v>
      </c>
      <c r="F675" s="1">
        <f>IFERROR(__xludf.DUMMYFUNCTION("""COMPUTED_VALUE"""),3186287.0)</f>
        <v>3186287</v>
      </c>
    </row>
    <row r="676">
      <c r="A676" s="2">
        <f>IFERROR(__xludf.DUMMYFUNCTION("""COMPUTED_VALUE"""),44078.66666666667)</f>
        <v>44078.66667</v>
      </c>
      <c r="B676" s="1">
        <f>IFERROR(__xludf.DUMMYFUNCTION("""COMPUTED_VALUE"""),80.45)</f>
        <v>80.45</v>
      </c>
      <c r="C676" s="1">
        <f>IFERROR(__xludf.DUMMYFUNCTION("""COMPUTED_VALUE"""),81.75)</f>
        <v>81.75</v>
      </c>
      <c r="D676" s="1">
        <f>IFERROR(__xludf.DUMMYFUNCTION("""COMPUTED_VALUE"""),76.9)</f>
        <v>76.9</v>
      </c>
      <c r="E676" s="1">
        <f>IFERROR(__xludf.DUMMYFUNCTION("""COMPUTED_VALUE"""),79.06)</f>
        <v>79.06</v>
      </c>
      <c r="F676" s="1">
        <f>IFERROR(__xludf.DUMMYFUNCTION("""COMPUTED_VALUE"""),2792533.0)</f>
        <v>2792533</v>
      </c>
    </row>
    <row r="677">
      <c r="A677" s="2">
        <f>IFERROR(__xludf.DUMMYFUNCTION("""COMPUTED_VALUE"""),44082.66666666667)</f>
        <v>44082.66667</v>
      </c>
      <c r="B677" s="1">
        <f>IFERROR(__xludf.DUMMYFUNCTION("""COMPUTED_VALUE"""),76.25)</f>
        <v>76.25</v>
      </c>
      <c r="C677" s="1">
        <f>IFERROR(__xludf.DUMMYFUNCTION("""COMPUTED_VALUE"""),77.78)</f>
        <v>77.78</v>
      </c>
      <c r="D677" s="1">
        <f>IFERROR(__xludf.DUMMYFUNCTION("""COMPUTED_VALUE"""),75.83)</f>
        <v>75.83</v>
      </c>
      <c r="E677" s="1">
        <f>IFERROR(__xludf.DUMMYFUNCTION("""COMPUTED_VALUE"""),76.18)</f>
        <v>76.18</v>
      </c>
      <c r="F677" s="1">
        <f>IFERROR(__xludf.DUMMYFUNCTION("""COMPUTED_VALUE"""),2701586.0)</f>
        <v>2701586</v>
      </c>
    </row>
    <row r="678">
      <c r="A678" s="2">
        <f>IFERROR(__xludf.DUMMYFUNCTION("""COMPUTED_VALUE"""),44083.66666666667)</f>
        <v>44083.66667</v>
      </c>
      <c r="B678" s="1">
        <f>IFERROR(__xludf.DUMMYFUNCTION("""COMPUTED_VALUE"""),77.44)</f>
        <v>77.44</v>
      </c>
      <c r="C678" s="1">
        <f>IFERROR(__xludf.DUMMYFUNCTION("""COMPUTED_VALUE"""),77.94)</f>
        <v>77.94</v>
      </c>
      <c r="D678" s="1">
        <f>IFERROR(__xludf.DUMMYFUNCTION("""COMPUTED_VALUE"""),76.26)</f>
        <v>76.26</v>
      </c>
      <c r="E678" s="1">
        <f>IFERROR(__xludf.DUMMYFUNCTION("""COMPUTED_VALUE"""),77.36)</f>
        <v>77.36</v>
      </c>
      <c r="F678" s="1">
        <f>IFERROR(__xludf.DUMMYFUNCTION("""COMPUTED_VALUE"""),1962078.0)</f>
        <v>1962078</v>
      </c>
    </row>
    <row r="679">
      <c r="A679" s="2">
        <f>IFERROR(__xludf.DUMMYFUNCTION("""COMPUTED_VALUE"""),44084.66666666667)</f>
        <v>44084.66667</v>
      </c>
      <c r="B679" s="1">
        <f>IFERROR(__xludf.DUMMYFUNCTION("""COMPUTED_VALUE"""),77.51)</f>
        <v>77.51</v>
      </c>
      <c r="C679" s="1">
        <f>IFERROR(__xludf.DUMMYFUNCTION("""COMPUTED_VALUE"""),78.68)</f>
        <v>78.68</v>
      </c>
      <c r="D679" s="1">
        <f>IFERROR(__xludf.DUMMYFUNCTION("""COMPUTED_VALUE"""),76.0)</f>
        <v>76</v>
      </c>
      <c r="E679" s="1">
        <f>IFERROR(__xludf.DUMMYFUNCTION("""COMPUTED_VALUE"""),76.3)</f>
        <v>76.3</v>
      </c>
      <c r="F679" s="1">
        <f>IFERROR(__xludf.DUMMYFUNCTION("""COMPUTED_VALUE"""),1651194.0)</f>
        <v>1651194</v>
      </c>
    </row>
    <row r="680">
      <c r="A680" s="2">
        <f>IFERROR(__xludf.DUMMYFUNCTION("""COMPUTED_VALUE"""),44085.66666666667)</f>
        <v>44085.66667</v>
      </c>
      <c r="B680" s="1">
        <f>IFERROR(__xludf.DUMMYFUNCTION("""COMPUTED_VALUE"""),76.41)</f>
        <v>76.41</v>
      </c>
      <c r="C680" s="1">
        <f>IFERROR(__xludf.DUMMYFUNCTION("""COMPUTED_VALUE"""),76.93)</f>
        <v>76.93</v>
      </c>
      <c r="D680" s="1">
        <f>IFERROR(__xludf.DUMMYFUNCTION("""COMPUTED_VALUE"""),74.65)</f>
        <v>74.65</v>
      </c>
      <c r="E680" s="1">
        <f>IFERROR(__xludf.DUMMYFUNCTION("""COMPUTED_VALUE"""),75.79)</f>
        <v>75.79</v>
      </c>
      <c r="F680" s="1">
        <f>IFERROR(__xludf.DUMMYFUNCTION("""COMPUTED_VALUE"""),1535337.0)</f>
        <v>1535337</v>
      </c>
    </row>
    <row r="681">
      <c r="A681" s="2">
        <f>IFERROR(__xludf.DUMMYFUNCTION("""COMPUTED_VALUE"""),44088.66666666667)</f>
        <v>44088.66667</v>
      </c>
      <c r="B681" s="1">
        <f>IFERROR(__xludf.DUMMYFUNCTION("""COMPUTED_VALUE"""),76.58)</f>
        <v>76.58</v>
      </c>
      <c r="C681" s="1">
        <f>IFERROR(__xludf.DUMMYFUNCTION("""COMPUTED_VALUE"""),77.85)</f>
        <v>77.85</v>
      </c>
      <c r="D681" s="1">
        <f>IFERROR(__xludf.DUMMYFUNCTION("""COMPUTED_VALUE"""),75.26)</f>
        <v>75.26</v>
      </c>
      <c r="E681" s="1">
        <f>IFERROR(__xludf.DUMMYFUNCTION("""COMPUTED_VALUE"""),75.44)</f>
        <v>75.44</v>
      </c>
      <c r="F681" s="1">
        <f>IFERROR(__xludf.DUMMYFUNCTION("""COMPUTED_VALUE"""),2133007.0)</f>
        <v>2133007</v>
      </c>
    </row>
    <row r="682">
      <c r="A682" s="2">
        <f>IFERROR(__xludf.DUMMYFUNCTION("""COMPUTED_VALUE"""),44089.66666666667)</f>
        <v>44089.66667</v>
      </c>
      <c r="B682" s="1">
        <f>IFERROR(__xludf.DUMMYFUNCTION("""COMPUTED_VALUE"""),76.39)</f>
        <v>76.39</v>
      </c>
      <c r="C682" s="1">
        <f>IFERROR(__xludf.DUMMYFUNCTION("""COMPUTED_VALUE"""),77.55)</f>
        <v>77.55</v>
      </c>
      <c r="D682" s="1">
        <f>IFERROR(__xludf.DUMMYFUNCTION("""COMPUTED_VALUE"""),76.11)</f>
        <v>76.11</v>
      </c>
      <c r="E682" s="1">
        <f>IFERROR(__xludf.DUMMYFUNCTION("""COMPUTED_VALUE"""),76.76)</f>
        <v>76.76</v>
      </c>
      <c r="F682" s="1">
        <f>IFERROR(__xludf.DUMMYFUNCTION("""COMPUTED_VALUE"""),1152055.0)</f>
        <v>1152055</v>
      </c>
    </row>
    <row r="683">
      <c r="A683" s="2">
        <f>IFERROR(__xludf.DUMMYFUNCTION("""COMPUTED_VALUE"""),44090.66666666667)</f>
        <v>44090.66667</v>
      </c>
      <c r="B683" s="1">
        <f>IFERROR(__xludf.DUMMYFUNCTION("""COMPUTED_VALUE"""),77.12)</f>
        <v>77.12</v>
      </c>
      <c r="C683" s="1">
        <f>IFERROR(__xludf.DUMMYFUNCTION("""COMPUTED_VALUE"""),77.72)</f>
        <v>77.72</v>
      </c>
      <c r="D683" s="1">
        <f>IFERROR(__xludf.DUMMYFUNCTION("""COMPUTED_VALUE"""),75.58)</f>
        <v>75.58</v>
      </c>
      <c r="E683" s="1">
        <f>IFERROR(__xludf.DUMMYFUNCTION("""COMPUTED_VALUE"""),75.6)</f>
        <v>75.6</v>
      </c>
      <c r="F683" s="1">
        <f>IFERROR(__xludf.DUMMYFUNCTION("""COMPUTED_VALUE"""),1107169.0)</f>
        <v>1107169</v>
      </c>
    </row>
    <row r="684">
      <c r="A684" s="2">
        <f>IFERROR(__xludf.DUMMYFUNCTION("""COMPUTED_VALUE"""),44091.66666666667)</f>
        <v>44091.66667</v>
      </c>
      <c r="B684" s="1">
        <f>IFERROR(__xludf.DUMMYFUNCTION("""COMPUTED_VALUE"""),74.29)</f>
        <v>74.29</v>
      </c>
      <c r="C684" s="1">
        <f>IFERROR(__xludf.DUMMYFUNCTION("""COMPUTED_VALUE"""),74.93)</f>
        <v>74.93</v>
      </c>
      <c r="D684" s="1">
        <f>IFERROR(__xludf.DUMMYFUNCTION("""COMPUTED_VALUE"""),73.12)</f>
        <v>73.12</v>
      </c>
      <c r="E684" s="1">
        <f>IFERROR(__xludf.DUMMYFUNCTION("""COMPUTED_VALUE"""),74.35)</f>
        <v>74.35</v>
      </c>
      <c r="F684" s="1">
        <f>IFERROR(__xludf.DUMMYFUNCTION("""COMPUTED_VALUE"""),2000356.0)</f>
        <v>2000356</v>
      </c>
    </row>
    <row r="685">
      <c r="A685" s="2">
        <f>IFERROR(__xludf.DUMMYFUNCTION("""COMPUTED_VALUE"""),44092.66666666667)</f>
        <v>44092.66667</v>
      </c>
      <c r="B685" s="1">
        <f>IFERROR(__xludf.DUMMYFUNCTION("""COMPUTED_VALUE"""),74.42)</f>
        <v>74.42</v>
      </c>
      <c r="C685" s="1">
        <f>IFERROR(__xludf.DUMMYFUNCTION("""COMPUTED_VALUE"""),74.76)</f>
        <v>74.76</v>
      </c>
      <c r="D685" s="1">
        <f>IFERROR(__xludf.DUMMYFUNCTION("""COMPUTED_VALUE"""),71.58)</f>
        <v>71.58</v>
      </c>
      <c r="E685" s="1">
        <f>IFERROR(__xludf.DUMMYFUNCTION("""COMPUTED_VALUE"""),72.55)</f>
        <v>72.55</v>
      </c>
      <c r="F685" s="1">
        <f>IFERROR(__xludf.DUMMYFUNCTION("""COMPUTED_VALUE"""),3152788.0)</f>
        <v>3152788</v>
      </c>
    </row>
    <row r="686">
      <c r="A686" s="2">
        <f>IFERROR(__xludf.DUMMYFUNCTION("""COMPUTED_VALUE"""),44095.66666666667)</f>
        <v>44095.66667</v>
      </c>
      <c r="B686" s="1">
        <f>IFERROR(__xludf.DUMMYFUNCTION("""COMPUTED_VALUE"""),71.58)</f>
        <v>71.58</v>
      </c>
      <c r="C686" s="1">
        <f>IFERROR(__xludf.DUMMYFUNCTION("""COMPUTED_VALUE"""),72.0)</f>
        <v>72</v>
      </c>
      <c r="D686" s="1">
        <f>IFERROR(__xludf.DUMMYFUNCTION("""COMPUTED_VALUE"""),70.13)</f>
        <v>70.13</v>
      </c>
      <c r="E686" s="1">
        <f>IFERROR(__xludf.DUMMYFUNCTION("""COMPUTED_VALUE"""),71.51)</f>
        <v>71.51</v>
      </c>
      <c r="F686" s="1">
        <f>IFERROR(__xludf.DUMMYFUNCTION("""COMPUTED_VALUE"""),2845405.0)</f>
        <v>2845405</v>
      </c>
    </row>
    <row r="687">
      <c r="A687" s="2">
        <f>IFERROR(__xludf.DUMMYFUNCTION("""COMPUTED_VALUE"""),44096.66666666667)</f>
        <v>44096.66667</v>
      </c>
      <c r="B687" s="1">
        <f>IFERROR(__xludf.DUMMYFUNCTION("""COMPUTED_VALUE"""),72.52)</f>
        <v>72.52</v>
      </c>
      <c r="C687" s="1">
        <f>IFERROR(__xludf.DUMMYFUNCTION("""COMPUTED_VALUE"""),73.2)</f>
        <v>73.2</v>
      </c>
      <c r="D687" s="1">
        <f>IFERROR(__xludf.DUMMYFUNCTION("""COMPUTED_VALUE"""),71.47)</f>
        <v>71.47</v>
      </c>
      <c r="E687" s="1">
        <f>IFERROR(__xludf.DUMMYFUNCTION("""COMPUTED_VALUE"""),72.99)</f>
        <v>72.99</v>
      </c>
      <c r="F687" s="1">
        <f>IFERROR(__xludf.DUMMYFUNCTION("""COMPUTED_VALUE"""),1697542.0)</f>
        <v>1697542</v>
      </c>
    </row>
    <row r="688">
      <c r="A688" s="2">
        <f>IFERROR(__xludf.DUMMYFUNCTION("""COMPUTED_VALUE"""),44097.66666666667)</f>
        <v>44097.66667</v>
      </c>
      <c r="B688" s="1">
        <f>IFERROR(__xludf.DUMMYFUNCTION("""COMPUTED_VALUE"""),72.6)</f>
        <v>72.6</v>
      </c>
      <c r="C688" s="1">
        <f>IFERROR(__xludf.DUMMYFUNCTION("""COMPUTED_VALUE"""),72.65)</f>
        <v>72.65</v>
      </c>
      <c r="D688" s="1">
        <f>IFERROR(__xludf.DUMMYFUNCTION("""COMPUTED_VALUE"""),70.13)</f>
        <v>70.13</v>
      </c>
      <c r="E688" s="1">
        <f>IFERROR(__xludf.DUMMYFUNCTION("""COMPUTED_VALUE"""),70.47)</f>
        <v>70.47</v>
      </c>
      <c r="F688" s="1">
        <f>IFERROR(__xludf.DUMMYFUNCTION("""COMPUTED_VALUE"""),1886299.0)</f>
        <v>1886299</v>
      </c>
    </row>
    <row r="689">
      <c r="A689" s="2">
        <f>IFERROR(__xludf.DUMMYFUNCTION("""COMPUTED_VALUE"""),44098.66666666667)</f>
        <v>44098.66667</v>
      </c>
      <c r="B689" s="1">
        <f>IFERROR(__xludf.DUMMYFUNCTION("""COMPUTED_VALUE"""),70.13)</f>
        <v>70.13</v>
      </c>
      <c r="C689" s="1">
        <f>IFERROR(__xludf.DUMMYFUNCTION("""COMPUTED_VALUE"""),71.9)</f>
        <v>71.9</v>
      </c>
      <c r="D689" s="1">
        <f>IFERROR(__xludf.DUMMYFUNCTION("""COMPUTED_VALUE"""),70.11)</f>
        <v>70.11</v>
      </c>
      <c r="E689" s="1">
        <f>IFERROR(__xludf.DUMMYFUNCTION("""COMPUTED_VALUE"""),71.14)</f>
        <v>71.14</v>
      </c>
      <c r="F689" s="1">
        <f>IFERROR(__xludf.DUMMYFUNCTION("""COMPUTED_VALUE"""),1727611.0)</f>
        <v>1727611</v>
      </c>
    </row>
    <row r="690">
      <c r="A690" s="2">
        <f>IFERROR(__xludf.DUMMYFUNCTION("""COMPUTED_VALUE"""),44099.66666666667)</f>
        <v>44099.66667</v>
      </c>
      <c r="B690" s="1">
        <f>IFERROR(__xludf.DUMMYFUNCTION("""COMPUTED_VALUE"""),71.25)</f>
        <v>71.25</v>
      </c>
      <c r="C690" s="1">
        <f>IFERROR(__xludf.DUMMYFUNCTION("""COMPUTED_VALUE"""),72.3)</f>
        <v>72.3</v>
      </c>
      <c r="D690" s="1">
        <f>IFERROR(__xludf.DUMMYFUNCTION("""COMPUTED_VALUE"""),70.38)</f>
        <v>70.38</v>
      </c>
      <c r="E690" s="1">
        <f>IFERROR(__xludf.DUMMYFUNCTION("""COMPUTED_VALUE"""),71.95)</f>
        <v>71.95</v>
      </c>
      <c r="F690" s="1">
        <f>IFERROR(__xludf.DUMMYFUNCTION("""COMPUTED_VALUE"""),1516677.0)</f>
        <v>1516677</v>
      </c>
    </row>
    <row r="691">
      <c r="A691" s="2">
        <f>IFERROR(__xludf.DUMMYFUNCTION("""COMPUTED_VALUE"""),44102.66666666667)</f>
        <v>44102.66667</v>
      </c>
      <c r="B691" s="1">
        <f>IFERROR(__xludf.DUMMYFUNCTION("""COMPUTED_VALUE"""),73.6)</f>
        <v>73.6</v>
      </c>
      <c r="C691" s="1">
        <f>IFERROR(__xludf.DUMMYFUNCTION("""COMPUTED_VALUE"""),73.65)</f>
        <v>73.65</v>
      </c>
      <c r="D691" s="1">
        <f>IFERROR(__xludf.DUMMYFUNCTION("""COMPUTED_VALUE"""),72.31)</f>
        <v>72.31</v>
      </c>
      <c r="E691" s="1">
        <f>IFERROR(__xludf.DUMMYFUNCTION("""COMPUTED_VALUE"""),72.93)</f>
        <v>72.93</v>
      </c>
      <c r="F691" s="1">
        <f>IFERROR(__xludf.DUMMYFUNCTION("""COMPUTED_VALUE"""),1539236.0)</f>
        <v>1539236</v>
      </c>
    </row>
    <row r="692">
      <c r="A692" s="2">
        <f>IFERROR(__xludf.DUMMYFUNCTION("""COMPUTED_VALUE"""),44103.66666666667)</f>
        <v>44103.66667</v>
      </c>
      <c r="B692" s="1">
        <f>IFERROR(__xludf.DUMMYFUNCTION("""COMPUTED_VALUE"""),73.2)</f>
        <v>73.2</v>
      </c>
      <c r="C692" s="1">
        <f>IFERROR(__xludf.DUMMYFUNCTION("""COMPUTED_VALUE"""),73.6)</f>
        <v>73.6</v>
      </c>
      <c r="D692" s="1">
        <f>IFERROR(__xludf.DUMMYFUNCTION("""COMPUTED_VALUE"""),72.7)</f>
        <v>72.7</v>
      </c>
      <c r="E692" s="1">
        <f>IFERROR(__xludf.DUMMYFUNCTION("""COMPUTED_VALUE"""),73.3)</f>
        <v>73.3</v>
      </c>
      <c r="F692" s="1">
        <f>IFERROR(__xludf.DUMMYFUNCTION("""COMPUTED_VALUE"""),1591112.0)</f>
        <v>1591112</v>
      </c>
    </row>
    <row r="693">
      <c r="A693" s="2">
        <f>IFERROR(__xludf.DUMMYFUNCTION("""COMPUTED_VALUE"""),44104.66666666667)</f>
        <v>44104.66667</v>
      </c>
      <c r="B693" s="1">
        <f>IFERROR(__xludf.DUMMYFUNCTION("""COMPUTED_VALUE"""),73.05)</f>
        <v>73.05</v>
      </c>
      <c r="C693" s="1">
        <f>IFERROR(__xludf.DUMMYFUNCTION("""COMPUTED_VALUE"""),74.31)</f>
        <v>74.31</v>
      </c>
      <c r="D693" s="1">
        <f>IFERROR(__xludf.DUMMYFUNCTION("""COMPUTED_VALUE"""),72.79)</f>
        <v>72.79</v>
      </c>
      <c r="E693" s="1">
        <f>IFERROR(__xludf.DUMMYFUNCTION("""COMPUTED_VALUE"""),73.28)</f>
        <v>73.28</v>
      </c>
      <c r="F693" s="1">
        <f>IFERROR(__xludf.DUMMYFUNCTION("""COMPUTED_VALUE"""),2046170.0)</f>
        <v>2046170</v>
      </c>
    </row>
    <row r="694">
      <c r="A694" s="2">
        <f>IFERROR(__xludf.DUMMYFUNCTION("""COMPUTED_VALUE"""),44105.66666666667)</f>
        <v>44105.66667</v>
      </c>
      <c r="B694" s="1">
        <f>IFERROR(__xludf.DUMMYFUNCTION("""COMPUTED_VALUE"""),74.18)</f>
        <v>74.18</v>
      </c>
      <c r="C694" s="1">
        <f>IFERROR(__xludf.DUMMYFUNCTION("""COMPUTED_VALUE"""),74.75)</f>
        <v>74.75</v>
      </c>
      <c r="D694" s="1">
        <f>IFERROR(__xludf.DUMMYFUNCTION("""COMPUTED_VALUE"""),73.84)</f>
        <v>73.84</v>
      </c>
      <c r="E694" s="1">
        <f>IFERROR(__xludf.DUMMYFUNCTION("""COMPUTED_VALUE"""),74.4)</f>
        <v>74.4</v>
      </c>
      <c r="F694" s="1">
        <f>IFERROR(__xludf.DUMMYFUNCTION("""COMPUTED_VALUE"""),1644221.0)</f>
        <v>1644221</v>
      </c>
    </row>
    <row r="695">
      <c r="A695" s="2">
        <f>IFERROR(__xludf.DUMMYFUNCTION("""COMPUTED_VALUE"""),44106.66666666667)</f>
        <v>44106.66667</v>
      </c>
      <c r="B695" s="1">
        <f>IFERROR(__xludf.DUMMYFUNCTION("""COMPUTED_VALUE"""),72.98)</f>
        <v>72.98</v>
      </c>
      <c r="C695" s="1">
        <f>IFERROR(__xludf.DUMMYFUNCTION("""COMPUTED_VALUE"""),73.95)</f>
        <v>73.95</v>
      </c>
      <c r="D695" s="1">
        <f>IFERROR(__xludf.DUMMYFUNCTION("""COMPUTED_VALUE"""),72.37)</f>
        <v>72.37</v>
      </c>
      <c r="E695" s="1">
        <f>IFERROR(__xludf.DUMMYFUNCTION("""COMPUTED_VALUE"""),72.78)</f>
        <v>72.78</v>
      </c>
      <c r="F695" s="1">
        <f>IFERROR(__xludf.DUMMYFUNCTION("""COMPUTED_VALUE"""),1561132.0)</f>
        <v>1561132</v>
      </c>
    </row>
    <row r="696">
      <c r="A696" s="2">
        <f>IFERROR(__xludf.DUMMYFUNCTION("""COMPUTED_VALUE"""),44109.66666666667)</f>
        <v>44109.66667</v>
      </c>
      <c r="B696" s="1">
        <f>IFERROR(__xludf.DUMMYFUNCTION("""COMPUTED_VALUE"""),73.13)</f>
        <v>73.13</v>
      </c>
      <c r="C696" s="1">
        <f>IFERROR(__xludf.DUMMYFUNCTION("""COMPUTED_VALUE"""),74.24)</f>
        <v>74.24</v>
      </c>
      <c r="D696" s="1">
        <f>IFERROR(__xludf.DUMMYFUNCTION("""COMPUTED_VALUE"""),73.0)</f>
        <v>73</v>
      </c>
      <c r="E696" s="1">
        <f>IFERROR(__xludf.DUMMYFUNCTION("""COMPUTED_VALUE"""),74.14)</f>
        <v>74.14</v>
      </c>
      <c r="F696" s="1">
        <f>IFERROR(__xludf.DUMMYFUNCTION("""COMPUTED_VALUE"""),1080058.0)</f>
        <v>1080058</v>
      </c>
    </row>
    <row r="697">
      <c r="A697" s="2">
        <f>IFERROR(__xludf.DUMMYFUNCTION("""COMPUTED_VALUE"""),44110.66666666667)</f>
        <v>44110.66667</v>
      </c>
      <c r="B697" s="1">
        <f>IFERROR(__xludf.DUMMYFUNCTION("""COMPUTED_VALUE"""),73.78)</f>
        <v>73.78</v>
      </c>
      <c r="C697" s="1">
        <f>IFERROR(__xludf.DUMMYFUNCTION("""COMPUTED_VALUE"""),74.23)</f>
        <v>74.23</v>
      </c>
      <c r="D697" s="1">
        <f>IFERROR(__xludf.DUMMYFUNCTION("""COMPUTED_VALUE"""),72.25)</f>
        <v>72.25</v>
      </c>
      <c r="E697" s="1">
        <f>IFERROR(__xludf.DUMMYFUNCTION("""COMPUTED_VALUE"""),72.55)</f>
        <v>72.55</v>
      </c>
      <c r="F697" s="1">
        <f>IFERROR(__xludf.DUMMYFUNCTION("""COMPUTED_VALUE"""),1304752.0)</f>
        <v>1304752</v>
      </c>
    </row>
    <row r="698">
      <c r="A698" s="2">
        <f>IFERROR(__xludf.DUMMYFUNCTION("""COMPUTED_VALUE"""),44111.66666666667)</f>
        <v>44111.66667</v>
      </c>
      <c r="B698" s="1">
        <f>IFERROR(__xludf.DUMMYFUNCTION("""COMPUTED_VALUE"""),72.97)</f>
        <v>72.97</v>
      </c>
      <c r="C698" s="1">
        <f>IFERROR(__xludf.DUMMYFUNCTION("""COMPUTED_VALUE"""),73.45)</f>
        <v>73.45</v>
      </c>
      <c r="D698" s="1">
        <f>IFERROR(__xludf.DUMMYFUNCTION("""COMPUTED_VALUE"""),71.66)</f>
        <v>71.66</v>
      </c>
      <c r="E698" s="1">
        <f>IFERROR(__xludf.DUMMYFUNCTION("""COMPUTED_VALUE"""),72.96)</f>
        <v>72.96</v>
      </c>
      <c r="F698" s="1">
        <f>IFERROR(__xludf.DUMMYFUNCTION("""COMPUTED_VALUE"""),1805448.0)</f>
        <v>1805448</v>
      </c>
    </row>
    <row r="699">
      <c r="A699" s="2">
        <f>IFERROR(__xludf.DUMMYFUNCTION("""COMPUTED_VALUE"""),44112.66666666667)</f>
        <v>44112.66667</v>
      </c>
      <c r="B699" s="1">
        <f>IFERROR(__xludf.DUMMYFUNCTION("""COMPUTED_VALUE"""),73.27)</f>
        <v>73.27</v>
      </c>
      <c r="C699" s="1">
        <f>IFERROR(__xludf.DUMMYFUNCTION("""COMPUTED_VALUE"""),74.4)</f>
        <v>74.4</v>
      </c>
      <c r="D699" s="1">
        <f>IFERROR(__xludf.DUMMYFUNCTION("""COMPUTED_VALUE"""),73.27)</f>
        <v>73.27</v>
      </c>
      <c r="E699" s="1">
        <f>IFERROR(__xludf.DUMMYFUNCTION("""COMPUTED_VALUE"""),74.17)</f>
        <v>74.17</v>
      </c>
      <c r="F699" s="1">
        <f>IFERROR(__xludf.DUMMYFUNCTION("""COMPUTED_VALUE"""),1303802.0)</f>
        <v>1303802</v>
      </c>
    </row>
    <row r="700">
      <c r="A700" s="2">
        <f>IFERROR(__xludf.DUMMYFUNCTION("""COMPUTED_VALUE"""),44113.66666666667)</f>
        <v>44113.66667</v>
      </c>
      <c r="B700" s="1">
        <f>IFERROR(__xludf.DUMMYFUNCTION("""COMPUTED_VALUE"""),74.64)</f>
        <v>74.64</v>
      </c>
      <c r="C700" s="1">
        <f>IFERROR(__xludf.DUMMYFUNCTION("""COMPUTED_VALUE"""),75.59)</f>
        <v>75.59</v>
      </c>
      <c r="D700" s="1">
        <f>IFERROR(__xludf.DUMMYFUNCTION("""COMPUTED_VALUE"""),74.35)</f>
        <v>74.35</v>
      </c>
      <c r="E700" s="1">
        <f>IFERROR(__xludf.DUMMYFUNCTION("""COMPUTED_VALUE"""),75.52)</f>
        <v>75.52</v>
      </c>
      <c r="F700" s="1">
        <f>IFERROR(__xludf.DUMMYFUNCTION("""COMPUTED_VALUE"""),1648340.0)</f>
        <v>1648340</v>
      </c>
    </row>
    <row r="701">
      <c r="A701" s="2">
        <f>IFERROR(__xludf.DUMMYFUNCTION("""COMPUTED_VALUE"""),44116.66666666667)</f>
        <v>44116.66667</v>
      </c>
      <c r="B701" s="1">
        <f>IFERROR(__xludf.DUMMYFUNCTION("""COMPUTED_VALUE"""),76.9)</f>
        <v>76.9</v>
      </c>
      <c r="C701" s="1">
        <f>IFERROR(__xludf.DUMMYFUNCTION("""COMPUTED_VALUE"""),79.42)</f>
        <v>79.42</v>
      </c>
      <c r="D701" s="1">
        <f>IFERROR(__xludf.DUMMYFUNCTION("""COMPUTED_VALUE"""),76.47)</f>
        <v>76.47</v>
      </c>
      <c r="E701" s="1">
        <f>IFERROR(__xludf.DUMMYFUNCTION("""COMPUTED_VALUE"""),78.23)</f>
        <v>78.23</v>
      </c>
      <c r="F701" s="1">
        <f>IFERROR(__xludf.DUMMYFUNCTION("""COMPUTED_VALUE"""),2767164.0)</f>
        <v>2767164</v>
      </c>
    </row>
    <row r="702">
      <c r="A702" s="2">
        <f>IFERROR(__xludf.DUMMYFUNCTION("""COMPUTED_VALUE"""),44117.66666666667)</f>
        <v>44117.66667</v>
      </c>
      <c r="B702" s="1">
        <f>IFERROR(__xludf.DUMMYFUNCTION("""COMPUTED_VALUE"""),78.85)</f>
        <v>78.85</v>
      </c>
      <c r="C702" s="1">
        <f>IFERROR(__xludf.DUMMYFUNCTION("""COMPUTED_VALUE"""),79.26)</f>
        <v>79.26</v>
      </c>
      <c r="D702" s="1">
        <f>IFERROR(__xludf.DUMMYFUNCTION("""COMPUTED_VALUE"""),77.93)</f>
        <v>77.93</v>
      </c>
      <c r="E702" s="1">
        <f>IFERROR(__xludf.DUMMYFUNCTION("""COMPUTED_VALUE"""),78.35)</f>
        <v>78.35</v>
      </c>
      <c r="F702" s="1">
        <f>IFERROR(__xludf.DUMMYFUNCTION("""COMPUTED_VALUE"""),1953609.0)</f>
        <v>1953609</v>
      </c>
    </row>
    <row r="703">
      <c r="A703" s="2">
        <f>IFERROR(__xludf.DUMMYFUNCTION("""COMPUTED_VALUE"""),44118.66666666667)</f>
        <v>44118.66667</v>
      </c>
      <c r="B703" s="1">
        <f>IFERROR(__xludf.DUMMYFUNCTION("""COMPUTED_VALUE"""),78.73)</f>
        <v>78.73</v>
      </c>
      <c r="C703" s="1">
        <f>IFERROR(__xludf.DUMMYFUNCTION("""COMPUTED_VALUE"""),79.19)</f>
        <v>79.19</v>
      </c>
      <c r="D703" s="1">
        <f>IFERROR(__xludf.DUMMYFUNCTION("""COMPUTED_VALUE"""),77.29)</f>
        <v>77.29</v>
      </c>
      <c r="E703" s="1">
        <f>IFERROR(__xludf.DUMMYFUNCTION("""COMPUTED_VALUE"""),78.17)</f>
        <v>78.17</v>
      </c>
      <c r="F703" s="1">
        <f>IFERROR(__xludf.DUMMYFUNCTION("""COMPUTED_VALUE"""),1659228.0)</f>
        <v>1659228</v>
      </c>
    </row>
    <row r="704">
      <c r="A704" s="2">
        <f>IFERROR(__xludf.DUMMYFUNCTION("""COMPUTED_VALUE"""),44119.66666666667)</f>
        <v>44119.66667</v>
      </c>
      <c r="B704" s="1">
        <f>IFERROR(__xludf.DUMMYFUNCTION("""COMPUTED_VALUE"""),77.22)</f>
        <v>77.22</v>
      </c>
      <c r="C704" s="1">
        <f>IFERROR(__xludf.DUMMYFUNCTION("""COMPUTED_VALUE"""),78.57)</f>
        <v>78.57</v>
      </c>
      <c r="D704" s="1">
        <f>IFERROR(__xludf.DUMMYFUNCTION("""COMPUTED_VALUE"""),77.06)</f>
        <v>77.06</v>
      </c>
      <c r="E704" s="1">
        <f>IFERROR(__xludf.DUMMYFUNCTION("""COMPUTED_VALUE"""),77.77)</f>
        <v>77.77</v>
      </c>
      <c r="F704" s="1">
        <f>IFERROR(__xludf.DUMMYFUNCTION("""COMPUTED_VALUE"""),1561485.0)</f>
        <v>1561485</v>
      </c>
    </row>
    <row r="705">
      <c r="A705" s="2">
        <f>IFERROR(__xludf.DUMMYFUNCTION("""COMPUTED_VALUE"""),44120.66666666667)</f>
        <v>44120.66667</v>
      </c>
      <c r="B705" s="1">
        <f>IFERROR(__xludf.DUMMYFUNCTION("""COMPUTED_VALUE"""),78.09)</f>
        <v>78.09</v>
      </c>
      <c r="C705" s="1">
        <f>IFERROR(__xludf.DUMMYFUNCTION("""COMPUTED_VALUE"""),78.89)</f>
        <v>78.89</v>
      </c>
      <c r="D705" s="1">
        <f>IFERROR(__xludf.DUMMYFUNCTION("""COMPUTED_VALUE"""),77.88)</f>
        <v>77.88</v>
      </c>
      <c r="E705" s="1">
        <f>IFERROR(__xludf.DUMMYFUNCTION("""COMPUTED_VALUE"""),78.39)</f>
        <v>78.39</v>
      </c>
      <c r="F705" s="1">
        <f>IFERROR(__xludf.DUMMYFUNCTION("""COMPUTED_VALUE"""),1710325.0)</f>
        <v>1710325</v>
      </c>
    </row>
    <row r="706">
      <c r="A706" s="2">
        <f>IFERROR(__xludf.DUMMYFUNCTION("""COMPUTED_VALUE"""),44123.66666666667)</f>
        <v>44123.66667</v>
      </c>
      <c r="B706" s="1">
        <f>IFERROR(__xludf.DUMMYFUNCTION("""COMPUTED_VALUE"""),78.8)</f>
        <v>78.8</v>
      </c>
      <c r="C706" s="1">
        <f>IFERROR(__xludf.DUMMYFUNCTION("""COMPUTED_VALUE"""),79.2)</f>
        <v>79.2</v>
      </c>
      <c r="D706" s="1">
        <f>IFERROR(__xludf.DUMMYFUNCTION("""COMPUTED_VALUE"""),76.15)</f>
        <v>76.15</v>
      </c>
      <c r="E706" s="1">
        <f>IFERROR(__xludf.DUMMYFUNCTION("""COMPUTED_VALUE"""),76.5)</f>
        <v>76.5</v>
      </c>
      <c r="F706" s="1">
        <f>IFERROR(__xludf.DUMMYFUNCTION("""COMPUTED_VALUE"""),1486652.0)</f>
        <v>1486652</v>
      </c>
    </row>
    <row r="707">
      <c r="A707" s="2">
        <f>IFERROR(__xludf.DUMMYFUNCTION("""COMPUTED_VALUE"""),44124.66666666667)</f>
        <v>44124.66667</v>
      </c>
      <c r="B707" s="1">
        <f>IFERROR(__xludf.DUMMYFUNCTION("""COMPUTED_VALUE"""),76.16)</f>
        <v>76.16</v>
      </c>
      <c r="C707" s="1">
        <f>IFERROR(__xludf.DUMMYFUNCTION("""COMPUTED_VALUE"""),78.69)</f>
        <v>78.69</v>
      </c>
      <c r="D707" s="1">
        <f>IFERROR(__xludf.DUMMYFUNCTION("""COMPUTED_VALUE"""),76.03)</f>
        <v>76.03</v>
      </c>
      <c r="E707" s="1">
        <f>IFERROR(__xludf.DUMMYFUNCTION("""COMPUTED_VALUE"""),77.55)</f>
        <v>77.55</v>
      </c>
      <c r="F707" s="1">
        <f>IFERROR(__xludf.DUMMYFUNCTION("""COMPUTED_VALUE"""),2085915.0)</f>
        <v>2085915</v>
      </c>
    </row>
    <row r="708">
      <c r="A708" s="2">
        <f>IFERROR(__xludf.DUMMYFUNCTION("""COMPUTED_VALUE"""),44125.66666666667)</f>
        <v>44125.66667</v>
      </c>
      <c r="B708" s="1">
        <f>IFERROR(__xludf.DUMMYFUNCTION("""COMPUTED_VALUE"""),78.49)</f>
        <v>78.49</v>
      </c>
      <c r="C708" s="1">
        <f>IFERROR(__xludf.DUMMYFUNCTION("""COMPUTED_VALUE"""),80.76)</f>
        <v>80.76</v>
      </c>
      <c r="D708" s="1">
        <f>IFERROR(__xludf.DUMMYFUNCTION("""COMPUTED_VALUE"""),78.36)</f>
        <v>78.36</v>
      </c>
      <c r="E708" s="1">
        <f>IFERROR(__xludf.DUMMYFUNCTION("""COMPUTED_VALUE"""),79.3)</f>
        <v>79.3</v>
      </c>
      <c r="F708" s="1">
        <f>IFERROR(__xludf.DUMMYFUNCTION("""COMPUTED_VALUE"""),3016053.0)</f>
        <v>3016053</v>
      </c>
    </row>
    <row r="709">
      <c r="A709" s="2">
        <f>IFERROR(__xludf.DUMMYFUNCTION("""COMPUTED_VALUE"""),44126.66666666667)</f>
        <v>44126.66667</v>
      </c>
      <c r="B709" s="1">
        <f>IFERROR(__xludf.DUMMYFUNCTION("""COMPUTED_VALUE"""),79.25)</f>
        <v>79.25</v>
      </c>
      <c r="C709" s="1">
        <f>IFERROR(__xludf.DUMMYFUNCTION("""COMPUTED_VALUE"""),80.67)</f>
        <v>80.67</v>
      </c>
      <c r="D709" s="1">
        <f>IFERROR(__xludf.DUMMYFUNCTION("""COMPUTED_VALUE"""),78.87)</f>
        <v>78.87</v>
      </c>
      <c r="E709" s="1">
        <f>IFERROR(__xludf.DUMMYFUNCTION("""COMPUTED_VALUE"""),80.33)</f>
        <v>80.33</v>
      </c>
      <c r="F709" s="1">
        <f>IFERROR(__xludf.DUMMYFUNCTION("""COMPUTED_VALUE"""),1525773.0)</f>
        <v>1525773</v>
      </c>
    </row>
    <row r="710">
      <c r="A710" s="2">
        <f>IFERROR(__xludf.DUMMYFUNCTION("""COMPUTED_VALUE"""),44127.66666666667)</f>
        <v>44127.66667</v>
      </c>
      <c r="B710" s="1">
        <f>IFERROR(__xludf.DUMMYFUNCTION("""COMPUTED_VALUE"""),80.75)</f>
        <v>80.75</v>
      </c>
      <c r="C710" s="1">
        <f>IFERROR(__xludf.DUMMYFUNCTION("""COMPUTED_VALUE"""),81.71)</f>
        <v>81.71</v>
      </c>
      <c r="D710" s="1">
        <f>IFERROR(__xludf.DUMMYFUNCTION("""COMPUTED_VALUE"""),80.6)</f>
        <v>80.6</v>
      </c>
      <c r="E710" s="1">
        <f>IFERROR(__xludf.DUMMYFUNCTION("""COMPUTED_VALUE"""),81.65)</f>
        <v>81.65</v>
      </c>
      <c r="F710" s="1">
        <f>IFERROR(__xludf.DUMMYFUNCTION("""COMPUTED_VALUE"""),1527402.0)</f>
        <v>1527402</v>
      </c>
    </row>
    <row r="711">
      <c r="A711" s="2">
        <f>IFERROR(__xludf.DUMMYFUNCTION("""COMPUTED_VALUE"""),44130.66666666667)</f>
        <v>44130.66667</v>
      </c>
      <c r="B711" s="1">
        <f>IFERROR(__xludf.DUMMYFUNCTION("""COMPUTED_VALUE"""),80.75)</f>
        <v>80.75</v>
      </c>
      <c r="C711" s="1">
        <f>IFERROR(__xludf.DUMMYFUNCTION("""COMPUTED_VALUE"""),81.48)</f>
        <v>81.48</v>
      </c>
      <c r="D711" s="1">
        <f>IFERROR(__xludf.DUMMYFUNCTION("""COMPUTED_VALUE"""),78.39)</f>
        <v>78.39</v>
      </c>
      <c r="E711" s="1">
        <f>IFERROR(__xludf.DUMMYFUNCTION("""COMPUTED_VALUE"""),79.21)</f>
        <v>79.21</v>
      </c>
      <c r="F711" s="1">
        <f>IFERROR(__xludf.DUMMYFUNCTION("""COMPUTED_VALUE"""),1791317.0)</f>
        <v>1791317</v>
      </c>
    </row>
    <row r="712">
      <c r="A712" s="2">
        <f>IFERROR(__xludf.DUMMYFUNCTION("""COMPUTED_VALUE"""),44131.66666666667)</f>
        <v>44131.66667</v>
      </c>
      <c r="B712" s="1">
        <f>IFERROR(__xludf.DUMMYFUNCTION("""COMPUTED_VALUE"""),79.45)</f>
        <v>79.45</v>
      </c>
      <c r="C712" s="1">
        <f>IFERROR(__xludf.DUMMYFUNCTION("""COMPUTED_VALUE"""),80.1)</f>
        <v>80.1</v>
      </c>
      <c r="D712" s="1">
        <f>IFERROR(__xludf.DUMMYFUNCTION("""COMPUTED_VALUE"""),78.85)</f>
        <v>78.85</v>
      </c>
      <c r="E712" s="1">
        <f>IFERROR(__xludf.DUMMYFUNCTION("""COMPUTED_VALUE"""),79.94)</f>
        <v>79.94</v>
      </c>
      <c r="F712" s="1">
        <f>IFERROR(__xludf.DUMMYFUNCTION("""COMPUTED_VALUE"""),1295138.0)</f>
        <v>1295138</v>
      </c>
    </row>
    <row r="713">
      <c r="A713" s="2">
        <f>IFERROR(__xludf.DUMMYFUNCTION("""COMPUTED_VALUE"""),44132.66666666667)</f>
        <v>44132.66667</v>
      </c>
      <c r="B713" s="1">
        <f>IFERROR(__xludf.DUMMYFUNCTION("""COMPUTED_VALUE"""),77.5)</f>
        <v>77.5</v>
      </c>
      <c r="C713" s="1">
        <f>IFERROR(__xludf.DUMMYFUNCTION("""COMPUTED_VALUE"""),77.69)</f>
        <v>77.69</v>
      </c>
      <c r="D713" s="1">
        <f>IFERROR(__xludf.DUMMYFUNCTION("""COMPUTED_VALUE"""),75.42)</f>
        <v>75.42</v>
      </c>
      <c r="E713" s="1">
        <f>IFERROR(__xludf.DUMMYFUNCTION("""COMPUTED_VALUE"""),75.54)</f>
        <v>75.54</v>
      </c>
      <c r="F713" s="1">
        <f>IFERROR(__xludf.DUMMYFUNCTION("""COMPUTED_VALUE"""),2258675.0)</f>
        <v>2258675</v>
      </c>
    </row>
    <row r="714">
      <c r="A714" s="2">
        <f>IFERROR(__xludf.DUMMYFUNCTION("""COMPUTED_VALUE"""),44133.66666666667)</f>
        <v>44133.66667</v>
      </c>
      <c r="B714" s="1">
        <f>IFERROR(__xludf.DUMMYFUNCTION("""COMPUTED_VALUE"""),75.85)</f>
        <v>75.85</v>
      </c>
      <c r="C714" s="1">
        <f>IFERROR(__xludf.DUMMYFUNCTION("""COMPUTED_VALUE"""),79.44)</f>
        <v>79.44</v>
      </c>
      <c r="D714" s="1">
        <f>IFERROR(__xludf.DUMMYFUNCTION("""COMPUTED_VALUE"""),75.83)</f>
        <v>75.83</v>
      </c>
      <c r="E714" s="1">
        <f>IFERROR(__xludf.DUMMYFUNCTION("""COMPUTED_VALUE"""),77.84)</f>
        <v>77.84</v>
      </c>
      <c r="F714" s="1">
        <f>IFERROR(__xludf.DUMMYFUNCTION("""COMPUTED_VALUE"""),2770343.0)</f>
        <v>2770343</v>
      </c>
    </row>
    <row r="715">
      <c r="A715" s="2">
        <f>IFERROR(__xludf.DUMMYFUNCTION("""COMPUTED_VALUE"""),44134.66666666667)</f>
        <v>44134.66667</v>
      </c>
      <c r="B715" s="1">
        <f>IFERROR(__xludf.DUMMYFUNCTION("""COMPUTED_VALUE"""),83.37)</f>
        <v>83.37</v>
      </c>
      <c r="C715" s="1">
        <f>IFERROR(__xludf.DUMMYFUNCTION("""COMPUTED_VALUE"""),84.07)</f>
        <v>84.07</v>
      </c>
      <c r="D715" s="1">
        <f>IFERROR(__xludf.DUMMYFUNCTION("""COMPUTED_VALUE"""),80.08)</f>
        <v>80.08</v>
      </c>
      <c r="E715" s="1">
        <f>IFERROR(__xludf.DUMMYFUNCTION("""COMPUTED_VALUE"""),80.81)</f>
        <v>80.81</v>
      </c>
      <c r="F715" s="1">
        <f>IFERROR(__xludf.DUMMYFUNCTION("""COMPUTED_VALUE"""),4996197.0)</f>
        <v>4996197</v>
      </c>
    </row>
    <row r="716">
      <c r="A716" s="2">
        <f>IFERROR(__xludf.DUMMYFUNCTION("""COMPUTED_VALUE"""),44137.66666666667)</f>
        <v>44137.66667</v>
      </c>
      <c r="B716" s="1">
        <f>IFERROR(__xludf.DUMMYFUNCTION("""COMPUTED_VALUE"""),81.18)</f>
        <v>81.18</v>
      </c>
      <c r="C716" s="1">
        <f>IFERROR(__xludf.DUMMYFUNCTION("""COMPUTED_VALUE"""),82.91)</f>
        <v>82.91</v>
      </c>
      <c r="D716" s="1">
        <f>IFERROR(__xludf.DUMMYFUNCTION("""COMPUTED_VALUE"""),80.71)</f>
        <v>80.71</v>
      </c>
      <c r="E716" s="1">
        <f>IFERROR(__xludf.DUMMYFUNCTION("""COMPUTED_VALUE"""),81.22)</f>
        <v>81.22</v>
      </c>
      <c r="F716" s="1">
        <f>IFERROR(__xludf.DUMMYFUNCTION("""COMPUTED_VALUE"""),2211449.0)</f>
        <v>2211449</v>
      </c>
    </row>
    <row r="717">
      <c r="A717" s="2">
        <f>IFERROR(__xludf.DUMMYFUNCTION("""COMPUTED_VALUE"""),44138.66666666667)</f>
        <v>44138.66667</v>
      </c>
      <c r="B717" s="1">
        <f>IFERROR(__xludf.DUMMYFUNCTION("""COMPUTED_VALUE"""),81.54)</f>
        <v>81.54</v>
      </c>
      <c r="C717" s="1">
        <f>IFERROR(__xludf.DUMMYFUNCTION("""COMPUTED_VALUE"""),82.95)</f>
        <v>82.95</v>
      </c>
      <c r="D717" s="1">
        <f>IFERROR(__xludf.DUMMYFUNCTION("""COMPUTED_VALUE"""),80.61)</f>
        <v>80.61</v>
      </c>
      <c r="E717" s="1">
        <f>IFERROR(__xludf.DUMMYFUNCTION("""COMPUTED_VALUE"""),82.28)</f>
        <v>82.28</v>
      </c>
      <c r="F717" s="1">
        <f>IFERROR(__xludf.DUMMYFUNCTION("""COMPUTED_VALUE"""),1571641.0)</f>
        <v>1571641</v>
      </c>
    </row>
    <row r="718">
      <c r="A718" s="2">
        <f>IFERROR(__xludf.DUMMYFUNCTION("""COMPUTED_VALUE"""),44139.66666666667)</f>
        <v>44139.66667</v>
      </c>
      <c r="B718" s="1">
        <f>IFERROR(__xludf.DUMMYFUNCTION("""COMPUTED_VALUE"""),85.28)</f>
        <v>85.28</v>
      </c>
      <c r="C718" s="1">
        <f>IFERROR(__xludf.DUMMYFUNCTION("""COMPUTED_VALUE"""),88.5)</f>
        <v>88.5</v>
      </c>
      <c r="D718" s="1">
        <f>IFERROR(__xludf.DUMMYFUNCTION("""COMPUTED_VALUE"""),85.15)</f>
        <v>85.15</v>
      </c>
      <c r="E718" s="1">
        <f>IFERROR(__xludf.DUMMYFUNCTION("""COMPUTED_VALUE"""),87.29)</f>
        <v>87.29</v>
      </c>
      <c r="F718" s="1">
        <f>IFERROR(__xludf.DUMMYFUNCTION("""COMPUTED_VALUE"""),3567149.0)</f>
        <v>3567149</v>
      </c>
    </row>
    <row r="719">
      <c r="A719" s="2">
        <f>IFERROR(__xludf.DUMMYFUNCTION("""COMPUTED_VALUE"""),44140.66666666667)</f>
        <v>44140.66667</v>
      </c>
      <c r="B719" s="1">
        <f>IFERROR(__xludf.DUMMYFUNCTION("""COMPUTED_VALUE"""),88.52)</f>
        <v>88.52</v>
      </c>
      <c r="C719" s="1">
        <f>IFERROR(__xludf.DUMMYFUNCTION("""COMPUTED_VALUE"""),89.59)</f>
        <v>89.59</v>
      </c>
      <c r="D719" s="1">
        <f>IFERROR(__xludf.DUMMYFUNCTION("""COMPUTED_VALUE"""),87.05)</f>
        <v>87.05</v>
      </c>
      <c r="E719" s="1">
        <f>IFERROR(__xludf.DUMMYFUNCTION("""COMPUTED_VALUE"""),88.13)</f>
        <v>88.13</v>
      </c>
      <c r="F719" s="1">
        <f>IFERROR(__xludf.DUMMYFUNCTION("""COMPUTED_VALUE"""),1987907.0)</f>
        <v>1987907</v>
      </c>
    </row>
    <row r="720">
      <c r="A720" s="2">
        <f>IFERROR(__xludf.DUMMYFUNCTION("""COMPUTED_VALUE"""),44141.66666666667)</f>
        <v>44141.66667</v>
      </c>
      <c r="B720" s="1">
        <f>IFERROR(__xludf.DUMMYFUNCTION("""COMPUTED_VALUE"""),87.57)</f>
        <v>87.57</v>
      </c>
      <c r="C720" s="1">
        <f>IFERROR(__xludf.DUMMYFUNCTION("""COMPUTED_VALUE"""),88.42)</f>
        <v>88.42</v>
      </c>
      <c r="D720" s="1">
        <f>IFERROR(__xludf.DUMMYFUNCTION("""COMPUTED_VALUE"""),86.83)</f>
        <v>86.83</v>
      </c>
      <c r="E720" s="1">
        <f>IFERROR(__xludf.DUMMYFUNCTION("""COMPUTED_VALUE"""),87.99)</f>
        <v>87.99</v>
      </c>
      <c r="F720" s="1">
        <f>IFERROR(__xludf.DUMMYFUNCTION("""COMPUTED_VALUE"""),1431084.0)</f>
        <v>1431084</v>
      </c>
    </row>
    <row r="721">
      <c r="A721" s="2">
        <f>IFERROR(__xludf.DUMMYFUNCTION("""COMPUTED_VALUE"""),44144.66666666667)</f>
        <v>44144.66667</v>
      </c>
      <c r="B721" s="1">
        <f>IFERROR(__xludf.DUMMYFUNCTION("""COMPUTED_VALUE"""),89.8)</f>
        <v>89.8</v>
      </c>
      <c r="C721" s="1">
        <f>IFERROR(__xludf.DUMMYFUNCTION("""COMPUTED_VALUE"""),90.84)</f>
        <v>90.84</v>
      </c>
      <c r="D721" s="1">
        <f>IFERROR(__xludf.DUMMYFUNCTION("""COMPUTED_VALUE"""),87.88)</f>
        <v>87.88</v>
      </c>
      <c r="E721" s="1">
        <f>IFERROR(__xludf.DUMMYFUNCTION("""COMPUTED_VALUE"""),88.07)</f>
        <v>88.07</v>
      </c>
      <c r="F721" s="1">
        <f>IFERROR(__xludf.DUMMYFUNCTION("""COMPUTED_VALUE"""),2672024.0)</f>
        <v>2672024</v>
      </c>
    </row>
    <row r="722">
      <c r="A722" s="2">
        <f>IFERROR(__xludf.DUMMYFUNCTION("""COMPUTED_VALUE"""),44145.66666666667)</f>
        <v>44145.66667</v>
      </c>
      <c r="B722" s="1">
        <f>IFERROR(__xludf.DUMMYFUNCTION("""COMPUTED_VALUE"""),86.49)</f>
        <v>86.49</v>
      </c>
      <c r="C722" s="1">
        <f>IFERROR(__xludf.DUMMYFUNCTION("""COMPUTED_VALUE"""),87.97)</f>
        <v>87.97</v>
      </c>
      <c r="D722" s="1">
        <f>IFERROR(__xludf.DUMMYFUNCTION("""COMPUTED_VALUE"""),85.81)</f>
        <v>85.81</v>
      </c>
      <c r="E722" s="1">
        <f>IFERROR(__xludf.DUMMYFUNCTION("""COMPUTED_VALUE"""),86.89)</f>
        <v>86.89</v>
      </c>
      <c r="F722" s="1">
        <f>IFERROR(__xludf.DUMMYFUNCTION("""COMPUTED_VALUE"""),2151058.0)</f>
        <v>2151058</v>
      </c>
    </row>
    <row r="723">
      <c r="A723" s="2">
        <f>IFERROR(__xludf.DUMMYFUNCTION("""COMPUTED_VALUE"""),44146.66666666667)</f>
        <v>44146.66667</v>
      </c>
      <c r="B723" s="1">
        <f>IFERROR(__xludf.DUMMYFUNCTION("""COMPUTED_VALUE"""),87.42)</f>
        <v>87.42</v>
      </c>
      <c r="C723" s="1">
        <f>IFERROR(__xludf.DUMMYFUNCTION("""COMPUTED_VALUE"""),88.15)</f>
        <v>88.15</v>
      </c>
      <c r="D723" s="1">
        <f>IFERROR(__xludf.DUMMYFUNCTION("""COMPUTED_VALUE"""),87.15)</f>
        <v>87.15</v>
      </c>
      <c r="E723" s="1">
        <f>IFERROR(__xludf.DUMMYFUNCTION("""COMPUTED_VALUE"""),87.36)</f>
        <v>87.36</v>
      </c>
      <c r="F723" s="1">
        <f>IFERROR(__xludf.DUMMYFUNCTION("""COMPUTED_VALUE"""),1591906.0)</f>
        <v>1591906</v>
      </c>
    </row>
    <row r="724">
      <c r="A724" s="2">
        <f>IFERROR(__xludf.DUMMYFUNCTION("""COMPUTED_VALUE"""),44147.66666666667)</f>
        <v>44147.66667</v>
      </c>
      <c r="B724" s="1">
        <f>IFERROR(__xludf.DUMMYFUNCTION("""COMPUTED_VALUE"""),87.1)</f>
        <v>87.1</v>
      </c>
      <c r="C724" s="1">
        <f>IFERROR(__xludf.DUMMYFUNCTION("""COMPUTED_VALUE"""),88.25)</f>
        <v>88.25</v>
      </c>
      <c r="D724" s="1">
        <f>IFERROR(__xludf.DUMMYFUNCTION("""COMPUTED_VALUE"""),86.9)</f>
        <v>86.9</v>
      </c>
      <c r="E724" s="1">
        <f>IFERROR(__xludf.DUMMYFUNCTION("""COMPUTED_VALUE"""),87.14)</f>
        <v>87.14</v>
      </c>
      <c r="F724" s="1">
        <f>IFERROR(__xludf.DUMMYFUNCTION("""COMPUTED_VALUE"""),1324363.0)</f>
        <v>1324363</v>
      </c>
    </row>
    <row r="725">
      <c r="A725" s="2">
        <f>IFERROR(__xludf.DUMMYFUNCTION("""COMPUTED_VALUE"""),44148.66666666667)</f>
        <v>44148.66667</v>
      </c>
      <c r="B725" s="1">
        <f>IFERROR(__xludf.DUMMYFUNCTION("""COMPUTED_VALUE"""),87.4)</f>
        <v>87.4</v>
      </c>
      <c r="C725" s="1">
        <f>IFERROR(__xludf.DUMMYFUNCTION("""COMPUTED_VALUE"""),88.86)</f>
        <v>88.86</v>
      </c>
      <c r="D725" s="1">
        <f>IFERROR(__xludf.DUMMYFUNCTION("""COMPUTED_VALUE"""),86.8)</f>
        <v>86.8</v>
      </c>
      <c r="E725" s="1">
        <f>IFERROR(__xludf.DUMMYFUNCTION("""COMPUTED_VALUE"""),88.61)</f>
        <v>88.61</v>
      </c>
      <c r="F725" s="1">
        <f>IFERROR(__xludf.DUMMYFUNCTION("""COMPUTED_VALUE"""),1487877.0)</f>
        <v>1487877</v>
      </c>
    </row>
    <row r="726">
      <c r="A726" s="2">
        <f>IFERROR(__xludf.DUMMYFUNCTION("""COMPUTED_VALUE"""),44151.66666666667)</f>
        <v>44151.66667</v>
      </c>
      <c r="B726" s="1">
        <f>IFERROR(__xludf.DUMMYFUNCTION("""COMPUTED_VALUE"""),88.21)</f>
        <v>88.21</v>
      </c>
      <c r="C726" s="1">
        <f>IFERROR(__xludf.DUMMYFUNCTION("""COMPUTED_VALUE"""),89.72)</f>
        <v>89.72</v>
      </c>
      <c r="D726" s="1">
        <f>IFERROR(__xludf.DUMMYFUNCTION("""COMPUTED_VALUE"""),88.07)</f>
        <v>88.07</v>
      </c>
      <c r="E726" s="1">
        <f>IFERROR(__xludf.DUMMYFUNCTION("""COMPUTED_VALUE"""),88.7)</f>
        <v>88.7</v>
      </c>
      <c r="F726" s="1">
        <f>IFERROR(__xludf.DUMMYFUNCTION("""COMPUTED_VALUE"""),1273393.0)</f>
        <v>1273393</v>
      </c>
    </row>
    <row r="727">
      <c r="A727" s="2">
        <f>IFERROR(__xludf.DUMMYFUNCTION("""COMPUTED_VALUE"""),44152.66666666667)</f>
        <v>44152.66667</v>
      </c>
      <c r="B727" s="1">
        <f>IFERROR(__xludf.DUMMYFUNCTION("""COMPUTED_VALUE"""),88.39)</f>
        <v>88.39</v>
      </c>
      <c r="C727" s="1">
        <f>IFERROR(__xludf.DUMMYFUNCTION("""COMPUTED_VALUE"""),88.86)</f>
        <v>88.86</v>
      </c>
      <c r="D727" s="1">
        <f>IFERROR(__xludf.DUMMYFUNCTION("""COMPUTED_VALUE"""),87.97)</f>
        <v>87.97</v>
      </c>
      <c r="E727" s="1">
        <f>IFERROR(__xludf.DUMMYFUNCTION("""COMPUTED_VALUE"""),88.08)</f>
        <v>88.08</v>
      </c>
      <c r="F727" s="1">
        <f>IFERROR(__xludf.DUMMYFUNCTION("""COMPUTED_VALUE"""),1066034.0)</f>
        <v>1066034</v>
      </c>
    </row>
    <row r="728">
      <c r="A728" s="2">
        <f>IFERROR(__xludf.DUMMYFUNCTION("""COMPUTED_VALUE"""),44153.66666666667)</f>
        <v>44153.66667</v>
      </c>
      <c r="B728" s="1">
        <f>IFERROR(__xludf.DUMMYFUNCTION("""COMPUTED_VALUE"""),87.83)</f>
        <v>87.83</v>
      </c>
      <c r="C728" s="1">
        <f>IFERROR(__xludf.DUMMYFUNCTION("""COMPUTED_VALUE"""),88.25)</f>
        <v>88.25</v>
      </c>
      <c r="D728" s="1">
        <f>IFERROR(__xludf.DUMMYFUNCTION("""COMPUTED_VALUE"""),86.93)</f>
        <v>86.93</v>
      </c>
      <c r="E728" s="1">
        <f>IFERROR(__xludf.DUMMYFUNCTION("""COMPUTED_VALUE"""),87.03)</f>
        <v>87.03</v>
      </c>
      <c r="F728" s="1">
        <f>IFERROR(__xludf.DUMMYFUNCTION("""COMPUTED_VALUE"""),1005377.0)</f>
        <v>1005377</v>
      </c>
    </row>
    <row r="729">
      <c r="A729" s="2">
        <f>IFERROR(__xludf.DUMMYFUNCTION("""COMPUTED_VALUE"""),44154.66666666667)</f>
        <v>44154.66667</v>
      </c>
      <c r="B729" s="1">
        <f>IFERROR(__xludf.DUMMYFUNCTION("""COMPUTED_VALUE"""),86.66)</f>
        <v>86.66</v>
      </c>
      <c r="C729" s="1">
        <f>IFERROR(__xludf.DUMMYFUNCTION("""COMPUTED_VALUE"""),88.17)</f>
        <v>88.17</v>
      </c>
      <c r="D729" s="1">
        <f>IFERROR(__xludf.DUMMYFUNCTION("""COMPUTED_VALUE"""),86.5)</f>
        <v>86.5</v>
      </c>
      <c r="E729" s="1">
        <f>IFERROR(__xludf.DUMMYFUNCTION("""COMPUTED_VALUE"""),87.93)</f>
        <v>87.93</v>
      </c>
      <c r="F729" s="1">
        <f>IFERROR(__xludf.DUMMYFUNCTION("""COMPUTED_VALUE"""),1005340.0)</f>
        <v>1005340</v>
      </c>
    </row>
    <row r="730">
      <c r="A730" s="2">
        <f>IFERROR(__xludf.DUMMYFUNCTION("""COMPUTED_VALUE"""),44155.66666666667)</f>
        <v>44155.66667</v>
      </c>
      <c r="B730" s="1">
        <f>IFERROR(__xludf.DUMMYFUNCTION("""COMPUTED_VALUE"""),88.1)</f>
        <v>88.1</v>
      </c>
      <c r="C730" s="1">
        <f>IFERROR(__xludf.DUMMYFUNCTION("""COMPUTED_VALUE"""),88.42)</f>
        <v>88.42</v>
      </c>
      <c r="D730" s="1">
        <f>IFERROR(__xludf.DUMMYFUNCTION("""COMPUTED_VALUE"""),86.75)</f>
        <v>86.75</v>
      </c>
      <c r="E730" s="1">
        <f>IFERROR(__xludf.DUMMYFUNCTION("""COMPUTED_VALUE"""),86.82)</f>
        <v>86.82</v>
      </c>
      <c r="F730" s="1">
        <f>IFERROR(__xludf.DUMMYFUNCTION("""COMPUTED_VALUE"""),1385322.0)</f>
        <v>1385322</v>
      </c>
    </row>
    <row r="731">
      <c r="A731" s="2">
        <f>IFERROR(__xludf.DUMMYFUNCTION("""COMPUTED_VALUE"""),44158.66666666667)</f>
        <v>44158.66667</v>
      </c>
      <c r="B731" s="1">
        <f>IFERROR(__xludf.DUMMYFUNCTION("""COMPUTED_VALUE"""),87.01)</f>
        <v>87.01</v>
      </c>
      <c r="C731" s="1">
        <f>IFERROR(__xludf.DUMMYFUNCTION("""COMPUTED_VALUE"""),87.3)</f>
        <v>87.3</v>
      </c>
      <c r="D731" s="1">
        <f>IFERROR(__xludf.DUMMYFUNCTION("""COMPUTED_VALUE"""),85.51)</f>
        <v>85.51</v>
      </c>
      <c r="E731" s="1">
        <f>IFERROR(__xludf.DUMMYFUNCTION("""COMPUTED_VALUE"""),86.38)</f>
        <v>86.38</v>
      </c>
      <c r="F731" s="1">
        <f>IFERROR(__xludf.DUMMYFUNCTION("""COMPUTED_VALUE"""),1127618.0)</f>
        <v>1127618</v>
      </c>
    </row>
    <row r="732">
      <c r="A732" s="2">
        <f>IFERROR(__xludf.DUMMYFUNCTION("""COMPUTED_VALUE"""),44159.66666666667)</f>
        <v>44159.66667</v>
      </c>
      <c r="B732" s="1">
        <f>IFERROR(__xludf.DUMMYFUNCTION("""COMPUTED_VALUE"""),86.38)</f>
        <v>86.38</v>
      </c>
      <c r="C732" s="1">
        <f>IFERROR(__xludf.DUMMYFUNCTION("""COMPUTED_VALUE"""),88.32)</f>
        <v>88.32</v>
      </c>
      <c r="D732" s="1">
        <f>IFERROR(__xludf.DUMMYFUNCTION("""COMPUTED_VALUE"""),86.04)</f>
        <v>86.04</v>
      </c>
      <c r="E732" s="1">
        <f>IFERROR(__xludf.DUMMYFUNCTION("""COMPUTED_VALUE"""),88.2)</f>
        <v>88.2</v>
      </c>
      <c r="F732" s="1">
        <f>IFERROR(__xludf.DUMMYFUNCTION("""COMPUTED_VALUE"""),1400306.0)</f>
        <v>1400306</v>
      </c>
    </row>
    <row r="733">
      <c r="A733" s="2">
        <f>IFERROR(__xludf.DUMMYFUNCTION("""COMPUTED_VALUE"""),44160.66666666667)</f>
        <v>44160.66667</v>
      </c>
      <c r="B733" s="1">
        <f>IFERROR(__xludf.DUMMYFUNCTION("""COMPUTED_VALUE"""),88.39)</f>
        <v>88.39</v>
      </c>
      <c r="C733" s="1">
        <f>IFERROR(__xludf.DUMMYFUNCTION("""COMPUTED_VALUE"""),88.52)</f>
        <v>88.52</v>
      </c>
      <c r="D733" s="1">
        <f>IFERROR(__xludf.DUMMYFUNCTION("""COMPUTED_VALUE"""),87.42)</f>
        <v>87.42</v>
      </c>
      <c r="E733" s="1">
        <f>IFERROR(__xludf.DUMMYFUNCTION("""COMPUTED_VALUE"""),88.21)</f>
        <v>88.21</v>
      </c>
      <c r="F733" s="1">
        <f>IFERROR(__xludf.DUMMYFUNCTION("""COMPUTED_VALUE"""),979957.0)</f>
        <v>979957</v>
      </c>
    </row>
    <row r="734">
      <c r="A734" s="2">
        <f>IFERROR(__xludf.DUMMYFUNCTION("""COMPUTED_VALUE"""),44162.54166666667)</f>
        <v>44162.54167</v>
      </c>
      <c r="B734" s="1">
        <f>IFERROR(__xludf.DUMMYFUNCTION("""COMPUTED_VALUE"""),88.23)</f>
        <v>88.23</v>
      </c>
      <c r="C734" s="1">
        <f>IFERROR(__xludf.DUMMYFUNCTION("""COMPUTED_VALUE"""),89.85)</f>
        <v>89.85</v>
      </c>
      <c r="D734" s="1">
        <f>IFERROR(__xludf.DUMMYFUNCTION("""COMPUTED_VALUE"""),88.23)</f>
        <v>88.23</v>
      </c>
      <c r="E734" s="1">
        <f>IFERROR(__xludf.DUMMYFUNCTION("""COMPUTED_VALUE"""),89.35)</f>
        <v>89.35</v>
      </c>
      <c r="F734" s="1">
        <f>IFERROR(__xludf.DUMMYFUNCTION("""COMPUTED_VALUE"""),739507.0)</f>
        <v>739507</v>
      </c>
    </row>
    <row r="735">
      <c r="A735" s="2">
        <f>IFERROR(__xludf.DUMMYFUNCTION("""COMPUTED_VALUE"""),44165.66666666667)</f>
        <v>44165.66667</v>
      </c>
      <c r="B735" s="1">
        <f>IFERROR(__xludf.DUMMYFUNCTION("""COMPUTED_VALUE"""),88.78)</f>
        <v>88.78</v>
      </c>
      <c r="C735" s="1">
        <f>IFERROR(__xludf.DUMMYFUNCTION("""COMPUTED_VALUE"""),89.02)</f>
        <v>89.02</v>
      </c>
      <c r="D735" s="1">
        <f>IFERROR(__xludf.DUMMYFUNCTION("""COMPUTED_VALUE"""),87.39)</f>
        <v>87.39</v>
      </c>
      <c r="E735" s="1">
        <f>IFERROR(__xludf.DUMMYFUNCTION("""COMPUTED_VALUE"""),87.72)</f>
        <v>87.72</v>
      </c>
      <c r="F735" s="1">
        <f>IFERROR(__xludf.DUMMYFUNCTION("""COMPUTED_VALUE"""),1620887.0)</f>
        <v>1620887</v>
      </c>
    </row>
    <row r="736">
      <c r="A736" s="2">
        <f>IFERROR(__xludf.DUMMYFUNCTION("""COMPUTED_VALUE"""),44166.66666666667)</f>
        <v>44166.66667</v>
      </c>
      <c r="B736" s="1">
        <f>IFERROR(__xludf.DUMMYFUNCTION("""COMPUTED_VALUE"""),88.33)</f>
        <v>88.33</v>
      </c>
      <c r="C736" s="1">
        <f>IFERROR(__xludf.DUMMYFUNCTION("""COMPUTED_VALUE"""),91.09)</f>
        <v>91.09</v>
      </c>
      <c r="D736" s="1">
        <f>IFERROR(__xludf.DUMMYFUNCTION("""COMPUTED_VALUE"""),88.15)</f>
        <v>88.15</v>
      </c>
      <c r="E736" s="1">
        <f>IFERROR(__xludf.DUMMYFUNCTION("""COMPUTED_VALUE"""),89.77)</f>
        <v>89.77</v>
      </c>
      <c r="F736" s="1">
        <f>IFERROR(__xludf.DUMMYFUNCTION("""COMPUTED_VALUE"""),1868134.0)</f>
        <v>1868134</v>
      </c>
    </row>
    <row r="737">
      <c r="A737" s="2">
        <f>IFERROR(__xludf.DUMMYFUNCTION("""COMPUTED_VALUE"""),44167.66666666667)</f>
        <v>44167.66667</v>
      </c>
      <c r="B737" s="1">
        <f>IFERROR(__xludf.DUMMYFUNCTION("""COMPUTED_VALUE"""),89.77)</f>
        <v>89.77</v>
      </c>
      <c r="C737" s="1">
        <f>IFERROR(__xludf.DUMMYFUNCTION("""COMPUTED_VALUE"""),91.64)</f>
        <v>91.64</v>
      </c>
      <c r="D737" s="1">
        <f>IFERROR(__xludf.DUMMYFUNCTION("""COMPUTED_VALUE"""),89.26)</f>
        <v>89.26</v>
      </c>
      <c r="E737" s="1">
        <f>IFERROR(__xludf.DUMMYFUNCTION("""COMPUTED_VALUE"""),91.25)</f>
        <v>91.25</v>
      </c>
      <c r="F737" s="1">
        <f>IFERROR(__xludf.DUMMYFUNCTION("""COMPUTED_VALUE"""),1471235.0)</f>
        <v>1471235</v>
      </c>
    </row>
    <row r="738">
      <c r="A738" s="2">
        <f>IFERROR(__xludf.DUMMYFUNCTION("""COMPUTED_VALUE"""),44168.66666666667)</f>
        <v>44168.66667</v>
      </c>
      <c r="B738" s="1">
        <f>IFERROR(__xludf.DUMMYFUNCTION("""COMPUTED_VALUE"""),91.03)</f>
        <v>91.03</v>
      </c>
      <c r="C738" s="1">
        <f>IFERROR(__xludf.DUMMYFUNCTION("""COMPUTED_VALUE"""),92.19)</f>
        <v>92.19</v>
      </c>
      <c r="D738" s="1">
        <f>IFERROR(__xludf.DUMMYFUNCTION("""COMPUTED_VALUE"""),90.85)</f>
        <v>90.85</v>
      </c>
      <c r="E738" s="1">
        <f>IFERROR(__xludf.DUMMYFUNCTION("""COMPUTED_VALUE"""),91.09)</f>
        <v>91.09</v>
      </c>
      <c r="F738" s="1">
        <f>IFERROR(__xludf.DUMMYFUNCTION("""COMPUTED_VALUE"""),1236366.0)</f>
        <v>1236366</v>
      </c>
    </row>
    <row r="739">
      <c r="A739" s="2">
        <f>IFERROR(__xludf.DUMMYFUNCTION("""COMPUTED_VALUE"""),44169.66666666667)</f>
        <v>44169.66667</v>
      </c>
      <c r="B739" s="1">
        <f>IFERROR(__xludf.DUMMYFUNCTION("""COMPUTED_VALUE"""),91.01)</f>
        <v>91.01</v>
      </c>
      <c r="C739" s="1">
        <f>IFERROR(__xludf.DUMMYFUNCTION("""COMPUTED_VALUE"""),91.47)</f>
        <v>91.47</v>
      </c>
      <c r="D739" s="1">
        <f>IFERROR(__xludf.DUMMYFUNCTION("""COMPUTED_VALUE"""),90.68)</f>
        <v>90.68</v>
      </c>
      <c r="E739" s="1">
        <f>IFERROR(__xludf.DUMMYFUNCTION("""COMPUTED_VALUE"""),91.19)</f>
        <v>91.19</v>
      </c>
      <c r="F739" s="1">
        <f>IFERROR(__xludf.DUMMYFUNCTION("""COMPUTED_VALUE"""),1027242.0)</f>
        <v>1027242</v>
      </c>
    </row>
    <row r="740">
      <c r="A740" s="2">
        <f>IFERROR(__xludf.DUMMYFUNCTION("""COMPUTED_VALUE"""),44172.66666666667)</f>
        <v>44172.66667</v>
      </c>
      <c r="B740" s="1">
        <f>IFERROR(__xludf.DUMMYFUNCTION("""COMPUTED_VALUE"""),90.78)</f>
        <v>90.78</v>
      </c>
      <c r="C740" s="1">
        <f>IFERROR(__xludf.DUMMYFUNCTION("""COMPUTED_VALUE"""),91.46)</f>
        <v>91.46</v>
      </c>
      <c r="D740" s="1">
        <f>IFERROR(__xludf.DUMMYFUNCTION("""COMPUTED_VALUE"""),90.15)</f>
        <v>90.15</v>
      </c>
      <c r="E740" s="1">
        <f>IFERROR(__xludf.DUMMYFUNCTION("""COMPUTED_VALUE"""),90.85)</f>
        <v>90.85</v>
      </c>
      <c r="F740" s="1">
        <f>IFERROR(__xludf.DUMMYFUNCTION("""COMPUTED_VALUE"""),1114391.0)</f>
        <v>1114391</v>
      </c>
    </row>
    <row r="741">
      <c r="A741" s="2">
        <f>IFERROR(__xludf.DUMMYFUNCTION("""COMPUTED_VALUE"""),44173.66666666667)</f>
        <v>44173.66667</v>
      </c>
      <c r="B741" s="1">
        <f>IFERROR(__xludf.DUMMYFUNCTION("""COMPUTED_VALUE"""),90.43)</f>
        <v>90.43</v>
      </c>
      <c r="C741" s="1">
        <f>IFERROR(__xludf.DUMMYFUNCTION("""COMPUTED_VALUE"""),90.8)</f>
        <v>90.8</v>
      </c>
      <c r="D741" s="1">
        <f>IFERROR(__xludf.DUMMYFUNCTION("""COMPUTED_VALUE"""),89.56)</f>
        <v>89.56</v>
      </c>
      <c r="E741" s="1">
        <f>IFERROR(__xludf.DUMMYFUNCTION("""COMPUTED_VALUE"""),90.57)</f>
        <v>90.57</v>
      </c>
      <c r="F741" s="1">
        <f>IFERROR(__xludf.DUMMYFUNCTION("""COMPUTED_VALUE"""),996768.0)</f>
        <v>996768</v>
      </c>
    </row>
    <row r="742">
      <c r="A742" s="2">
        <f>IFERROR(__xludf.DUMMYFUNCTION("""COMPUTED_VALUE"""),44174.66666666667)</f>
        <v>44174.66667</v>
      </c>
      <c r="B742" s="1">
        <f>IFERROR(__xludf.DUMMYFUNCTION("""COMPUTED_VALUE"""),90.52)</f>
        <v>90.52</v>
      </c>
      <c r="C742" s="1">
        <f>IFERROR(__xludf.DUMMYFUNCTION("""COMPUTED_VALUE"""),91.42)</f>
        <v>91.42</v>
      </c>
      <c r="D742" s="1">
        <f>IFERROR(__xludf.DUMMYFUNCTION("""COMPUTED_VALUE"""),88.1)</f>
        <v>88.1</v>
      </c>
      <c r="E742" s="1">
        <f>IFERROR(__xludf.DUMMYFUNCTION("""COMPUTED_VALUE"""),88.89)</f>
        <v>88.89</v>
      </c>
      <c r="F742" s="1">
        <f>IFERROR(__xludf.DUMMYFUNCTION("""COMPUTED_VALUE"""),1586426.0)</f>
        <v>1586426</v>
      </c>
    </row>
    <row r="743">
      <c r="A743" s="2">
        <f>IFERROR(__xludf.DUMMYFUNCTION("""COMPUTED_VALUE"""),44175.66666666667)</f>
        <v>44175.66667</v>
      </c>
      <c r="B743" s="1">
        <f>IFERROR(__xludf.DUMMYFUNCTION("""COMPUTED_VALUE"""),88.13)</f>
        <v>88.13</v>
      </c>
      <c r="C743" s="1">
        <f>IFERROR(__xludf.DUMMYFUNCTION("""COMPUTED_VALUE"""),88.75)</f>
        <v>88.75</v>
      </c>
      <c r="D743" s="1">
        <f>IFERROR(__xludf.DUMMYFUNCTION("""COMPUTED_VALUE"""),86.68)</f>
        <v>86.68</v>
      </c>
      <c r="E743" s="1">
        <f>IFERROR(__xludf.DUMMYFUNCTION("""COMPUTED_VALUE"""),88.38)</f>
        <v>88.38</v>
      </c>
      <c r="F743" s="1">
        <f>IFERROR(__xludf.DUMMYFUNCTION("""COMPUTED_VALUE"""),1434416.0)</f>
        <v>1434416</v>
      </c>
    </row>
    <row r="744">
      <c r="A744" s="2">
        <f>IFERROR(__xludf.DUMMYFUNCTION("""COMPUTED_VALUE"""),44176.66666666667)</f>
        <v>44176.66667</v>
      </c>
      <c r="B744" s="1">
        <f>IFERROR(__xludf.DUMMYFUNCTION("""COMPUTED_VALUE"""),88.0)</f>
        <v>88</v>
      </c>
      <c r="C744" s="1">
        <f>IFERROR(__xludf.DUMMYFUNCTION("""COMPUTED_VALUE"""),88.87)</f>
        <v>88.87</v>
      </c>
      <c r="D744" s="1">
        <f>IFERROR(__xludf.DUMMYFUNCTION("""COMPUTED_VALUE"""),87.64)</f>
        <v>87.64</v>
      </c>
      <c r="E744" s="1">
        <f>IFERROR(__xludf.DUMMYFUNCTION("""COMPUTED_VALUE"""),88.74)</f>
        <v>88.74</v>
      </c>
      <c r="F744" s="1">
        <f>IFERROR(__xludf.DUMMYFUNCTION("""COMPUTED_VALUE"""),931431.0)</f>
        <v>931431</v>
      </c>
    </row>
    <row r="745">
      <c r="A745" s="2">
        <f>IFERROR(__xludf.DUMMYFUNCTION("""COMPUTED_VALUE"""),44179.66666666667)</f>
        <v>44179.66667</v>
      </c>
      <c r="B745" s="1">
        <f>IFERROR(__xludf.DUMMYFUNCTION("""COMPUTED_VALUE"""),88.54)</f>
        <v>88.54</v>
      </c>
      <c r="C745" s="1">
        <f>IFERROR(__xludf.DUMMYFUNCTION("""COMPUTED_VALUE"""),89.49)</f>
        <v>89.49</v>
      </c>
      <c r="D745" s="1">
        <f>IFERROR(__xludf.DUMMYFUNCTION("""COMPUTED_VALUE"""),87.46)</f>
        <v>87.46</v>
      </c>
      <c r="E745" s="1">
        <f>IFERROR(__xludf.DUMMYFUNCTION("""COMPUTED_VALUE"""),87.61)</f>
        <v>87.61</v>
      </c>
      <c r="F745" s="1">
        <f>IFERROR(__xludf.DUMMYFUNCTION("""COMPUTED_VALUE"""),1652471.0)</f>
        <v>1652471</v>
      </c>
    </row>
    <row r="746">
      <c r="A746" s="2">
        <f>IFERROR(__xludf.DUMMYFUNCTION("""COMPUTED_VALUE"""),44180.66666666667)</f>
        <v>44180.66667</v>
      </c>
      <c r="B746" s="1">
        <f>IFERROR(__xludf.DUMMYFUNCTION("""COMPUTED_VALUE"""),87.99)</f>
        <v>87.99</v>
      </c>
      <c r="C746" s="1">
        <f>IFERROR(__xludf.DUMMYFUNCTION("""COMPUTED_VALUE"""),88.2)</f>
        <v>88.2</v>
      </c>
      <c r="D746" s="1">
        <f>IFERROR(__xludf.DUMMYFUNCTION("""COMPUTED_VALUE"""),87.08)</f>
        <v>87.08</v>
      </c>
      <c r="E746" s="1">
        <f>IFERROR(__xludf.DUMMYFUNCTION("""COMPUTED_VALUE"""),88.05)</f>
        <v>88.05</v>
      </c>
      <c r="F746" s="1">
        <f>IFERROR(__xludf.DUMMYFUNCTION("""COMPUTED_VALUE"""),1068292.0)</f>
        <v>1068292</v>
      </c>
    </row>
    <row r="747">
      <c r="A747" s="2">
        <f>IFERROR(__xludf.DUMMYFUNCTION("""COMPUTED_VALUE"""),44181.66666666667)</f>
        <v>44181.66667</v>
      </c>
      <c r="B747" s="1">
        <f>IFERROR(__xludf.DUMMYFUNCTION("""COMPUTED_VALUE"""),88.46)</f>
        <v>88.46</v>
      </c>
      <c r="C747" s="1">
        <f>IFERROR(__xludf.DUMMYFUNCTION("""COMPUTED_VALUE"""),88.46)</f>
        <v>88.46</v>
      </c>
      <c r="D747" s="1">
        <f>IFERROR(__xludf.DUMMYFUNCTION("""COMPUTED_VALUE"""),87.45)</f>
        <v>87.45</v>
      </c>
      <c r="E747" s="1">
        <f>IFERROR(__xludf.DUMMYFUNCTION("""COMPUTED_VALUE"""),87.86)</f>
        <v>87.86</v>
      </c>
      <c r="F747" s="1">
        <f>IFERROR(__xludf.DUMMYFUNCTION("""COMPUTED_VALUE"""),1233836.0)</f>
        <v>1233836</v>
      </c>
    </row>
    <row r="748">
      <c r="A748" s="2">
        <f>IFERROR(__xludf.DUMMYFUNCTION("""COMPUTED_VALUE"""),44182.66666666667)</f>
        <v>44182.66667</v>
      </c>
      <c r="B748" s="1">
        <f>IFERROR(__xludf.DUMMYFUNCTION("""COMPUTED_VALUE"""),88.2)</f>
        <v>88.2</v>
      </c>
      <c r="C748" s="1">
        <f>IFERROR(__xludf.DUMMYFUNCTION("""COMPUTED_VALUE"""),88.34)</f>
        <v>88.34</v>
      </c>
      <c r="D748" s="1">
        <f>IFERROR(__xludf.DUMMYFUNCTION("""COMPUTED_VALUE"""),86.56)</f>
        <v>86.56</v>
      </c>
      <c r="E748" s="1">
        <f>IFERROR(__xludf.DUMMYFUNCTION("""COMPUTED_VALUE"""),87.03)</f>
        <v>87.03</v>
      </c>
      <c r="F748" s="1">
        <f>IFERROR(__xludf.DUMMYFUNCTION("""COMPUTED_VALUE"""),1744005.0)</f>
        <v>1744005</v>
      </c>
    </row>
    <row r="749">
      <c r="A749" s="2">
        <f>IFERROR(__xludf.DUMMYFUNCTION("""COMPUTED_VALUE"""),44183.66666666667)</f>
        <v>44183.66667</v>
      </c>
      <c r="B749" s="1">
        <f>IFERROR(__xludf.DUMMYFUNCTION("""COMPUTED_VALUE"""),87.31)</f>
        <v>87.31</v>
      </c>
      <c r="C749" s="1">
        <f>IFERROR(__xludf.DUMMYFUNCTION("""COMPUTED_VALUE"""),87.42)</f>
        <v>87.42</v>
      </c>
      <c r="D749" s="1">
        <f>IFERROR(__xludf.DUMMYFUNCTION("""COMPUTED_VALUE"""),85.75)</f>
        <v>85.75</v>
      </c>
      <c r="E749" s="1">
        <f>IFERROR(__xludf.DUMMYFUNCTION("""COMPUTED_VALUE"""),86.31)</f>
        <v>86.31</v>
      </c>
      <c r="F749" s="1">
        <f>IFERROR(__xludf.DUMMYFUNCTION("""COMPUTED_VALUE"""),4262837.0)</f>
        <v>4262837</v>
      </c>
    </row>
    <row r="750">
      <c r="A750" s="2">
        <f>IFERROR(__xludf.DUMMYFUNCTION("""COMPUTED_VALUE"""),44186.66666666667)</f>
        <v>44186.66667</v>
      </c>
      <c r="B750" s="1">
        <f>IFERROR(__xludf.DUMMYFUNCTION("""COMPUTED_VALUE"""),85.46)</f>
        <v>85.46</v>
      </c>
      <c r="C750" s="1">
        <f>IFERROR(__xludf.DUMMYFUNCTION("""COMPUTED_VALUE"""),86.85)</f>
        <v>86.85</v>
      </c>
      <c r="D750" s="1">
        <f>IFERROR(__xludf.DUMMYFUNCTION("""COMPUTED_VALUE"""),84.7)</f>
        <v>84.7</v>
      </c>
      <c r="E750" s="1">
        <f>IFERROR(__xludf.DUMMYFUNCTION("""COMPUTED_VALUE"""),86.73)</f>
        <v>86.73</v>
      </c>
      <c r="F750" s="1">
        <f>IFERROR(__xludf.DUMMYFUNCTION("""COMPUTED_VALUE"""),1698707.0)</f>
        <v>1698707</v>
      </c>
    </row>
    <row r="751">
      <c r="A751" s="2">
        <f>IFERROR(__xludf.DUMMYFUNCTION("""COMPUTED_VALUE"""),44187.66666666667)</f>
        <v>44187.66667</v>
      </c>
      <c r="B751" s="1">
        <f>IFERROR(__xludf.DUMMYFUNCTION("""COMPUTED_VALUE"""),86.47)</f>
        <v>86.47</v>
      </c>
      <c r="C751" s="1">
        <f>IFERROR(__xludf.DUMMYFUNCTION("""COMPUTED_VALUE"""),86.63)</f>
        <v>86.63</v>
      </c>
      <c r="D751" s="1">
        <f>IFERROR(__xludf.DUMMYFUNCTION("""COMPUTED_VALUE"""),85.29)</f>
        <v>85.29</v>
      </c>
      <c r="E751" s="1">
        <f>IFERROR(__xludf.DUMMYFUNCTION("""COMPUTED_VALUE"""),86.01)</f>
        <v>86.01</v>
      </c>
      <c r="F751" s="1">
        <f>IFERROR(__xludf.DUMMYFUNCTION("""COMPUTED_VALUE"""),1018829.0)</f>
        <v>1018829</v>
      </c>
    </row>
    <row r="752">
      <c r="A752" s="2">
        <f>IFERROR(__xludf.DUMMYFUNCTION("""COMPUTED_VALUE"""),44188.66666666667)</f>
        <v>44188.66667</v>
      </c>
      <c r="B752" s="1">
        <f>IFERROR(__xludf.DUMMYFUNCTION("""COMPUTED_VALUE"""),86.2)</f>
        <v>86.2</v>
      </c>
      <c r="C752" s="1">
        <f>IFERROR(__xludf.DUMMYFUNCTION("""COMPUTED_VALUE"""),87.21)</f>
        <v>87.21</v>
      </c>
      <c r="D752" s="1">
        <f>IFERROR(__xludf.DUMMYFUNCTION("""COMPUTED_VALUE"""),86.06)</f>
        <v>86.06</v>
      </c>
      <c r="E752" s="1">
        <f>IFERROR(__xludf.DUMMYFUNCTION("""COMPUTED_VALUE"""),86.41)</f>
        <v>86.41</v>
      </c>
      <c r="F752" s="1">
        <f>IFERROR(__xludf.DUMMYFUNCTION("""COMPUTED_VALUE"""),1148684.0)</f>
        <v>1148684</v>
      </c>
    </row>
    <row r="753">
      <c r="A753" s="2">
        <f>IFERROR(__xludf.DUMMYFUNCTION("""COMPUTED_VALUE"""),44189.54166666667)</f>
        <v>44189.54167</v>
      </c>
      <c r="B753" s="1">
        <f>IFERROR(__xludf.DUMMYFUNCTION("""COMPUTED_VALUE"""),86.45)</f>
        <v>86.45</v>
      </c>
      <c r="C753" s="1">
        <f>IFERROR(__xludf.DUMMYFUNCTION("""COMPUTED_VALUE"""),87.12)</f>
        <v>87.12</v>
      </c>
      <c r="D753" s="1">
        <f>IFERROR(__xludf.DUMMYFUNCTION("""COMPUTED_VALUE"""),86.22)</f>
        <v>86.22</v>
      </c>
      <c r="E753" s="1">
        <f>IFERROR(__xludf.DUMMYFUNCTION("""COMPUTED_VALUE"""),86.71)</f>
        <v>86.71</v>
      </c>
      <c r="F753" s="1">
        <f>IFERROR(__xludf.DUMMYFUNCTION("""COMPUTED_VALUE"""),465638.0)</f>
        <v>465638</v>
      </c>
    </row>
    <row r="754">
      <c r="A754" s="2">
        <f>IFERROR(__xludf.DUMMYFUNCTION("""COMPUTED_VALUE"""),44193.66666666667)</f>
        <v>44193.66667</v>
      </c>
      <c r="B754" s="1">
        <f>IFERROR(__xludf.DUMMYFUNCTION("""COMPUTED_VALUE"""),87.25)</f>
        <v>87.25</v>
      </c>
      <c r="C754" s="1">
        <f>IFERROR(__xludf.DUMMYFUNCTION("""COMPUTED_VALUE"""),89.35)</f>
        <v>89.35</v>
      </c>
      <c r="D754" s="1">
        <f>IFERROR(__xludf.DUMMYFUNCTION("""COMPUTED_VALUE"""),87.09)</f>
        <v>87.09</v>
      </c>
      <c r="E754" s="1">
        <f>IFERROR(__xludf.DUMMYFUNCTION("""COMPUTED_VALUE"""),88.7)</f>
        <v>88.7</v>
      </c>
      <c r="F754" s="1">
        <f>IFERROR(__xludf.DUMMYFUNCTION("""COMPUTED_VALUE"""),1382537.0)</f>
        <v>1382537</v>
      </c>
    </row>
    <row r="755">
      <c r="A755" s="2">
        <f>IFERROR(__xludf.DUMMYFUNCTION("""COMPUTED_VALUE"""),44194.66666666667)</f>
        <v>44194.66667</v>
      </c>
      <c r="B755" s="1">
        <f>IFERROR(__xludf.DUMMYFUNCTION("""COMPUTED_VALUE"""),89.36)</f>
        <v>89.36</v>
      </c>
      <c r="C755" s="1">
        <f>IFERROR(__xludf.DUMMYFUNCTION("""COMPUTED_VALUE"""),89.42)</f>
        <v>89.42</v>
      </c>
      <c r="D755" s="1">
        <f>IFERROR(__xludf.DUMMYFUNCTION("""COMPUTED_VALUE"""),87.76)</f>
        <v>87.76</v>
      </c>
      <c r="E755" s="1">
        <f>IFERROR(__xludf.DUMMYFUNCTION("""COMPUTED_VALUE"""),87.89)</f>
        <v>87.89</v>
      </c>
      <c r="F755" s="1">
        <f>IFERROR(__xludf.DUMMYFUNCTION("""COMPUTED_VALUE"""),986287.0)</f>
        <v>986287</v>
      </c>
    </row>
    <row r="756">
      <c r="A756" s="2">
        <f>IFERROR(__xludf.DUMMYFUNCTION("""COMPUTED_VALUE"""),44195.66666666667)</f>
        <v>44195.66667</v>
      </c>
      <c r="B756" s="1">
        <f>IFERROR(__xludf.DUMMYFUNCTION("""COMPUTED_VALUE"""),88.25)</f>
        <v>88.25</v>
      </c>
      <c r="C756" s="1">
        <f>IFERROR(__xludf.DUMMYFUNCTION("""COMPUTED_VALUE"""),88.39)</f>
        <v>88.39</v>
      </c>
      <c r="D756" s="1">
        <f>IFERROR(__xludf.DUMMYFUNCTION("""COMPUTED_VALUE"""),86.4)</f>
        <v>86.4</v>
      </c>
      <c r="E756" s="1">
        <f>IFERROR(__xludf.DUMMYFUNCTION("""COMPUTED_VALUE"""),86.81)</f>
        <v>86.81</v>
      </c>
      <c r="F756" s="1">
        <f>IFERROR(__xludf.DUMMYFUNCTION("""COMPUTED_VALUE"""),1051308.0)</f>
        <v>1051308</v>
      </c>
    </row>
    <row r="757">
      <c r="A757" s="2">
        <f>IFERROR(__xludf.DUMMYFUNCTION("""COMPUTED_VALUE"""),44196.66666666667)</f>
        <v>44196.66667</v>
      </c>
      <c r="B757" s="1">
        <f>IFERROR(__xludf.DUMMYFUNCTION("""COMPUTED_VALUE"""),86.86)</f>
        <v>86.86</v>
      </c>
      <c r="C757" s="1">
        <f>IFERROR(__xludf.DUMMYFUNCTION("""COMPUTED_VALUE"""),87.88)</f>
        <v>87.88</v>
      </c>
      <c r="D757" s="1">
        <f>IFERROR(__xludf.DUMMYFUNCTION("""COMPUTED_VALUE"""),86.8)</f>
        <v>86.8</v>
      </c>
      <c r="E757" s="1">
        <f>IFERROR(__xludf.DUMMYFUNCTION("""COMPUTED_VALUE"""),87.63)</f>
        <v>87.63</v>
      </c>
      <c r="F757" s="1">
        <f>IFERROR(__xludf.DUMMYFUNCTION("""COMPUTED_VALUE"""),1053479.0)</f>
        <v>1053479</v>
      </c>
    </row>
    <row r="758">
      <c r="A758" s="2">
        <f>IFERROR(__xludf.DUMMYFUNCTION("""COMPUTED_VALUE"""),44200.66666666667)</f>
        <v>44200.66667</v>
      </c>
      <c r="B758" s="1">
        <f>IFERROR(__xludf.DUMMYFUNCTION("""COMPUTED_VALUE"""),88.0)</f>
        <v>88</v>
      </c>
      <c r="C758" s="1">
        <f>IFERROR(__xludf.DUMMYFUNCTION("""COMPUTED_VALUE"""),88.12)</f>
        <v>88.12</v>
      </c>
      <c r="D758" s="1">
        <f>IFERROR(__xludf.DUMMYFUNCTION("""COMPUTED_VALUE"""),85.36)</f>
        <v>85.36</v>
      </c>
      <c r="E758" s="1">
        <f>IFERROR(__xludf.DUMMYFUNCTION("""COMPUTED_VALUE"""),86.31)</f>
        <v>86.31</v>
      </c>
      <c r="F758" s="1">
        <f>IFERROR(__xludf.DUMMYFUNCTION("""COMPUTED_VALUE"""),1866195.0)</f>
        <v>1866195</v>
      </c>
    </row>
    <row r="759">
      <c r="A759" s="2">
        <f>IFERROR(__xludf.DUMMYFUNCTION("""COMPUTED_VALUE"""),44201.66666666667)</f>
        <v>44201.66667</v>
      </c>
      <c r="B759" s="1">
        <f>IFERROR(__xludf.DUMMYFUNCTION("""COMPUTED_VALUE"""),86.25)</f>
        <v>86.25</v>
      </c>
      <c r="C759" s="1">
        <f>IFERROR(__xludf.DUMMYFUNCTION("""COMPUTED_VALUE"""),87.34)</f>
        <v>87.34</v>
      </c>
      <c r="D759" s="1">
        <f>IFERROR(__xludf.DUMMYFUNCTION("""COMPUTED_VALUE"""),85.85)</f>
        <v>85.85</v>
      </c>
      <c r="E759" s="1">
        <f>IFERROR(__xludf.DUMMYFUNCTION("""COMPUTED_VALUE"""),87.0)</f>
        <v>87</v>
      </c>
      <c r="F759" s="1">
        <f>IFERROR(__xludf.DUMMYFUNCTION("""COMPUTED_VALUE"""),1017962.0)</f>
        <v>1017962</v>
      </c>
    </row>
    <row r="760">
      <c r="A760" s="2">
        <f>IFERROR(__xludf.DUMMYFUNCTION("""COMPUTED_VALUE"""),44202.66666666667)</f>
        <v>44202.66667</v>
      </c>
      <c r="B760" s="1">
        <f>IFERROR(__xludf.DUMMYFUNCTION("""COMPUTED_VALUE"""),85.01)</f>
        <v>85.01</v>
      </c>
      <c r="C760" s="1">
        <f>IFERROR(__xludf.DUMMYFUNCTION("""COMPUTED_VALUE"""),87.2)</f>
        <v>87.2</v>
      </c>
      <c r="D760" s="1">
        <f>IFERROR(__xludf.DUMMYFUNCTION("""COMPUTED_VALUE"""),84.81)</f>
        <v>84.81</v>
      </c>
      <c r="E760" s="1">
        <f>IFERROR(__xludf.DUMMYFUNCTION("""COMPUTED_VALUE"""),86.14)</f>
        <v>86.14</v>
      </c>
      <c r="F760" s="1">
        <f>IFERROR(__xludf.DUMMYFUNCTION("""COMPUTED_VALUE"""),2329401.0)</f>
        <v>2329401</v>
      </c>
    </row>
    <row r="761">
      <c r="A761" s="2">
        <f>IFERROR(__xludf.DUMMYFUNCTION("""COMPUTED_VALUE"""),44203.66666666667)</f>
        <v>44203.66667</v>
      </c>
      <c r="B761" s="1">
        <f>IFERROR(__xludf.DUMMYFUNCTION("""COMPUTED_VALUE"""),86.34)</f>
        <v>86.34</v>
      </c>
      <c r="C761" s="1">
        <f>IFERROR(__xludf.DUMMYFUNCTION("""COMPUTED_VALUE"""),88.89)</f>
        <v>88.89</v>
      </c>
      <c r="D761" s="1">
        <f>IFERROR(__xludf.DUMMYFUNCTION("""COMPUTED_VALUE"""),86.34)</f>
        <v>86.34</v>
      </c>
      <c r="E761" s="1">
        <f>IFERROR(__xludf.DUMMYFUNCTION("""COMPUTED_VALUE"""),88.72)</f>
        <v>88.72</v>
      </c>
      <c r="F761" s="1">
        <f>IFERROR(__xludf.DUMMYFUNCTION("""COMPUTED_VALUE"""),2096829.0)</f>
        <v>2096829</v>
      </c>
    </row>
    <row r="762">
      <c r="A762" s="2">
        <f>IFERROR(__xludf.DUMMYFUNCTION("""COMPUTED_VALUE"""),44204.66666666667)</f>
        <v>44204.66667</v>
      </c>
      <c r="B762" s="1">
        <f>IFERROR(__xludf.DUMMYFUNCTION("""COMPUTED_VALUE"""),88.86)</f>
        <v>88.86</v>
      </c>
      <c r="C762" s="1">
        <f>IFERROR(__xludf.DUMMYFUNCTION("""COMPUTED_VALUE"""),89.97)</f>
        <v>89.97</v>
      </c>
      <c r="D762" s="1">
        <f>IFERROR(__xludf.DUMMYFUNCTION("""COMPUTED_VALUE"""),88.06)</f>
        <v>88.06</v>
      </c>
      <c r="E762" s="1">
        <f>IFERROR(__xludf.DUMMYFUNCTION("""COMPUTED_VALUE"""),89.89)</f>
        <v>89.89</v>
      </c>
      <c r="F762" s="1">
        <f>IFERROR(__xludf.DUMMYFUNCTION("""COMPUTED_VALUE"""),1774226.0)</f>
        <v>1774226</v>
      </c>
    </row>
    <row r="763">
      <c r="A763" s="2">
        <f>IFERROR(__xludf.DUMMYFUNCTION("""COMPUTED_VALUE"""),44207.66666666667)</f>
        <v>44207.66667</v>
      </c>
      <c r="B763" s="1">
        <f>IFERROR(__xludf.DUMMYFUNCTION("""COMPUTED_VALUE"""),88.85)</f>
        <v>88.85</v>
      </c>
      <c r="C763" s="1">
        <f>IFERROR(__xludf.DUMMYFUNCTION("""COMPUTED_VALUE"""),89.22)</f>
        <v>89.22</v>
      </c>
      <c r="D763" s="1">
        <f>IFERROR(__xludf.DUMMYFUNCTION("""COMPUTED_VALUE"""),87.61)</f>
        <v>87.61</v>
      </c>
      <c r="E763" s="1">
        <f>IFERROR(__xludf.DUMMYFUNCTION("""COMPUTED_VALUE"""),87.81)</f>
        <v>87.81</v>
      </c>
      <c r="F763" s="1">
        <f>IFERROR(__xludf.DUMMYFUNCTION("""COMPUTED_VALUE"""),1740618.0)</f>
        <v>1740618</v>
      </c>
    </row>
    <row r="764">
      <c r="A764" s="2">
        <f>IFERROR(__xludf.DUMMYFUNCTION("""COMPUTED_VALUE"""),44208.66666666667)</f>
        <v>44208.66667</v>
      </c>
      <c r="B764" s="1">
        <f>IFERROR(__xludf.DUMMYFUNCTION("""COMPUTED_VALUE"""),87.27)</f>
        <v>87.27</v>
      </c>
      <c r="C764" s="1">
        <f>IFERROR(__xludf.DUMMYFUNCTION("""COMPUTED_VALUE"""),88.4)</f>
        <v>88.4</v>
      </c>
      <c r="D764" s="1">
        <f>IFERROR(__xludf.DUMMYFUNCTION("""COMPUTED_VALUE"""),85.82)</f>
        <v>85.82</v>
      </c>
      <c r="E764" s="1">
        <f>IFERROR(__xludf.DUMMYFUNCTION("""COMPUTED_VALUE"""),86.87)</f>
        <v>86.87</v>
      </c>
      <c r="F764" s="1">
        <f>IFERROR(__xludf.DUMMYFUNCTION("""COMPUTED_VALUE"""),1476715.0)</f>
        <v>1476715</v>
      </c>
    </row>
    <row r="765">
      <c r="A765" s="2">
        <f>IFERROR(__xludf.DUMMYFUNCTION("""COMPUTED_VALUE"""),44209.66666666667)</f>
        <v>44209.66667</v>
      </c>
      <c r="B765" s="1">
        <f>IFERROR(__xludf.DUMMYFUNCTION("""COMPUTED_VALUE"""),86.37)</f>
        <v>86.37</v>
      </c>
      <c r="C765" s="1">
        <f>IFERROR(__xludf.DUMMYFUNCTION("""COMPUTED_VALUE"""),87.82)</f>
        <v>87.82</v>
      </c>
      <c r="D765" s="1">
        <f>IFERROR(__xludf.DUMMYFUNCTION("""COMPUTED_VALUE"""),86.37)</f>
        <v>86.37</v>
      </c>
      <c r="E765" s="1">
        <f>IFERROR(__xludf.DUMMYFUNCTION("""COMPUTED_VALUE"""),87.36)</f>
        <v>87.36</v>
      </c>
      <c r="F765" s="1">
        <f>IFERROR(__xludf.DUMMYFUNCTION("""COMPUTED_VALUE"""),1171590.0)</f>
        <v>1171590</v>
      </c>
    </row>
    <row r="766">
      <c r="A766" s="2">
        <f>IFERROR(__xludf.DUMMYFUNCTION("""COMPUTED_VALUE"""),44210.66666666667)</f>
        <v>44210.66667</v>
      </c>
      <c r="B766" s="1">
        <f>IFERROR(__xludf.DUMMYFUNCTION("""COMPUTED_VALUE"""),87.44)</f>
        <v>87.44</v>
      </c>
      <c r="C766" s="1">
        <f>IFERROR(__xludf.DUMMYFUNCTION("""COMPUTED_VALUE"""),88.38)</f>
        <v>88.38</v>
      </c>
      <c r="D766" s="1">
        <f>IFERROR(__xludf.DUMMYFUNCTION("""COMPUTED_VALUE"""),86.3)</f>
        <v>86.3</v>
      </c>
      <c r="E766" s="1">
        <f>IFERROR(__xludf.DUMMYFUNCTION("""COMPUTED_VALUE"""),86.55)</f>
        <v>86.55</v>
      </c>
      <c r="F766" s="1">
        <f>IFERROR(__xludf.DUMMYFUNCTION("""COMPUTED_VALUE"""),1460617.0)</f>
        <v>1460617</v>
      </c>
    </row>
    <row r="767">
      <c r="A767" s="2">
        <f>IFERROR(__xludf.DUMMYFUNCTION("""COMPUTED_VALUE"""),44211.66666666667)</f>
        <v>44211.66667</v>
      </c>
      <c r="B767" s="1">
        <f>IFERROR(__xludf.DUMMYFUNCTION("""COMPUTED_VALUE"""),86.45)</f>
        <v>86.45</v>
      </c>
      <c r="C767" s="1">
        <f>IFERROR(__xludf.DUMMYFUNCTION("""COMPUTED_VALUE"""),87.38)</f>
        <v>87.38</v>
      </c>
      <c r="D767" s="1">
        <f>IFERROR(__xludf.DUMMYFUNCTION("""COMPUTED_VALUE"""),85.59)</f>
        <v>85.59</v>
      </c>
      <c r="E767" s="1">
        <f>IFERROR(__xludf.DUMMYFUNCTION("""COMPUTED_VALUE"""),86.38)</f>
        <v>86.38</v>
      </c>
      <c r="F767" s="1">
        <f>IFERROR(__xludf.DUMMYFUNCTION("""COMPUTED_VALUE"""),1572214.0)</f>
        <v>1572214</v>
      </c>
    </row>
    <row r="768">
      <c r="A768" s="2">
        <f>IFERROR(__xludf.DUMMYFUNCTION("""COMPUTED_VALUE"""),44215.66666666667)</f>
        <v>44215.66667</v>
      </c>
      <c r="B768" s="1">
        <f>IFERROR(__xludf.DUMMYFUNCTION("""COMPUTED_VALUE"""),87.15)</f>
        <v>87.15</v>
      </c>
      <c r="C768" s="1">
        <f>IFERROR(__xludf.DUMMYFUNCTION("""COMPUTED_VALUE"""),90.19)</f>
        <v>90.19</v>
      </c>
      <c r="D768" s="1">
        <f>IFERROR(__xludf.DUMMYFUNCTION("""COMPUTED_VALUE"""),86.64)</f>
        <v>86.64</v>
      </c>
      <c r="E768" s="1">
        <f>IFERROR(__xludf.DUMMYFUNCTION("""COMPUTED_VALUE"""),89.22)</f>
        <v>89.22</v>
      </c>
      <c r="F768" s="1">
        <f>IFERROR(__xludf.DUMMYFUNCTION("""COMPUTED_VALUE"""),2082951.0)</f>
        <v>2082951</v>
      </c>
    </row>
    <row r="769">
      <c r="A769" s="2">
        <f>IFERROR(__xludf.DUMMYFUNCTION("""COMPUTED_VALUE"""),44216.66666666667)</f>
        <v>44216.66667</v>
      </c>
      <c r="B769" s="1">
        <f>IFERROR(__xludf.DUMMYFUNCTION("""COMPUTED_VALUE"""),91.32)</f>
        <v>91.32</v>
      </c>
      <c r="C769" s="1">
        <f>IFERROR(__xludf.DUMMYFUNCTION("""COMPUTED_VALUE"""),94.99)</f>
        <v>94.99</v>
      </c>
      <c r="D769" s="1">
        <f>IFERROR(__xludf.DUMMYFUNCTION("""COMPUTED_VALUE"""),90.98)</f>
        <v>90.98</v>
      </c>
      <c r="E769" s="1">
        <f>IFERROR(__xludf.DUMMYFUNCTION("""COMPUTED_VALUE"""),94.0)</f>
        <v>94</v>
      </c>
      <c r="F769" s="1">
        <f>IFERROR(__xludf.DUMMYFUNCTION("""COMPUTED_VALUE"""),3207570.0)</f>
        <v>3207570</v>
      </c>
    </row>
    <row r="770">
      <c r="A770" s="2">
        <f>IFERROR(__xludf.DUMMYFUNCTION("""COMPUTED_VALUE"""),44217.66666666667)</f>
        <v>44217.66667</v>
      </c>
      <c r="B770" s="1">
        <f>IFERROR(__xludf.DUMMYFUNCTION("""COMPUTED_VALUE"""),94.68)</f>
        <v>94.68</v>
      </c>
      <c r="C770" s="1">
        <f>IFERROR(__xludf.DUMMYFUNCTION("""COMPUTED_VALUE"""),96.6)</f>
        <v>96.6</v>
      </c>
      <c r="D770" s="1">
        <f>IFERROR(__xludf.DUMMYFUNCTION("""COMPUTED_VALUE"""),93.97)</f>
        <v>93.97</v>
      </c>
      <c r="E770" s="1">
        <f>IFERROR(__xludf.DUMMYFUNCTION("""COMPUTED_VALUE"""),94.21)</f>
        <v>94.21</v>
      </c>
      <c r="F770" s="1">
        <f>IFERROR(__xludf.DUMMYFUNCTION("""COMPUTED_VALUE"""),2932973.0)</f>
        <v>2932973</v>
      </c>
    </row>
    <row r="771">
      <c r="A771" s="2">
        <f>IFERROR(__xludf.DUMMYFUNCTION("""COMPUTED_VALUE"""),44218.66666666667)</f>
        <v>44218.66667</v>
      </c>
      <c r="B771" s="1">
        <f>IFERROR(__xludf.DUMMYFUNCTION("""COMPUTED_VALUE"""),94.57)</f>
        <v>94.57</v>
      </c>
      <c r="C771" s="1">
        <f>IFERROR(__xludf.DUMMYFUNCTION("""COMPUTED_VALUE"""),95.22)</f>
        <v>95.22</v>
      </c>
      <c r="D771" s="1">
        <f>IFERROR(__xludf.DUMMYFUNCTION("""COMPUTED_VALUE"""),93.82)</f>
        <v>93.82</v>
      </c>
      <c r="E771" s="1">
        <f>IFERROR(__xludf.DUMMYFUNCTION("""COMPUTED_VALUE"""),94.63)</f>
        <v>94.63</v>
      </c>
      <c r="F771" s="1">
        <f>IFERROR(__xludf.DUMMYFUNCTION("""COMPUTED_VALUE"""),1637195.0)</f>
        <v>1637195</v>
      </c>
    </row>
    <row r="772">
      <c r="A772" s="2">
        <f>IFERROR(__xludf.DUMMYFUNCTION("""COMPUTED_VALUE"""),44221.66666666667)</f>
        <v>44221.66667</v>
      </c>
      <c r="B772" s="1">
        <f>IFERROR(__xludf.DUMMYFUNCTION("""COMPUTED_VALUE"""),95.64)</f>
        <v>95.64</v>
      </c>
      <c r="C772" s="1">
        <f>IFERROR(__xludf.DUMMYFUNCTION("""COMPUTED_VALUE"""),96.09)</f>
        <v>96.09</v>
      </c>
      <c r="D772" s="1">
        <f>IFERROR(__xludf.DUMMYFUNCTION("""COMPUTED_VALUE"""),92.96)</f>
        <v>92.96</v>
      </c>
      <c r="E772" s="1">
        <f>IFERROR(__xludf.DUMMYFUNCTION("""COMPUTED_VALUE"""),94.71)</f>
        <v>94.71</v>
      </c>
      <c r="F772" s="1">
        <f>IFERROR(__xludf.DUMMYFUNCTION("""COMPUTED_VALUE"""),2529346.0)</f>
        <v>2529346</v>
      </c>
    </row>
    <row r="773">
      <c r="A773" s="2">
        <f>IFERROR(__xludf.DUMMYFUNCTION("""COMPUTED_VALUE"""),44222.66666666667)</f>
        <v>44222.66667</v>
      </c>
      <c r="B773" s="1">
        <f>IFERROR(__xludf.DUMMYFUNCTION("""COMPUTED_VALUE"""),94.3)</f>
        <v>94.3</v>
      </c>
      <c r="C773" s="1">
        <f>IFERROR(__xludf.DUMMYFUNCTION("""COMPUTED_VALUE"""),95.79)</f>
        <v>95.79</v>
      </c>
      <c r="D773" s="1">
        <f>IFERROR(__xludf.DUMMYFUNCTION("""COMPUTED_VALUE"""),93.81)</f>
        <v>93.81</v>
      </c>
      <c r="E773" s="1">
        <f>IFERROR(__xludf.DUMMYFUNCTION("""COMPUTED_VALUE"""),95.4)</f>
        <v>95.4</v>
      </c>
      <c r="F773" s="1">
        <f>IFERROR(__xludf.DUMMYFUNCTION("""COMPUTED_VALUE"""),1573078.0)</f>
        <v>1573078</v>
      </c>
    </row>
    <row r="774">
      <c r="A774" s="2">
        <f>IFERROR(__xludf.DUMMYFUNCTION("""COMPUTED_VALUE"""),44223.66666666667)</f>
        <v>44223.66667</v>
      </c>
      <c r="B774" s="1">
        <f>IFERROR(__xludf.DUMMYFUNCTION("""COMPUTED_VALUE"""),93.75)</f>
        <v>93.75</v>
      </c>
      <c r="C774" s="1">
        <f>IFERROR(__xludf.DUMMYFUNCTION("""COMPUTED_VALUE"""),94.02)</f>
        <v>94.02</v>
      </c>
      <c r="D774" s="1">
        <f>IFERROR(__xludf.DUMMYFUNCTION("""COMPUTED_VALUE"""),89.86)</f>
        <v>89.86</v>
      </c>
      <c r="E774" s="1">
        <f>IFERROR(__xludf.DUMMYFUNCTION("""COMPUTED_VALUE"""),90.95)</f>
        <v>90.95</v>
      </c>
      <c r="F774" s="1">
        <f>IFERROR(__xludf.DUMMYFUNCTION("""COMPUTED_VALUE"""),4125631.0)</f>
        <v>4125631</v>
      </c>
    </row>
    <row r="775">
      <c r="A775" s="2">
        <f>IFERROR(__xludf.DUMMYFUNCTION("""COMPUTED_VALUE"""),44224.66666666667)</f>
        <v>44224.66667</v>
      </c>
      <c r="B775" s="1">
        <f>IFERROR(__xludf.DUMMYFUNCTION("""COMPUTED_VALUE"""),91.55)</f>
        <v>91.55</v>
      </c>
      <c r="C775" s="1">
        <f>IFERROR(__xludf.DUMMYFUNCTION("""COMPUTED_VALUE"""),94.4)</f>
        <v>94.4</v>
      </c>
      <c r="D775" s="1">
        <f>IFERROR(__xludf.DUMMYFUNCTION("""COMPUTED_VALUE"""),91.55)</f>
        <v>91.55</v>
      </c>
      <c r="E775" s="1">
        <f>IFERROR(__xludf.DUMMYFUNCTION("""COMPUTED_VALUE"""),92.66)</f>
        <v>92.66</v>
      </c>
      <c r="F775" s="1">
        <f>IFERROR(__xludf.DUMMYFUNCTION("""COMPUTED_VALUE"""),2763905.0)</f>
        <v>2763905</v>
      </c>
    </row>
    <row r="776">
      <c r="A776" s="2">
        <f>IFERROR(__xludf.DUMMYFUNCTION("""COMPUTED_VALUE"""),44225.66666666667)</f>
        <v>44225.66667</v>
      </c>
      <c r="B776" s="1">
        <f>IFERROR(__xludf.DUMMYFUNCTION("""COMPUTED_VALUE"""),91.7)</f>
        <v>91.7</v>
      </c>
      <c r="C776" s="1">
        <f>IFERROR(__xludf.DUMMYFUNCTION("""COMPUTED_VALUE"""),92.38)</f>
        <v>92.38</v>
      </c>
      <c r="D776" s="1">
        <f>IFERROR(__xludf.DUMMYFUNCTION("""COMPUTED_VALUE"""),90.08)</f>
        <v>90.08</v>
      </c>
      <c r="E776" s="1">
        <f>IFERROR(__xludf.DUMMYFUNCTION("""COMPUTED_VALUE"""),91.37)</f>
        <v>91.37</v>
      </c>
      <c r="F776" s="1">
        <f>IFERROR(__xludf.DUMMYFUNCTION("""COMPUTED_VALUE"""),2226509.0)</f>
        <v>2226509</v>
      </c>
    </row>
    <row r="777">
      <c r="A777" s="2">
        <f>IFERROR(__xludf.DUMMYFUNCTION("""COMPUTED_VALUE"""),44228.66666666667)</f>
        <v>44228.66667</v>
      </c>
      <c r="B777" s="1">
        <f>IFERROR(__xludf.DUMMYFUNCTION("""COMPUTED_VALUE"""),92.23)</f>
        <v>92.23</v>
      </c>
      <c r="C777" s="1">
        <f>IFERROR(__xludf.DUMMYFUNCTION("""COMPUTED_VALUE"""),95.78)</f>
        <v>95.78</v>
      </c>
      <c r="D777" s="1">
        <f>IFERROR(__xludf.DUMMYFUNCTION("""COMPUTED_VALUE"""),92.23)</f>
        <v>92.23</v>
      </c>
      <c r="E777" s="1">
        <f>IFERROR(__xludf.DUMMYFUNCTION("""COMPUTED_VALUE"""),94.65)</f>
        <v>94.65</v>
      </c>
      <c r="F777" s="1">
        <f>IFERROR(__xludf.DUMMYFUNCTION("""COMPUTED_VALUE"""),2012603.0)</f>
        <v>2012603</v>
      </c>
    </row>
    <row r="778">
      <c r="A778" s="2">
        <f>IFERROR(__xludf.DUMMYFUNCTION("""COMPUTED_VALUE"""),44229.66666666667)</f>
        <v>44229.66667</v>
      </c>
      <c r="B778" s="1">
        <f>IFERROR(__xludf.DUMMYFUNCTION("""COMPUTED_VALUE"""),95.66)</f>
        <v>95.66</v>
      </c>
      <c r="C778" s="1">
        <f>IFERROR(__xludf.DUMMYFUNCTION("""COMPUTED_VALUE"""),97.47)</f>
        <v>97.47</v>
      </c>
      <c r="D778" s="1">
        <f>IFERROR(__xludf.DUMMYFUNCTION("""COMPUTED_VALUE"""),95.32)</f>
        <v>95.32</v>
      </c>
      <c r="E778" s="1">
        <f>IFERROR(__xludf.DUMMYFUNCTION("""COMPUTED_VALUE"""),95.96)</f>
        <v>95.96</v>
      </c>
      <c r="F778" s="1">
        <f>IFERROR(__xludf.DUMMYFUNCTION("""COMPUTED_VALUE"""),3316620.0)</f>
        <v>3316620</v>
      </c>
    </row>
    <row r="779">
      <c r="A779" s="2">
        <f>IFERROR(__xludf.DUMMYFUNCTION("""COMPUTED_VALUE"""),44230.66666666667)</f>
        <v>44230.66667</v>
      </c>
      <c r="B779" s="1">
        <f>IFERROR(__xludf.DUMMYFUNCTION("""COMPUTED_VALUE"""),103.28)</f>
        <v>103.28</v>
      </c>
      <c r="C779" s="1">
        <f>IFERROR(__xludf.DUMMYFUNCTION("""COMPUTED_VALUE"""),105.33)</f>
        <v>105.33</v>
      </c>
      <c r="D779" s="1">
        <f>IFERROR(__xludf.DUMMYFUNCTION("""COMPUTED_VALUE"""),100.68)</f>
        <v>100.68</v>
      </c>
      <c r="E779" s="1">
        <f>IFERROR(__xludf.DUMMYFUNCTION("""COMPUTED_VALUE"""),102.94)</f>
        <v>102.94</v>
      </c>
      <c r="F779" s="1">
        <f>IFERROR(__xludf.DUMMYFUNCTION("""COMPUTED_VALUE"""),4894082.0)</f>
        <v>4894082</v>
      </c>
    </row>
    <row r="780">
      <c r="A780" s="2">
        <f>IFERROR(__xludf.DUMMYFUNCTION("""COMPUTED_VALUE"""),44231.66666666667)</f>
        <v>44231.66667</v>
      </c>
      <c r="B780" s="1">
        <f>IFERROR(__xludf.DUMMYFUNCTION("""COMPUTED_VALUE"""),103.03)</f>
        <v>103.03</v>
      </c>
      <c r="C780" s="1">
        <f>IFERROR(__xludf.DUMMYFUNCTION("""COMPUTED_VALUE"""),103.47)</f>
        <v>103.47</v>
      </c>
      <c r="D780" s="1">
        <f>IFERROR(__xludf.DUMMYFUNCTION("""COMPUTED_VALUE"""),101.76)</f>
        <v>101.76</v>
      </c>
      <c r="E780" s="1">
        <f>IFERROR(__xludf.DUMMYFUNCTION("""COMPUTED_VALUE"""),102.68)</f>
        <v>102.68</v>
      </c>
      <c r="F780" s="1">
        <f>IFERROR(__xludf.DUMMYFUNCTION("""COMPUTED_VALUE"""),2429780.0)</f>
        <v>2429780</v>
      </c>
    </row>
    <row r="781">
      <c r="A781" s="2">
        <f>IFERROR(__xludf.DUMMYFUNCTION("""COMPUTED_VALUE"""),44232.66666666667)</f>
        <v>44232.66667</v>
      </c>
      <c r="B781" s="1">
        <f>IFERROR(__xludf.DUMMYFUNCTION("""COMPUTED_VALUE"""),102.98)</f>
        <v>102.98</v>
      </c>
      <c r="C781" s="1">
        <f>IFERROR(__xludf.DUMMYFUNCTION("""COMPUTED_VALUE"""),104.8)</f>
        <v>104.8</v>
      </c>
      <c r="D781" s="1">
        <f>IFERROR(__xludf.DUMMYFUNCTION("""COMPUTED_VALUE"""),102.5)</f>
        <v>102.5</v>
      </c>
      <c r="E781" s="1">
        <f>IFERROR(__xludf.DUMMYFUNCTION("""COMPUTED_VALUE"""),104.44)</f>
        <v>104.44</v>
      </c>
      <c r="F781" s="1">
        <f>IFERROR(__xludf.DUMMYFUNCTION("""COMPUTED_VALUE"""),1493256.0)</f>
        <v>1493256</v>
      </c>
    </row>
    <row r="782">
      <c r="A782" s="2">
        <f>IFERROR(__xludf.DUMMYFUNCTION("""COMPUTED_VALUE"""),44235.66666666667)</f>
        <v>44235.66667</v>
      </c>
      <c r="B782" s="1">
        <f>IFERROR(__xludf.DUMMYFUNCTION("""COMPUTED_VALUE"""),105.0)</f>
        <v>105</v>
      </c>
      <c r="C782" s="1">
        <f>IFERROR(__xludf.DUMMYFUNCTION("""COMPUTED_VALUE"""),105.75)</f>
        <v>105.75</v>
      </c>
      <c r="D782" s="1">
        <f>IFERROR(__xludf.DUMMYFUNCTION("""COMPUTED_VALUE"""),103.17)</f>
        <v>103.17</v>
      </c>
      <c r="E782" s="1">
        <f>IFERROR(__xludf.DUMMYFUNCTION("""COMPUTED_VALUE"""),104.23)</f>
        <v>104.23</v>
      </c>
      <c r="F782" s="1">
        <f>IFERROR(__xludf.DUMMYFUNCTION("""COMPUTED_VALUE"""),1441443.0)</f>
        <v>1441443</v>
      </c>
    </row>
    <row r="783">
      <c r="A783" s="2">
        <f>IFERROR(__xludf.DUMMYFUNCTION("""COMPUTED_VALUE"""),44236.66666666667)</f>
        <v>44236.66667</v>
      </c>
      <c r="B783" s="1">
        <f>IFERROR(__xludf.DUMMYFUNCTION("""COMPUTED_VALUE"""),103.74)</f>
        <v>103.74</v>
      </c>
      <c r="C783" s="1">
        <f>IFERROR(__xludf.DUMMYFUNCTION("""COMPUTED_VALUE"""),104.93)</f>
        <v>104.93</v>
      </c>
      <c r="D783" s="1">
        <f>IFERROR(__xludf.DUMMYFUNCTION("""COMPUTED_VALUE"""),103.5)</f>
        <v>103.5</v>
      </c>
      <c r="E783" s="1">
        <f>IFERROR(__xludf.DUMMYFUNCTION("""COMPUTED_VALUE"""),103.77)</f>
        <v>103.77</v>
      </c>
      <c r="F783" s="1">
        <f>IFERROR(__xludf.DUMMYFUNCTION("""COMPUTED_VALUE"""),1094583.0)</f>
        <v>1094583</v>
      </c>
    </row>
    <row r="784">
      <c r="A784" s="2">
        <f>IFERROR(__xludf.DUMMYFUNCTION("""COMPUTED_VALUE"""),44237.66666666667)</f>
        <v>44237.66667</v>
      </c>
      <c r="B784" s="1">
        <f>IFERROR(__xludf.DUMMYFUNCTION("""COMPUTED_VALUE"""),104.16)</f>
        <v>104.16</v>
      </c>
      <c r="C784" s="1">
        <f>IFERROR(__xludf.DUMMYFUNCTION("""COMPUTED_VALUE"""),104.94)</f>
        <v>104.94</v>
      </c>
      <c r="D784" s="1">
        <f>IFERROR(__xludf.DUMMYFUNCTION("""COMPUTED_VALUE"""),102.61)</f>
        <v>102.61</v>
      </c>
      <c r="E784" s="1">
        <f>IFERROR(__xludf.DUMMYFUNCTION("""COMPUTED_VALUE"""),104.32)</f>
        <v>104.32</v>
      </c>
      <c r="F784" s="1">
        <f>IFERROR(__xludf.DUMMYFUNCTION("""COMPUTED_VALUE"""),1255080.0)</f>
        <v>1255080</v>
      </c>
    </row>
    <row r="785">
      <c r="A785" s="2">
        <f>IFERROR(__xludf.DUMMYFUNCTION("""COMPUTED_VALUE"""),44238.66666666667)</f>
        <v>44238.66667</v>
      </c>
      <c r="B785" s="1">
        <f>IFERROR(__xludf.DUMMYFUNCTION("""COMPUTED_VALUE"""),104.55)</f>
        <v>104.55</v>
      </c>
      <c r="C785" s="1">
        <f>IFERROR(__xludf.DUMMYFUNCTION("""COMPUTED_VALUE"""),104.7)</f>
        <v>104.7</v>
      </c>
      <c r="D785" s="1">
        <f>IFERROR(__xludf.DUMMYFUNCTION("""COMPUTED_VALUE"""),103.44)</f>
        <v>103.44</v>
      </c>
      <c r="E785" s="1">
        <f>IFERROR(__xludf.DUMMYFUNCTION("""COMPUTED_VALUE"""),104.44)</f>
        <v>104.44</v>
      </c>
      <c r="F785" s="1">
        <f>IFERROR(__xludf.DUMMYFUNCTION("""COMPUTED_VALUE"""),1024029.0)</f>
        <v>1024029</v>
      </c>
    </row>
    <row r="786">
      <c r="A786" s="2">
        <f>IFERROR(__xludf.DUMMYFUNCTION("""COMPUTED_VALUE"""),44239.66666666667)</f>
        <v>44239.66667</v>
      </c>
      <c r="B786" s="1">
        <f>IFERROR(__xludf.DUMMYFUNCTION("""COMPUTED_VALUE"""),103.99)</f>
        <v>103.99</v>
      </c>
      <c r="C786" s="1">
        <f>IFERROR(__xludf.DUMMYFUNCTION("""COMPUTED_VALUE"""),104.98)</f>
        <v>104.98</v>
      </c>
      <c r="D786" s="1">
        <f>IFERROR(__xludf.DUMMYFUNCTION("""COMPUTED_VALUE"""),103.68)</f>
        <v>103.68</v>
      </c>
      <c r="E786" s="1">
        <f>IFERROR(__xludf.DUMMYFUNCTION("""COMPUTED_VALUE"""),104.75)</f>
        <v>104.75</v>
      </c>
      <c r="F786" s="1">
        <f>IFERROR(__xludf.DUMMYFUNCTION("""COMPUTED_VALUE"""),949525.0)</f>
        <v>949525</v>
      </c>
    </row>
    <row r="787">
      <c r="A787" s="2">
        <f>IFERROR(__xludf.DUMMYFUNCTION("""COMPUTED_VALUE"""),44243.66666666667)</f>
        <v>44243.66667</v>
      </c>
      <c r="B787" s="1">
        <f>IFERROR(__xludf.DUMMYFUNCTION("""COMPUTED_VALUE"""),104.59)</f>
        <v>104.59</v>
      </c>
      <c r="C787" s="1">
        <f>IFERROR(__xludf.DUMMYFUNCTION("""COMPUTED_VALUE"""),107.26)</f>
        <v>107.26</v>
      </c>
      <c r="D787" s="1">
        <f>IFERROR(__xludf.DUMMYFUNCTION("""COMPUTED_VALUE"""),104.59)</f>
        <v>104.59</v>
      </c>
      <c r="E787" s="1">
        <f>IFERROR(__xludf.DUMMYFUNCTION("""COMPUTED_VALUE"""),105.54)</f>
        <v>105.54</v>
      </c>
      <c r="F787" s="1">
        <f>IFERROR(__xludf.DUMMYFUNCTION("""COMPUTED_VALUE"""),1550195.0)</f>
        <v>1550195</v>
      </c>
    </row>
    <row r="788">
      <c r="A788" s="2">
        <f>IFERROR(__xludf.DUMMYFUNCTION("""COMPUTED_VALUE"""),44244.66666666667)</f>
        <v>44244.66667</v>
      </c>
      <c r="B788" s="1">
        <f>IFERROR(__xludf.DUMMYFUNCTION("""COMPUTED_VALUE"""),104.7)</f>
        <v>104.7</v>
      </c>
      <c r="C788" s="1">
        <f>IFERROR(__xludf.DUMMYFUNCTION("""COMPUTED_VALUE"""),106.12)</f>
        <v>106.12</v>
      </c>
      <c r="D788" s="1">
        <f>IFERROR(__xludf.DUMMYFUNCTION("""COMPUTED_VALUE"""),104.42)</f>
        <v>104.42</v>
      </c>
      <c r="E788" s="1">
        <f>IFERROR(__xludf.DUMMYFUNCTION("""COMPUTED_VALUE"""),105.93)</f>
        <v>105.93</v>
      </c>
      <c r="F788" s="1">
        <f>IFERROR(__xludf.DUMMYFUNCTION("""COMPUTED_VALUE"""),1015177.0)</f>
        <v>1015177</v>
      </c>
    </row>
    <row r="789">
      <c r="A789" s="2">
        <f>IFERROR(__xludf.DUMMYFUNCTION("""COMPUTED_VALUE"""),44245.66666666667)</f>
        <v>44245.66667</v>
      </c>
      <c r="B789" s="1">
        <f>IFERROR(__xludf.DUMMYFUNCTION("""COMPUTED_VALUE"""),105.25)</f>
        <v>105.25</v>
      </c>
      <c r="C789" s="1">
        <f>IFERROR(__xludf.DUMMYFUNCTION("""COMPUTED_VALUE"""),106.1)</f>
        <v>106.1</v>
      </c>
      <c r="D789" s="1">
        <f>IFERROR(__xludf.DUMMYFUNCTION("""COMPUTED_VALUE"""),104.67)</f>
        <v>104.67</v>
      </c>
      <c r="E789" s="1">
        <f>IFERROR(__xludf.DUMMYFUNCTION("""COMPUTED_VALUE"""),105.29)</f>
        <v>105.29</v>
      </c>
      <c r="F789" s="1">
        <f>IFERROR(__xludf.DUMMYFUNCTION("""COMPUTED_VALUE"""),1128549.0)</f>
        <v>1128549</v>
      </c>
    </row>
    <row r="790">
      <c r="A790" s="2">
        <f>IFERROR(__xludf.DUMMYFUNCTION("""COMPUTED_VALUE"""),44246.66666666667)</f>
        <v>44246.66667</v>
      </c>
      <c r="B790" s="1">
        <f>IFERROR(__xludf.DUMMYFUNCTION("""COMPUTED_VALUE"""),105.39)</f>
        <v>105.39</v>
      </c>
      <c r="C790" s="1">
        <f>IFERROR(__xludf.DUMMYFUNCTION("""COMPUTED_VALUE"""),105.93)</f>
        <v>105.93</v>
      </c>
      <c r="D790" s="1">
        <f>IFERROR(__xludf.DUMMYFUNCTION("""COMPUTED_VALUE"""),104.17)</f>
        <v>104.17</v>
      </c>
      <c r="E790" s="1">
        <f>IFERROR(__xludf.DUMMYFUNCTION("""COMPUTED_VALUE"""),104.44)</f>
        <v>104.44</v>
      </c>
      <c r="F790" s="1">
        <f>IFERROR(__xludf.DUMMYFUNCTION("""COMPUTED_VALUE"""),1896939.0)</f>
        <v>1896939</v>
      </c>
    </row>
    <row r="791">
      <c r="A791" s="2">
        <f>IFERROR(__xludf.DUMMYFUNCTION("""COMPUTED_VALUE"""),44249.66666666667)</f>
        <v>44249.66667</v>
      </c>
      <c r="B791" s="1">
        <f>IFERROR(__xludf.DUMMYFUNCTION("""COMPUTED_VALUE"""),102.68)</f>
        <v>102.68</v>
      </c>
      <c r="C791" s="1">
        <f>IFERROR(__xludf.DUMMYFUNCTION("""COMPUTED_VALUE"""),104.02)</f>
        <v>104.02</v>
      </c>
      <c r="D791" s="1">
        <f>IFERROR(__xludf.DUMMYFUNCTION("""COMPUTED_VALUE"""),102.4)</f>
        <v>102.4</v>
      </c>
      <c r="E791" s="1">
        <f>IFERROR(__xludf.DUMMYFUNCTION("""COMPUTED_VALUE"""),102.71)</f>
        <v>102.71</v>
      </c>
      <c r="F791" s="1">
        <f>IFERROR(__xludf.DUMMYFUNCTION("""COMPUTED_VALUE"""),1473317.0)</f>
        <v>1473317</v>
      </c>
    </row>
    <row r="792">
      <c r="A792" s="2">
        <f>IFERROR(__xludf.DUMMYFUNCTION("""COMPUTED_VALUE"""),44250.66666666667)</f>
        <v>44250.66667</v>
      </c>
      <c r="B792" s="1">
        <f>IFERROR(__xludf.DUMMYFUNCTION("""COMPUTED_VALUE"""),100.7)</f>
        <v>100.7</v>
      </c>
      <c r="C792" s="1">
        <f>IFERROR(__xludf.DUMMYFUNCTION("""COMPUTED_VALUE"""),103.63)</f>
        <v>103.63</v>
      </c>
      <c r="D792" s="1">
        <f>IFERROR(__xludf.DUMMYFUNCTION("""COMPUTED_VALUE"""),99.51)</f>
        <v>99.51</v>
      </c>
      <c r="E792" s="1">
        <f>IFERROR(__xludf.DUMMYFUNCTION("""COMPUTED_VALUE"""),103.01)</f>
        <v>103.01</v>
      </c>
      <c r="F792" s="1">
        <f>IFERROR(__xludf.DUMMYFUNCTION("""COMPUTED_VALUE"""),1732899.0)</f>
        <v>1732899</v>
      </c>
    </row>
    <row r="793">
      <c r="A793" s="2">
        <f>IFERROR(__xludf.DUMMYFUNCTION("""COMPUTED_VALUE"""),44251.66666666667)</f>
        <v>44251.66667</v>
      </c>
      <c r="B793" s="1">
        <f>IFERROR(__xludf.DUMMYFUNCTION("""COMPUTED_VALUE"""),101.5)</f>
        <v>101.5</v>
      </c>
      <c r="C793" s="1">
        <f>IFERROR(__xludf.DUMMYFUNCTION("""COMPUTED_VALUE"""),104.42)</f>
        <v>104.42</v>
      </c>
      <c r="D793" s="1">
        <f>IFERROR(__xludf.DUMMYFUNCTION("""COMPUTED_VALUE"""),101.38)</f>
        <v>101.38</v>
      </c>
      <c r="E793" s="1">
        <f>IFERROR(__xludf.DUMMYFUNCTION("""COMPUTED_VALUE"""),104.19)</f>
        <v>104.19</v>
      </c>
      <c r="F793" s="1">
        <f>IFERROR(__xludf.DUMMYFUNCTION("""COMPUTED_VALUE"""),1130437.0)</f>
        <v>1130437</v>
      </c>
    </row>
    <row r="794">
      <c r="A794" s="2">
        <f>IFERROR(__xludf.DUMMYFUNCTION("""COMPUTED_VALUE"""),44252.66666666667)</f>
        <v>44252.66667</v>
      </c>
      <c r="B794" s="1">
        <f>IFERROR(__xludf.DUMMYFUNCTION("""COMPUTED_VALUE"""),102.8)</f>
        <v>102.8</v>
      </c>
      <c r="C794" s="1">
        <f>IFERROR(__xludf.DUMMYFUNCTION("""COMPUTED_VALUE"""),104.15)</f>
        <v>104.15</v>
      </c>
      <c r="D794" s="1">
        <f>IFERROR(__xludf.DUMMYFUNCTION("""COMPUTED_VALUE"""),100.32)</f>
        <v>100.32</v>
      </c>
      <c r="E794" s="1">
        <f>IFERROR(__xludf.DUMMYFUNCTION("""COMPUTED_VALUE"""),100.8)</f>
        <v>100.8</v>
      </c>
      <c r="F794" s="1">
        <f>IFERROR(__xludf.DUMMYFUNCTION("""COMPUTED_VALUE"""),2077409.0)</f>
        <v>2077409</v>
      </c>
    </row>
    <row r="795">
      <c r="A795" s="2">
        <f>IFERROR(__xludf.DUMMYFUNCTION("""COMPUTED_VALUE"""),44253.66666666667)</f>
        <v>44253.66667</v>
      </c>
      <c r="B795" s="1">
        <f>IFERROR(__xludf.DUMMYFUNCTION("""COMPUTED_VALUE"""),101.5)</f>
        <v>101.5</v>
      </c>
      <c r="C795" s="1">
        <f>IFERROR(__xludf.DUMMYFUNCTION("""COMPUTED_VALUE"""),102.83)</f>
        <v>102.83</v>
      </c>
      <c r="D795" s="1">
        <f>IFERROR(__xludf.DUMMYFUNCTION("""COMPUTED_VALUE"""),100.05)</f>
        <v>100.05</v>
      </c>
      <c r="E795" s="1">
        <f>IFERROR(__xludf.DUMMYFUNCTION("""COMPUTED_VALUE"""),101.1)</f>
        <v>101.1</v>
      </c>
      <c r="F795" s="1">
        <f>IFERROR(__xludf.DUMMYFUNCTION("""COMPUTED_VALUE"""),2002064.0)</f>
        <v>2002064</v>
      </c>
    </row>
    <row r="796">
      <c r="A796" s="2">
        <f>IFERROR(__xludf.DUMMYFUNCTION("""COMPUTED_VALUE"""),44256.66666666667)</f>
        <v>44256.66667</v>
      </c>
      <c r="B796" s="1">
        <f>IFERROR(__xludf.DUMMYFUNCTION("""COMPUTED_VALUE"""),102.4)</f>
        <v>102.4</v>
      </c>
      <c r="C796" s="1">
        <f>IFERROR(__xludf.DUMMYFUNCTION("""COMPUTED_VALUE"""),103.81)</f>
        <v>103.81</v>
      </c>
      <c r="D796" s="1">
        <f>IFERROR(__xludf.DUMMYFUNCTION("""COMPUTED_VALUE"""),101.72)</f>
        <v>101.72</v>
      </c>
      <c r="E796" s="1">
        <f>IFERROR(__xludf.DUMMYFUNCTION("""COMPUTED_VALUE"""),103.48)</f>
        <v>103.48</v>
      </c>
      <c r="F796" s="1">
        <f>IFERROR(__xludf.DUMMYFUNCTION("""COMPUTED_VALUE"""),1303089.0)</f>
        <v>1303089</v>
      </c>
    </row>
    <row r="797">
      <c r="A797" s="2">
        <f>IFERROR(__xludf.DUMMYFUNCTION("""COMPUTED_VALUE"""),44257.66666666667)</f>
        <v>44257.66667</v>
      </c>
      <c r="B797" s="1">
        <f>IFERROR(__xludf.DUMMYFUNCTION("""COMPUTED_VALUE"""),103.24)</f>
        <v>103.24</v>
      </c>
      <c r="C797" s="1">
        <f>IFERROR(__xludf.DUMMYFUNCTION("""COMPUTED_VALUE"""),104.74)</f>
        <v>104.74</v>
      </c>
      <c r="D797" s="1">
        <f>IFERROR(__xludf.DUMMYFUNCTION("""COMPUTED_VALUE"""),102.83)</f>
        <v>102.83</v>
      </c>
      <c r="E797" s="1">
        <f>IFERROR(__xludf.DUMMYFUNCTION("""COMPUTED_VALUE"""),103.22)</f>
        <v>103.22</v>
      </c>
      <c r="F797" s="1">
        <f>IFERROR(__xludf.DUMMYFUNCTION("""COMPUTED_VALUE"""),1278184.0)</f>
        <v>1278184</v>
      </c>
    </row>
    <row r="798">
      <c r="A798" s="2">
        <f>IFERROR(__xludf.DUMMYFUNCTION("""COMPUTED_VALUE"""),44258.66666666667)</f>
        <v>44258.66667</v>
      </c>
      <c r="B798" s="1">
        <f>IFERROR(__xludf.DUMMYFUNCTION("""COMPUTED_VALUE"""),102.6)</f>
        <v>102.6</v>
      </c>
      <c r="C798" s="1">
        <f>IFERROR(__xludf.DUMMYFUNCTION("""COMPUTED_VALUE"""),103.8)</f>
        <v>103.8</v>
      </c>
      <c r="D798" s="1">
        <f>IFERROR(__xludf.DUMMYFUNCTION("""COMPUTED_VALUE"""),99.7)</f>
        <v>99.7</v>
      </c>
      <c r="E798" s="1">
        <f>IFERROR(__xludf.DUMMYFUNCTION("""COMPUTED_VALUE"""),100.57)</f>
        <v>100.57</v>
      </c>
      <c r="F798" s="1">
        <f>IFERROR(__xludf.DUMMYFUNCTION("""COMPUTED_VALUE"""),1694645.0)</f>
        <v>1694645</v>
      </c>
    </row>
    <row r="799">
      <c r="A799" s="2">
        <f>IFERROR(__xludf.DUMMYFUNCTION("""COMPUTED_VALUE"""),44259.66666666667)</f>
        <v>44259.66667</v>
      </c>
      <c r="B799" s="1">
        <f>IFERROR(__xludf.DUMMYFUNCTION("""COMPUTED_VALUE"""),100.74)</f>
        <v>100.74</v>
      </c>
      <c r="C799" s="1">
        <f>IFERROR(__xludf.DUMMYFUNCTION("""COMPUTED_VALUE"""),103.73)</f>
        <v>103.73</v>
      </c>
      <c r="D799" s="1">
        <f>IFERROR(__xludf.DUMMYFUNCTION("""COMPUTED_VALUE"""),100.27)</f>
        <v>100.27</v>
      </c>
      <c r="E799" s="1">
        <f>IFERROR(__xludf.DUMMYFUNCTION("""COMPUTED_VALUE"""),101.7)</f>
        <v>101.7</v>
      </c>
      <c r="F799" s="1">
        <f>IFERROR(__xludf.DUMMYFUNCTION("""COMPUTED_VALUE"""),2460786.0)</f>
        <v>2460786</v>
      </c>
    </row>
    <row r="800">
      <c r="A800" s="2">
        <f>IFERROR(__xludf.DUMMYFUNCTION("""COMPUTED_VALUE"""),44260.66666666667)</f>
        <v>44260.66667</v>
      </c>
      <c r="B800" s="1">
        <f>IFERROR(__xludf.DUMMYFUNCTION("""COMPUTED_VALUE"""),103.06)</f>
        <v>103.06</v>
      </c>
      <c r="C800" s="1">
        <f>IFERROR(__xludf.DUMMYFUNCTION("""COMPUTED_VALUE"""),105.31)</f>
        <v>105.31</v>
      </c>
      <c r="D800" s="1">
        <f>IFERROR(__xludf.DUMMYFUNCTION("""COMPUTED_VALUE"""),101.39)</f>
        <v>101.39</v>
      </c>
      <c r="E800" s="1">
        <f>IFERROR(__xludf.DUMMYFUNCTION("""COMPUTED_VALUE"""),104.85)</f>
        <v>104.85</v>
      </c>
      <c r="F800" s="1">
        <f>IFERROR(__xludf.DUMMYFUNCTION("""COMPUTED_VALUE"""),2654977.0)</f>
        <v>2654977</v>
      </c>
    </row>
    <row r="801">
      <c r="A801" s="2">
        <f>IFERROR(__xludf.DUMMYFUNCTION("""COMPUTED_VALUE"""),44263.66666666667)</f>
        <v>44263.66667</v>
      </c>
      <c r="B801" s="1">
        <f>IFERROR(__xludf.DUMMYFUNCTION("""COMPUTED_VALUE"""),104.2)</f>
        <v>104.2</v>
      </c>
      <c r="C801" s="1">
        <f>IFERROR(__xludf.DUMMYFUNCTION("""COMPUTED_VALUE"""),105.69)</f>
        <v>105.69</v>
      </c>
      <c r="D801" s="1">
        <f>IFERROR(__xludf.DUMMYFUNCTION("""COMPUTED_VALUE"""),100.26)</f>
        <v>100.26</v>
      </c>
      <c r="E801" s="1">
        <f>IFERROR(__xludf.DUMMYFUNCTION("""COMPUTED_VALUE"""),100.38)</f>
        <v>100.38</v>
      </c>
      <c r="F801" s="1">
        <f>IFERROR(__xludf.DUMMYFUNCTION("""COMPUTED_VALUE"""),1843371.0)</f>
        <v>1843371</v>
      </c>
    </row>
    <row r="802">
      <c r="A802" s="2">
        <f>IFERROR(__xludf.DUMMYFUNCTION("""COMPUTED_VALUE"""),44264.66666666667)</f>
        <v>44264.66667</v>
      </c>
      <c r="B802" s="1">
        <f>IFERROR(__xludf.DUMMYFUNCTION("""COMPUTED_VALUE"""),102.49)</f>
        <v>102.49</v>
      </c>
      <c r="C802" s="1">
        <f>IFERROR(__xludf.DUMMYFUNCTION("""COMPUTED_VALUE"""),103.2)</f>
        <v>103.2</v>
      </c>
      <c r="D802" s="1">
        <f>IFERROR(__xludf.DUMMYFUNCTION("""COMPUTED_VALUE"""),101.78)</f>
        <v>101.78</v>
      </c>
      <c r="E802" s="1">
        <f>IFERROR(__xludf.DUMMYFUNCTION("""COMPUTED_VALUE"""),102.02)</f>
        <v>102.02</v>
      </c>
      <c r="F802" s="1">
        <f>IFERROR(__xludf.DUMMYFUNCTION("""COMPUTED_VALUE"""),1696031.0)</f>
        <v>1696031</v>
      </c>
    </row>
    <row r="803">
      <c r="A803" s="2">
        <f>IFERROR(__xludf.DUMMYFUNCTION("""COMPUTED_VALUE"""),44265.66666666667)</f>
        <v>44265.66667</v>
      </c>
      <c r="B803" s="1">
        <f>IFERROR(__xludf.DUMMYFUNCTION("""COMPUTED_VALUE"""),103.07)</f>
        <v>103.07</v>
      </c>
      <c r="C803" s="1">
        <f>IFERROR(__xludf.DUMMYFUNCTION("""COMPUTED_VALUE"""),103.07)</f>
        <v>103.07</v>
      </c>
      <c r="D803" s="1">
        <f>IFERROR(__xludf.DUMMYFUNCTION("""COMPUTED_VALUE"""),100.97)</f>
        <v>100.97</v>
      </c>
      <c r="E803" s="1">
        <f>IFERROR(__xludf.DUMMYFUNCTION("""COMPUTED_VALUE"""),101.81)</f>
        <v>101.81</v>
      </c>
      <c r="F803" s="1">
        <f>IFERROR(__xludf.DUMMYFUNCTION("""COMPUTED_VALUE"""),1355004.0)</f>
        <v>1355004</v>
      </c>
    </row>
    <row r="804">
      <c r="A804" s="2">
        <f>IFERROR(__xludf.DUMMYFUNCTION("""COMPUTED_VALUE"""),44266.66666666667)</f>
        <v>44266.66667</v>
      </c>
      <c r="B804" s="1">
        <f>IFERROR(__xludf.DUMMYFUNCTION("""COMPUTED_VALUE"""),102.91)</f>
        <v>102.91</v>
      </c>
      <c r="C804" s="1">
        <f>IFERROR(__xludf.DUMMYFUNCTION("""COMPUTED_VALUE"""),105.56)</f>
        <v>105.56</v>
      </c>
      <c r="D804" s="1">
        <f>IFERROR(__xludf.DUMMYFUNCTION("""COMPUTED_VALUE"""),102.82)</f>
        <v>102.82</v>
      </c>
      <c r="E804" s="1">
        <f>IFERROR(__xludf.DUMMYFUNCTION("""COMPUTED_VALUE"""),105.03)</f>
        <v>105.03</v>
      </c>
      <c r="F804" s="1">
        <f>IFERROR(__xludf.DUMMYFUNCTION("""COMPUTED_VALUE"""),1385130.0)</f>
        <v>1385130</v>
      </c>
    </row>
    <row r="805">
      <c r="A805" s="2">
        <f>IFERROR(__xludf.DUMMYFUNCTION("""COMPUTED_VALUE"""),44267.66666666667)</f>
        <v>44267.66667</v>
      </c>
      <c r="B805" s="1">
        <f>IFERROR(__xludf.DUMMYFUNCTION("""COMPUTED_VALUE"""),103.82)</f>
        <v>103.82</v>
      </c>
      <c r="C805" s="1">
        <f>IFERROR(__xludf.DUMMYFUNCTION("""COMPUTED_VALUE"""),103.88)</f>
        <v>103.88</v>
      </c>
      <c r="D805" s="1">
        <f>IFERROR(__xludf.DUMMYFUNCTION("""COMPUTED_VALUE"""),101.62)</f>
        <v>101.62</v>
      </c>
      <c r="E805" s="1">
        <f>IFERROR(__xludf.DUMMYFUNCTION("""COMPUTED_VALUE"""),102.5)</f>
        <v>102.5</v>
      </c>
      <c r="F805" s="1">
        <f>IFERROR(__xludf.DUMMYFUNCTION("""COMPUTED_VALUE"""),1690899.0)</f>
        <v>1690899</v>
      </c>
    </row>
    <row r="806">
      <c r="A806" s="2">
        <f>IFERROR(__xludf.DUMMYFUNCTION("""COMPUTED_VALUE"""),44270.66666666667)</f>
        <v>44270.66667</v>
      </c>
      <c r="B806" s="1">
        <f>IFERROR(__xludf.DUMMYFUNCTION("""COMPUTED_VALUE"""),102.25)</f>
        <v>102.25</v>
      </c>
      <c r="C806" s="1">
        <f>IFERROR(__xludf.DUMMYFUNCTION("""COMPUTED_VALUE"""),102.75)</f>
        <v>102.75</v>
      </c>
      <c r="D806" s="1">
        <f>IFERROR(__xludf.DUMMYFUNCTION("""COMPUTED_VALUE"""),101.39)</f>
        <v>101.39</v>
      </c>
      <c r="E806" s="1">
        <f>IFERROR(__xludf.DUMMYFUNCTION("""COMPUTED_VALUE"""),102.72)</f>
        <v>102.72</v>
      </c>
      <c r="F806" s="1">
        <f>IFERROR(__xludf.DUMMYFUNCTION("""COMPUTED_VALUE"""),1310741.0)</f>
        <v>1310741</v>
      </c>
    </row>
    <row r="807">
      <c r="A807" s="2">
        <f>IFERROR(__xludf.DUMMYFUNCTION("""COMPUTED_VALUE"""),44271.66666666667)</f>
        <v>44271.66667</v>
      </c>
      <c r="B807" s="1">
        <f>IFERROR(__xludf.DUMMYFUNCTION("""COMPUTED_VALUE"""),103.3)</f>
        <v>103.3</v>
      </c>
      <c r="C807" s="1">
        <f>IFERROR(__xludf.DUMMYFUNCTION("""COMPUTED_VALUE"""),105.68)</f>
        <v>105.68</v>
      </c>
      <c r="D807" s="1">
        <f>IFERROR(__xludf.DUMMYFUNCTION("""COMPUTED_VALUE"""),102.96)</f>
        <v>102.96</v>
      </c>
      <c r="E807" s="1">
        <f>IFERROR(__xludf.DUMMYFUNCTION("""COMPUTED_VALUE"""),104.19)</f>
        <v>104.19</v>
      </c>
      <c r="F807" s="1">
        <f>IFERROR(__xludf.DUMMYFUNCTION("""COMPUTED_VALUE"""),1595015.0)</f>
        <v>1595015</v>
      </c>
    </row>
    <row r="808">
      <c r="A808" s="2">
        <f>IFERROR(__xludf.DUMMYFUNCTION("""COMPUTED_VALUE"""),44272.66666666667)</f>
        <v>44272.66667</v>
      </c>
      <c r="B808" s="1">
        <f>IFERROR(__xludf.DUMMYFUNCTION("""COMPUTED_VALUE"""),103.42)</f>
        <v>103.42</v>
      </c>
      <c r="C808" s="1">
        <f>IFERROR(__xludf.DUMMYFUNCTION("""COMPUTED_VALUE"""),104.95)</f>
        <v>104.95</v>
      </c>
      <c r="D808" s="1">
        <f>IFERROR(__xludf.DUMMYFUNCTION("""COMPUTED_VALUE"""),102.21)</f>
        <v>102.21</v>
      </c>
      <c r="E808" s="1">
        <f>IFERROR(__xludf.DUMMYFUNCTION("""COMPUTED_VALUE"""),104.11)</f>
        <v>104.11</v>
      </c>
      <c r="F808" s="1">
        <f>IFERROR(__xludf.DUMMYFUNCTION("""COMPUTED_VALUE"""),1319126.0)</f>
        <v>1319126</v>
      </c>
    </row>
    <row r="809">
      <c r="A809" s="2">
        <f>IFERROR(__xludf.DUMMYFUNCTION("""COMPUTED_VALUE"""),44273.66666666667)</f>
        <v>44273.66667</v>
      </c>
      <c r="B809" s="1">
        <f>IFERROR(__xludf.DUMMYFUNCTION("""COMPUTED_VALUE"""),102.41)</f>
        <v>102.41</v>
      </c>
      <c r="C809" s="1">
        <f>IFERROR(__xludf.DUMMYFUNCTION("""COMPUTED_VALUE"""),103.44)</f>
        <v>103.44</v>
      </c>
      <c r="D809" s="1">
        <f>IFERROR(__xludf.DUMMYFUNCTION("""COMPUTED_VALUE"""),100.96)</f>
        <v>100.96</v>
      </c>
      <c r="E809" s="1">
        <f>IFERROR(__xludf.DUMMYFUNCTION("""COMPUTED_VALUE"""),101.07)</f>
        <v>101.07</v>
      </c>
      <c r="F809" s="1">
        <f>IFERROR(__xludf.DUMMYFUNCTION("""COMPUTED_VALUE"""),1585648.0)</f>
        <v>1585648</v>
      </c>
    </row>
    <row r="810">
      <c r="A810" s="2">
        <f>IFERROR(__xludf.DUMMYFUNCTION("""COMPUTED_VALUE"""),44274.66666666667)</f>
        <v>44274.66667</v>
      </c>
      <c r="B810" s="1">
        <f>IFERROR(__xludf.DUMMYFUNCTION("""COMPUTED_VALUE"""),101.49)</f>
        <v>101.49</v>
      </c>
      <c r="C810" s="1">
        <f>IFERROR(__xludf.DUMMYFUNCTION("""COMPUTED_VALUE"""),101.85)</f>
        <v>101.85</v>
      </c>
      <c r="D810" s="1">
        <f>IFERROR(__xludf.DUMMYFUNCTION("""COMPUTED_VALUE"""),100.15)</f>
        <v>100.15</v>
      </c>
      <c r="E810" s="1">
        <f>IFERROR(__xludf.DUMMYFUNCTION("""COMPUTED_VALUE"""),101.35)</f>
        <v>101.35</v>
      </c>
      <c r="F810" s="1">
        <f>IFERROR(__xludf.DUMMYFUNCTION("""COMPUTED_VALUE"""),2303596.0)</f>
        <v>2303596</v>
      </c>
    </row>
    <row r="811">
      <c r="A811" s="2">
        <f>IFERROR(__xludf.DUMMYFUNCTION("""COMPUTED_VALUE"""),44277.66666666667)</f>
        <v>44277.66667</v>
      </c>
      <c r="B811" s="1">
        <f>IFERROR(__xludf.DUMMYFUNCTION("""COMPUTED_VALUE"""),101.38)</f>
        <v>101.38</v>
      </c>
      <c r="C811" s="1">
        <f>IFERROR(__xludf.DUMMYFUNCTION("""COMPUTED_VALUE"""),102.42)</f>
        <v>102.42</v>
      </c>
      <c r="D811" s="1">
        <f>IFERROR(__xludf.DUMMYFUNCTION("""COMPUTED_VALUE"""),100.7)</f>
        <v>100.7</v>
      </c>
      <c r="E811" s="1">
        <f>IFERROR(__xludf.DUMMYFUNCTION("""COMPUTED_VALUE"""),101.53)</f>
        <v>101.53</v>
      </c>
      <c r="F811" s="1">
        <f>IFERROR(__xludf.DUMMYFUNCTION("""COMPUTED_VALUE"""),1676771.0)</f>
        <v>1676771</v>
      </c>
    </row>
    <row r="812">
      <c r="A812" s="2">
        <f>IFERROR(__xludf.DUMMYFUNCTION("""COMPUTED_VALUE"""),44278.66666666667)</f>
        <v>44278.66667</v>
      </c>
      <c r="B812" s="1">
        <f>IFERROR(__xludf.DUMMYFUNCTION("""COMPUTED_VALUE"""),102.0)</f>
        <v>102</v>
      </c>
      <c r="C812" s="1">
        <f>IFERROR(__xludf.DUMMYFUNCTION("""COMPUTED_VALUE"""),103.21)</f>
        <v>103.21</v>
      </c>
      <c r="D812" s="1">
        <f>IFERROR(__xludf.DUMMYFUNCTION("""COMPUTED_VALUE"""),101.4)</f>
        <v>101.4</v>
      </c>
      <c r="E812" s="1">
        <f>IFERROR(__xludf.DUMMYFUNCTION("""COMPUTED_VALUE"""),102.07)</f>
        <v>102.07</v>
      </c>
      <c r="F812" s="1">
        <f>IFERROR(__xludf.DUMMYFUNCTION("""COMPUTED_VALUE"""),1425456.0)</f>
        <v>1425456</v>
      </c>
    </row>
    <row r="813">
      <c r="A813" s="2">
        <f>IFERROR(__xludf.DUMMYFUNCTION("""COMPUTED_VALUE"""),44279.66666666667)</f>
        <v>44279.66667</v>
      </c>
      <c r="B813" s="1">
        <f>IFERROR(__xludf.DUMMYFUNCTION("""COMPUTED_VALUE"""),102.59)</f>
        <v>102.59</v>
      </c>
      <c r="C813" s="1">
        <f>IFERROR(__xludf.DUMMYFUNCTION("""COMPUTED_VALUE"""),103.38)</f>
        <v>103.38</v>
      </c>
      <c r="D813" s="1">
        <f>IFERROR(__xludf.DUMMYFUNCTION("""COMPUTED_VALUE"""),101.45)</f>
        <v>101.45</v>
      </c>
      <c r="E813" s="1">
        <f>IFERROR(__xludf.DUMMYFUNCTION("""COMPUTED_VALUE"""),101.63)</f>
        <v>101.63</v>
      </c>
      <c r="F813" s="1">
        <f>IFERROR(__xludf.DUMMYFUNCTION("""COMPUTED_VALUE"""),1260853.0)</f>
        <v>1260853</v>
      </c>
    </row>
    <row r="814">
      <c r="A814" s="2">
        <f>IFERROR(__xludf.DUMMYFUNCTION("""COMPUTED_VALUE"""),44280.66666666667)</f>
        <v>44280.66667</v>
      </c>
      <c r="B814" s="1">
        <f>IFERROR(__xludf.DUMMYFUNCTION("""COMPUTED_VALUE"""),101.45)</f>
        <v>101.45</v>
      </c>
      <c r="C814" s="1">
        <f>IFERROR(__xludf.DUMMYFUNCTION("""COMPUTED_VALUE"""),102.28)</f>
        <v>102.28</v>
      </c>
      <c r="D814" s="1">
        <f>IFERROR(__xludf.DUMMYFUNCTION("""COMPUTED_VALUE"""),99.8)</f>
        <v>99.8</v>
      </c>
      <c r="E814" s="1">
        <f>IFERROR(__xludf.DUMMYFUNCTION("""COMPUTED_VALUE"""),101.62)</f>
        <v>101.62</v>
      </c>
      <c r="F814" s="1">
        <f>IFERROR(__xludf.DUMMYFUNCTION("""COMPUTED_VALUE"""),1780787.0)</f>
        <v>1780787</v>
      </c>
    </row>
    <row r="815">
      <c r="A815" s="2">
        <f>IFERROR(__xludf.DUMMYFUNCTION("""COMPUTED_VALUE"""),44281.66666666667)</f>
        <v>44281.66667</v>
      </c>
      <c r="B815" s="1">
        <f>IFERROR(__xludf.DUMMYFUNCTION("""COMPUTED_VALUE"""),101.59)</f>
        <v>101.59</v>
      </c>
      <c r="C815" s="1">
        <f>IFERROR(__xludf.DUMMYFUNCTION("""COMPUTED_VALUE"""),101.97)</f>
        <v>101.97</v>
      </c>
      <c r="D815" s="1">
        <f>IFERROR(__xludf.DUMMYFUNCTION("""COMPUTED_VALUE"""),100.19)</f>
        <v>100.19</v>
      </c>
      <c r="E815" s="1">
        <f>IFERROR(__xludf.DUMMYFUNCTION("""COMPUTED_VALUE"""),101.24)</f>
        <v>101.24</v>
      </c>
      <c r="F815" s="1">
        <f>IFERROR(__xludf.DUMMYFUNCTION("""COMPUTED_VALUE"""),1398875.0)</f>
        <v>1398875</v>
      </c>
    </row>
    <row r="816">
      <c r="A816" s="2">
        <f>IFERROR(__xludf.DUMMYFUNCTION("""COMPUTED_VALUE"""),44284.66666666667)</f>
        <v>44284.66667</v>
      </c>
      <c r="B816" s="1">
        <f>IFERROR(__xludf.DUMMYFUNCTION("""COMPUTED_VALUE"""),101.11)</f>
        <v>101.11</v>
      </c>
      <c r="C816" s="1">
        <f>IFERROR(__xludf.DUMMYFUNCTION("""COMPUTED_VALUE"""),102.46)</f>
        <v>102.46</v>
      </c>
      <c r="D816" s="1">
        <f>IFERROR(__xludf.DUMMYFUNCTION("""COMPUTED_VALUE"""),100.27)</f>
        <v>100.27</v>
      </c>
      <c r="E816" s="1">
        <f>IFERROR(__xludf.DUMMYFUNCTION("""COMPUTED_VALUE"""),102.29)</f>
        <v>102.29</v>
      </c>
      <c r="F816" s="1">
        <f>IFERROR(__xludf.DUMMYFUNCTION("""COMPUTED_VALUE"""),1324631.0)</f>
        <v>1324631</v>
      </c>
    </row>
    <row r="817">
      <c r="A817" s="2">
        <f>IFERROR(__xludf.DUMMYFUNCTION("""COMPUTED_VALUE"""),44285.66666666667)</f>
        <v>44285.66667</v>
      </c>
      <c r="B817" s="1">
        <f>IFERROR(__xludf.DUMMYFUNCTION("""COMPUTED_VALUE"""),102.65)</f>
        <v>102.65</v>
      </c>
      <c r="C817" s="1">
        <f>IFERROR(__xludf.DUMMYFUNCTION("""COMPUTED_VALUE"""),103.13)</f>
        <v>103.13</v>
      </c>
      <c r="D817" s="1">
        <f>IFERROR(__xludf.DUMMYFUNCTION("""COMPUTED_VALUE"""),101.81)</f>
        <v>101.81</v>
      </c>
      <c r="E817" s="1">
        <f>IFERROR(__xludf.DUMMYFUNCTION("""COMPUTED_VALUE"""),102.32)</f>
        <v>102.32</v>
      </c>
      <c r="F817" s="1">
        <f>IFERROR(__xludf.DUMMYFUNCTION("""COMPUTED_VALUE"""),1365856.0)</f>
        <v>1365856</v>
      </c>
    </row>
    <row r="818">
      <c r="A818" s="2">
        <f>IFERROR(__xludf.DUMMYFUNCTION("""COMPUTED_VALUE"""),44286.66666666667)</f>
        <v>44286.66667</v>
      </c>
      <c r="B818" s="1">
        <f>IFERROR(__xludf.DUMMYFUNCTION("""COMPUTED_VALUE"""),102.72)</f>
        <v>102.72</v>
      </c>
      <c r="C818" s="1">
        <f>IFERROR(__xludf.DUMMYFUNCTION("""COMPUTED_VALUE"""),104.31)</f>
        <v>104.31</v>
      </c>
      <c r="D818" s="1">
        <f>IFERROR(__xludf.DUMMYFUNCTION("""COMPUTED_VALUE"""),102.35)</f>
        <v>102.35</v>
      </c>
      <c r="E818" s="1">
        <f>IFERROR(__xludf.DUMMYFUNCTION("""COMPUTED_VALUE"""),103.13)</f>
        <v>103.13</v>
      </c>
      <c r="F818" s="1">
        <f>IFERROR(__xludf.DUMMYFUNCTION("""COMPUTED_VALUE"""),2128482.0)</f>
        <v>2128482</v>
      </c>
    </row>
    <row r="819">
      <c r="A819" s="2">
        <f>IFERROR(__xludf.DUMMYFUNCTION("""COMPUTED_VALUE"""),44287.66666666667)</f>
        <v>44287.66667</v>
      </c>
      <c r="B819" s="1">
        <f>IFERROR(__xludf.DUMMYFUNCTION("""COMPUTED_VALUE"""),104.61)</f>
        <v>104.61</v>
      </c>
      <c r="C819" s="1">
        <f>IFERROR(__xludf.DUMMYFUNCTION("""COMPUTED_VALUE"""),106.79)</f>
        <v>106.79</v>
      </c>
      <c r="D819" s="1">
        <f>IFERROR(__xludf.DUMMYFUNCTION("""COMPUTED_VALUE"""),104.57)</f>
        <v>104.57</v>
      </c>
      <c r="E819" s="1">
        <f>IFERROR(__xludf.DUMMYFUNCTION("""COMPUTED_VALUE"""),106.49)</f>
        <v>106.49</v>
      </c>
      <c r="F819" s="1">
        <f>IFERROR(__xludf.DUMMYFUNCTION("""COMPUTED_VALUE"""),1994005.0)</f>
        <v>1994005</v>
      </c>
    </row>
    <row r="820">
      <c r="A820" s="2">
        <f>IFERROR(__xludf.DUMMYFUNCTION("""COMPUTED_VALUE"""),44291.66666666667)</f>
        <v>44291.66667</v>
      </c>
      <c r="B820" s="1">
        <f>IFERROR(__xludf.DUMMYFUNCTION("""COMPUTED_VALUE"""),107.36)</f>
        <v>107.36</v>
      </c>
      <c r="C820" s="1">
        <f>IFERROR(__xludf.DUMMYFUNCTION("""COMPUTED_VALUE"""),111.45)</f>
        <v>111.45</v>
      </c>
      <c r="D820" s="1">
        <f>IFERROR(__xludf.DUMMYFUNCTION("""COMPUTED_VALUE"""),107.26)</f>
        <v>107.26</v>
      </c>
      <c r="E820" s="1">
        <f>IFERROR(__xludf.DUMMYFUNCTION("""COMPUTED_VALUE"""),110.95)</f>
        <v>110.95</v>
      </c>
      <c r="F820" s="1">
        <f>IFERROR(__xludf.DUMMYFUNCTION("""COMPUTED_VALUE"""),2425480.0)</f>
        <v>2425480</v>
      </c>
    </row>
    <row r="821">
      <c r="A821" s="2">
        <f>IFERROR(__xludf.DUMMYFUNCTION("""COMPUTED_VALUE"""),44292.66666666667)</f>
        <v>44292.66667</v>
      </c>
      <c r="B821" s="1">
        <f>IFERROR(__xludf.DUMMYFUNCTION("""COMPUTED_VALUE"""),110.55)</f>
        <v>110.55</v>
      </c>
      <c r="C821" s="1">
        <f>IFERROR(__xludf.DUMMYFUNCTION("""COMPUTED_VALUE"""),111.4)</f>
        <v>111.4</v>
      </c>
      <c r="D821" s="1">
        <f>IFERROR(__xludf.DUMMYFUNCTION("""COMPUTED_VALUE"""),110.09)</f>
        <v>110.09</v>
      </c>
      <c r="E821" s="1">
        <f>IFERROR(__xludf.DUMMYFUNCTION("""COMPUTED_VALUE"""),110.46)</f>
        <v>110.46</v>
      </c>
      <c r="F821" s="1">
        <f>IFERROR(__xludf.DUMMYFUNCTION("""COMPUTED_VALUE"""),1762039.0)</f>
        <v>1762039</v>
      </c>
    </row>
    <row r="822">
      <c r="A822" s="2">
        <f>IFERROR(__xludf.DUMMYFUNCTION("""COMPUTED_VALUE"""),44293.66666666667)</f>
        <v>44293.66667</v>
      </c>
      <c r="B822" s="1">
        <f>IFERROR(__xludf.DUMMYFUNCTION("""COMPUTED_VALUE"""),110.66)</f>
        <v>110.66</v>
      </c>
      <c r="C822" s="1">
        <f>IFERROR(__xludf.DUMMYFUNCTION("""COMPUTED_VALUE"""),112.23)</f>
        <v>112.23</v>
      </c>
      <c r="D822" s="1">
        <f>IFERROR(__xludf.DUMMYFUNCTION("""COMPUTED_VALUE"""),110.66)</f>
        <v>110.66</v>
      </c>
      <c r="E822" s="1">
        <f>IFERROR(__xludf.DUMMYFUNCTION("""COMPUTED_VALUE"""),111.95)</f>
        <v>111.95</v>
      </c>
      <c r="F822" s="1">
        <f>IFERROR(__xludf.DUMMYFUNCTION("""COMPUTED_VALUE"""),1206696.0)</f>
        <v>1206696</v>
      </c>
    </row>
    <row r="823">
      <c r="A823" s="2">
        <f>IFERROR(__xludf.DUMMYFUNCTION("""COMPUTED_VALUE"""),44294.66666666667)</f>
        <v>44294.66667</v>
      </c>
      <c r="B823" s="1">
        <f>IFERROR(__xludf.DUMMYFUNCTION("""COMPUTED_VALUE"""),113.2)</f>
        <v>113.2</v>
      </c>
      <c r="C823" s="1">
        <f>IFERROR(__xludf.DUMMYFUNCTION("""COMPUTED_VALUE"""),113.59)</f>
        <v>113.59</v>
      </c>
      <c r="D823" s="1">
        <f>IFERROR(__xludf.DUMMYFUNCTION("""COMPUTED_VALUE"""),112.15)</f>
        <v>112.15</v>
      </c>
      <c r="E823" s="1">
        <f>IFERROR(__xludf.DUMMYFUNCTION("""COMPUTED_VALUE"""),112.52)</f>
        <v>112.52</v>
      </c>
      <c r="F823" s="1">
        <f>IFERROR(__xludf.DUMMYFUNCTION("""COMPUTED_VALUE"""),1433214.0)</f>
        <v>1433214</v>
      </c>
    </row>
    <row r="824">
      <c r="A824" s="2">
        <f>IFERROR(__xludf.DUMMYFUNCTION("""COMPUTED_VALUE"""),44295.66666666667)</f>
        <v>44295.66667</v>
      </c>
      <c r="B824" s="1">
        <f>IFERROR(__xludf.DUMMYFUNCTION("""COMPUTED_VALUE"""),112.27)</f>
        <v>112.27</v>
      </c>
      <c r="C824" s="1">
        <f>IFERROR(__xludf.DUMMYFUNCTION("""COMPUTED_VALUE"""),113.7)</f>
        <v>113.7</v>
      </c>
      <c r="D824" s="1">
        <f>IFERROR(__xludf.DUMMYFUNCTION("""COMPUTED_VALUE"""),111.86)</f>
        <v>111.86</v>
      </c>
      <c r="E824" s="1">
        <f>IFERROR(__xludf.DUMMYFUNCTION("""COMPUTED_VALUE"""),113.53)</f>
        <v>113.53</v>
      </c>
      <c r="F824" s="1">
        <f>IFERROR(__xludf.DUMMYFUNCTION("""COMPUTED_VALUE"""),1307265.0)</f>
        <v>1307265</v>
      </c>
    </row>
    <row r="825">
      <c r="A825" s="2">
        <f>IFERROR(__xludf.DUMMYFUNCTION("""COMPUTED_VALUE"""),44298.66666666667)</f>
        <v>44298.66667</v>
      </c>
      <c r="B825" s="1">
        <f>IFERROR(__xludf.DUMMYFUNCTION("""COMPUTED_VALUE"""),112.71)</f>
        <v>112.71</v>
      </c>
      <c r="C825" s="1">
        <f>IFERROR(__xludf.DUMMYFUNCTION("""COMPUTED_VALUE"""),112.84)</f>
        <v>112.84</v>
      </c>
      <c r="D825" s="1">
        <f>IFERROR(__xludf.DUMMYFUNCTION("""COMPUTED_VALUE"""),111.39)</f>
        <v>111.39</v>
      </c>
      <c r="E825" s="1">
        <f>IFERROR(__xludf.DUMMYFUNCTION("""COMPUTED_VALUE"""),112.23)</f>
        <v>112.23</v>
      </c>
      <c r="F825" s="1">
        <f>IFERROR(__xludf.DUMMYFUNCTION("""COMPUTED_VALUE"""),1251183.0)</f>
        <v>1251183</v>
      </c>
    </row>
    <row r="826">
      <c r="A826" s="2">
        <f>IFERROR(__xludf.DUMMYFUNCTION("""COMPUTED_VALUE"""),44299.66666666667)</f>
        <v>44299.66667</v>
      </c>
      <c r="B826" s="1">
        <f>IFERROR(__xludf.DUMMYFUNCTION("""COMPUTED_VALUE"""),112.55)</f>
        <v>112.55</v>
      </c>
      <c r="C826" s="1">
        <f>IFERROR(__xludf.DUMMYFUNCTION("""COMPUTED_VALUE"""),113.17)</f>
        <v>113.17</v>
      </c>
      <c r="D826" s="1">
        <f>IFERROR(__xludf.DUMMYFUNCTION("""COMPUTED_VALUE"""),112.15)</f>
        <v>112.15</v>
      </c>
      <c r="E826" s="1">
        <f>IFERROR(__xludf.DUMMYFUNCTION("""COMPUTED_VALUE"""),112.72)</f>
        <v>112.72</v>
      </c>
      <c r="F826" s="1">
        <f>IFERROR(__xludf.DUMMYFUNCTION("""COMPUTED_VALUE"""),1284078.0)</f>
        <v>1284078</v>
      </c>
    </row>
    <row r="827">
      <c r="A827" s="2">
        <f>IFERROR(__xludf.DUMMYFUNCTION("""COMPUTED_VALUE"""),44300.66666666667)</f>
        <v>44300.66667</v>
      </c>
      <c r="B827" s="1">
        <f>IFERROR(__xludf.DUMMYFUNCTION("""COMPUTED_VALUE"""),113.37)</f>
        <v>113.37</v>
      </c>
      <c r="C827" s="1">
        <f>IFERROR(__xludf.DUMMYFUNCTION("""COMPUTED_VALUE"""),113.37)</f>
        <v>113.37</v>
      </c>
      <c r="D827" s="1">
        <f>IFERROR(__xludf.DUMMYFUNCTION("""COMPUTED_VALUE"""),111.8)</f>
        <v>111.8</v>
      </c>
      <c r="E827" s="1">
        <f>IFERROR(__xludf.DUMMYFUNCTION("""COMPUTED_VALUE"""),112.1)</f>
        <v>112.1</v>
      </c>
      <c r="F827" s="1">
        <f>IFERROR(__xludf.DUMMYFUNCTION("""COMPUTED_VALUE"""),1050143.0)</f>
        <v>1050143</v>
      </c>
    </row>
    <row r="828">
      <c r="A828" s="2">
        <f>IFERROR(__xludf.DUMMYFUNCTION("""COMPUTED_VALUE"""),44301.66666666667)</f>
        <v>44301.66667</v>
      </c>
      <c r="B828" s="1">
        <f>IFERROR(__xludf.DUMMYFUNCTION("""COMPUTED_VALUE"""),113.1)</f>
        <v>113.1</v>
      </c>
      <c r="C828" s="1">
        <f>IFERROR(__xludf.DUMMYFUNCTION("""COMPUTED_VALUE"""),114.8)</f>
        <v>114.8</v>
      </c>
      <c r="D828" s="1">
        <f>IFERROR(__xludf.DUMMYFUNCTION("""COMPUTED_VALUE"""),112.56)</f>
        <v>112.56</v>
      </c>
      <c r="E828" s="1">
        <f>IFERROR(__xludf.DUMMYFUNCTION("""COMPUTED_VALUE"""),114.26)</f>
        <v>114.26</v>
      </c>
      <c r="F828" s="1">
        <f>IFERROR(__xludf.DUMMYFUNCTION("""COMPUTED_VALUE"""),1458749.0)</f>
        <v>1458749</v>
      </c>
    </row>
    <row r="829">
      <c r="A829" s="2">
        <f>IFERROR(__xludf.DUMMYFUNCTION("""COMPUTED_VALUE"""),44302.66666666667)</f>
        <v>44302.66667</v>
      </c>
      <c r="B829" s="1">
        <f>IFERROR(__xludf.DUMMYFUNCTION("""COMPUTED_VALUE"""),114.46)</f>
        <v>114.46</v>
      </c>
      <c r="C829" s="1">
        <f>IFERROR(__xludf.DUMMYFUNCTION("""COMPUTED_VALUE"""),114.71)</f>
        <v>114.71</v>
      </c>
      <c r="D829" s="1">
        <f>IFERROR(__xludf.DUMMYFUNCTION("""COMPUTED_VALUE"""),113.55)</f>
        <v>113.55</v>
      </c>
      <c r="E829" s="1">
        <f>IFERROR(__xludf.DUMMYFUNCTION("""COMPUTED_VALUE"""),114.14)</f>
        <v>114.14</v>
      </c>
      <c r="F829" s="1">
        <f>IFERROR(__xludf.DUMMYFUNCTION("""COMPUTED_VALUE"""),1314139.0)</f>
        <v>1314139</v>
      </c>
    </row>
    <row r="830">
      <c r="A830" s="2">
        <f>IFERROR(__xludf.DUMMYFUNCTION("""COMPUTED_VALUE"""),44305.66666666667)</f>
        <v>44305.66667</v>
      </c>
      <c r="B830" s="1">
        <f>IFERROR(__xludf.DUMMYFUNCTION("""COMPUTED_VALUE"""),113.51)</f>
        <v>113.51</v>
      </c>
      <c r="C830" s="1">
        <f>IFERROR(__xludf.DUMMYFUNCTION("""COMPUTED_VALUE"""),115.2)</f>
        <v>115.2</v>
      </c>
      <c r="D830" s="1">
        <f>IFERROR(__xludf.DUMMYFUNCTION("""COMPUTED_VALUE"""),113.51)</f>
        <v>113.51</v>
      </c>
      <c r="E830" s="1">
        <f>IFERROR(__xludf.DUMMYFUNCTION("""COMPUTED_VALUE"""),114.49)</f>
        <v>114.49</v>
      </c>
      <c r="F830" s="1">
        <f>IFERROR(__xludf.DUMMYFUNCTION("""COMPUTED_VALUE"""),1514470.0)</f>
        <v>1514470</v>
      </c>
    </row>
    <row r="831">
      <c r="A831" s="2">
        <f>IFERROR(__xludf.DUMMYFUNCTION("""COMPUTED_VALUE"""),44306.66666666667)</f>
        <v>44306.66667</v>
      </c>
      <c r="B831" s="1">
        <f>IFERROR(__xludf.DUMMYFUNCTION("""COMPUTED_VALUE"""),114.87)</f>
        <v>114.87</v>
      </c>
      <c r="C831" s="1">
        <f>IFERROR(__xludf.DUMMYFUNCTION("""COMPUTED_VALUE"""),114.95)</f>
        <v>114.95</v>
      </c>
      <c r="D831" s="1">
        <f>IFERROR(__xludf.DUMMYFUNCTION("""COMPUTED_VALUE"""),112.86)</f>
        <v>112.86</v>
      </c>
      <c r="E831" s="1">
        <f>IFERROR(__xludf.DUMMYFUNCTION("""COMPUTED_VALUE"""),113.95)</f>
        <v>113.95</v>
      </c>
      <c r="F831" s="1">
        <f>IFERROR(__xludf.DUMMYFUNCTION("""COMPUTED_VALUE"""),1114416.0)</f>
        <v>1114416</v>
      </c>
    </row>
    <row r="832">
      <c r="A832" s="2">
        <f>IFERROR(__xludf.DUMMYFUNCTION("""COMPUTED_VALUE"""),44307.66666666667)</f>
        <v>44307.66667</v>
      </c>
      <c r="B832" s="1">
        <f>IFERROR(__xludf.DUMMYFUNCTION("""COMPUTED_VALUE"""),113.6)</f>
        <v>113.6</v>
      </c>
      <c r="C832" s="1">
        <f>IFERROR(__xludf.DUMMYFUNCTION("""COMPUTED_VALUE"""),114.0)</f>
        <v>114</v>
      </c>
      <c r="D832" s="1">
        <f>IFERROR(__xludf.DUMMYFUNCTION("""COMPUTED_VALUE"""),112.24)</f>
        <v>112.24</v>
      </c>
      <c r="E832" s="1">
        <f>IFERROR(__xludf.DUMMYFUNCTION("""COMPUTED_VALUE"""),113.92)</f>
        <v>113.92</v>
      </c>
      <c r="F832" s="1">
        <f>IFERROR(__xludf.DUMMYFUNCTION("""COMPUTED_VALUE"""),1160209.0)</f>
        <v>1160209</v>
      </c>
    </row>
    <row r="833">
      <c r="A833" s="2">
        <f>IFERROR(__xludf.DUMMYFUNCTION("""COMPUTED_VALUE"""),44308.66666666667)</f>
        <v>44308.66667</v>
      </c>
      <c r="B833" s="1">
        <f>IFERROR(__xludf.DUMMYFUNCTION("""COMPUTED_VALUE"""),113.77)</f>
        <v>113.77</v>
      </c>
      <c r="C833" s="1">
        <f>IFERROR(__xludf.DUMMYFUNCTION("""COMPUTED_VALUE"""),114.44)</f>
        <v>114.44</v>
      </c>
      <c r="D833" s="1">
        <f>IFERROR(__xludf.DUMMYFUNCTION("""COMPUTED_VALUE"""),112.02)</f>
        <v>112.02</v>
      </c>
      <c r="E833" s="1">
        <f>IFERROR(__xludf.DUMMYFUNCTION("""COMPUTED_VALUE"""),112.63)</f>
        <v>112.63</v>
      </c>
      <c r="F833" s="1">
        <f>IFERROR(__xludf.DUMMYFUNCTION("""COMPUTED_VALUE"""),1207276.0)</f>
        <v>1207276</v>
      </c>
    </row>
    <row r="834">
      <c r="A834" s="2">
        <f>IFERROR(__xludf.DUMMYFUNCTION("""COMPUTED_VALUE"""),44309.66666666667)</f>
        <v>44309.66667</v>
      </c>
      <c r="B834" s="1">
        <f>IFERROR(__xludf.DUMMYFUNCTION("""COMPUTED_VALUE"""),113.35)</f>
        <v>113.35</v>
      </c>
      <c r="C834" s="1">
        <f>IFERROR(__xludf.DUMMYFUNCTION("""COMPUTED_VALUE"""),115.31)</f>
        <v>115.31</v>
      </c>
      <c r="D834" s="1">
        <f>IFERROR(__xludf.DUMMYFUNCTION("""COMPUTED_VALUE"""),113.06)</f>
        <v>113.06</v>
      </c>
      <c r="E834" s="1">
        <f>IFERROR(__xludf.DUMMYFUNCTION("""COMPUTED_VALUE"""),115.0)</f>
        <v>115</v>
      </c>
      <c r="F834" s="1">
        <f>IFERROR(__xludf.DUMMYFUNCTION("""COMPUTED_VALUE"""),1455554.0)</f>
        <v>1455554</v>
      </c>
    </row>
    <row r="835">
      <c r="A835" s="2">
        <f>IFERROR(__xludf.DUMMYFUNCTION("""COMPUTED_VALUE"""),44312.66666666667)</f>
        <v>44312.66667</v>
      </c>
      <c r="B835" s="1">
        <f>IFERROR(__xludf.DUMMYFUNCTION("""COMPUTED_VALUE"""),115.23)</f>
        <v>115.23</v>
      </c>
      <c r="C835" s="1">
        <f>IFERROR(__xludf.DUMMYFUNCTION("""COMPUTED_VALUE"""),116.23)</f>
        <v>116.23</v>
      </c>
      <c r="D835" s="1">
        <f>IFERROR(__xludf.DUMMYFUNCTION("""COMPUTED_VALUE"""),114.87)</f>
        <v>114.87</v>
      </c>
      <c r="E835" s="1">
        <f>IFERROR(__xludf.DUMMYFUNCTION("""COMPUTED_VALUE"""),115.5)</f>
        <v>115.5</v>
      </c>
      <c r="F835" s="1">
        <f>IFERROR(__xludf.DUMMYFUNCTION("""COMPUTED_VALUE"""),1601892.0)</f>
        <v>1601892</v>
      </c>
    </row>
    <row r="836">
      <c r="A836" s="2">
        <f>IFERROR(__xludf.DUMMYFUNCTION("""COMPUTED_VALUE"""),44313.66666666667)</f>
        <v>44313.66667</v>
      </c>
      <c r="B836" s="1">
        <f>IFERROR(__xludf.DUMMYFUNCTION("""COMPUTED_VALUE"""),115.88)</f>
        <v>115.88</v>
      </c>
      <c r="C836" s="1">
        <f>IFERROR(__xludf.DUMMYFUNCTION("""COMPUTED_VALUE"""),115.92)</f>
        <v>115.92</v>
      </c>
      <c r="D836" s="1">
        <f>IFERROR(__xludf.DUMMYFUNCTION("""COMPUTED_VALUE"""),114.31)</f>
        <v>114.31</v>
      </c>
      <c r="E836" s="1">
        <f>IFERROR(__xludf.DUMMYFUNCTION("""COMPUTED_VALUE"""),114.55)</f>
        <v>114.55</v>
      </c>
      <c r="F836" s="1">
        <f>IFERROR(__xludf.DUMMYFUNCTION("""COMPUTED_VALUE"""),2219280.0)</f>
        <v>2219280</v>
      </c>
    </row>
    <row r="837">
      <c r="A837" s="2">
        <f>IFERROR(__xludf.DUMMYFUNCTION("""COMPUTED_VALUE"""),44314.66666666667)</f>
        <v>44314.66667</v>
      </c>
      <c r="B837" s="1">
        <f>IFERROR(__xludf.DUMMYFUNCTION("""COMPUTED_VALUE"""),119.62)</f>
        <v>119.62</v>
      </c>
      <c r="C837" s="1">
        <f>IFERROR(__xludf.DUMMYFUNCTION("""COMPUTED_VALUE"""),121.57)</f>
        <v>121.57</v>
      </c>
      <c r="D837" s="1">
        <f>IFERROR(__xludf.DUMMYFUNCTION("""COMPUTED_VALUE"""),117.66)</f>
        <v>117.66</v>
      </c>
      <c r="E837" s="1">
        <f>IFERROR(__xludf.DUMMYFUNCTION("""COMPUTED_VALUE"""),117.95)</f>
        <v>117.95</v>
      </c>
      <c r="F837" s="1">
        <f>IFERROR(__xludf.DUMMYFUNCTION("""COMPUTED_VALUE"""),4055340.0)</f>
        <v>4055340</v>
      </c>
    </row>
    <row r="838">
      <c r="A838" s="2">
        <f>IFERROR(__xludf.DUMMYFUNCTION("""COMPUTED_VALUE"""),44315.66666666667)</f>
        <v>44315.66667</v>
      </c>
      <c r="B838" s="1">
        <f>IFERROR(__xludf.DUMMYFUNCTION("""COMPUTED_VALUE"""),119.46)</f>
        <v>119.46</v>
      </c>
      <c r="C838" s="1">
        <f>IFERROR(__xludf.DUMMYFUNCTION("""COMPUTED_VALUE"""),120.21)</f>
        <v>120.21</v>
      </c>
      <c r="D838" s="1">
        <f>IFERROR(__xludf.DUMMYFUNCTION("""COMPUTED_VALUE"""),118.69)</f>
        <v>118.69</v>
      </c>
      <c r="E838" s="1">
        <f>IFERROR(__xludf.DUMMYFUNCTION("""COMPUTED_VALUE"""),119.64)</f>
        <v>119.64</v>
      </c>
      <c r="F838" s="1">
        <f>IFERROR(__xludf.DUMMYFUNCTION("""COMPUTED_VALUE"""),2061654.0)</f>
        <v>2061654</v>
      </c>
    </row>
    <row r="839">
      <c r="A839" s="2">
        <f>IFERROR(__xludf.DUMMYFUNCTION("""COMPUTED_VALUE"""),44316.66666666667)</f>
        <v>44316.66667</v>
      </c>
      <c r="B839" s="1">
        <f>IFERROR(__xludf.DUMMYFUNCTION("""COMPUTED_VALUE"""),118.4)</f>
        <v>118.4</v>
      </c>
      <c r="C839" s="1">
        <f>IFERROR(__xludf.DUMMYFUNCTION("""COMPUTED_VALUE"""),119.09)</f>
        <v>119.09</v>
      </c>
      <c r="D839" s="1">
        <f>IFERROR(__xludf.DUMMYFUNCTION("""COMPUTED_VALUE"""),117.33)</f>
        <v>117.33</v>
      </c>
      <c r="E839" s="1">
        <f>IFERROR(__xludf.DUMMYFUNCTION("""COMPUTED_VALUE"""),117.68)</f>
        <v>117.68</v>
      </c>
      <c r="F839" s="1">
        <f>IFERROR(__xludf.DUMMYFUNCTION("""COMPUTED_VALUE"""),2242838.0)</f>
        <v>2242838</v>
      </c>
    </row>
    <row r="840">
      <c r="A840" s="2">
        <f>IFERROR(__xludf.DUMMYFUNCTION("""COMPUTED_VALUE"""),44319.66666666667)</f>
        <v>44319.66667</v>
      </c>
      <c r="B840" s="1">
        <f>IFERROR(__xludf.DUMMYFUNCTION("""COMPUTED_VALUE"""),118.25)</f>
        <v>118.25</v>
      </c>
      <c r="C840" s="1">
        <f>IFERROR(__xludf.DUMMYFUNCTION("""COMPUTED_VALUE"""),119.08)</f>
        <v>119.08</v>
      </c>
      <c r="D840" s="1">
        <f>IFERROR(__xludf.DUMMYFUNCTION("""COMPUTED_VALUE"""),116.78)</f>
        <v>116.78</v>
      </c>
      <c r="E840" s="1">
        <f>IFERROR(__xludf.DUMMYFUNCTION("""COMPUTED_VALUE"""),117.15)</f>
        <v>117.15</v>
      </c>
      <c r="F840" s="1">
        <f>IFERROR(__xludf.DUMMYFUNCTION("""COMPUTED_VALUE"""),1412139.0)</f>
        <v>1412139</v>
      </c>
    </row>
    <row r="841">
      <c r="A841" s="2">
        <f>IFERROR(__xludf.DUMMYFUNCTION("""COMPUTED_VALUE"""),44320.66666666667)</f>
        <v>44320.66667</v>
      </c>
      <c r="B841" s="1">
        <f>IFERROR(__xludf.DUMMYFUNCTION("""COMPUTED_VALUE"""),115.68)</f>
        <v>115.68</v>
      </c>
      <c r="C841" s="1">
        <f>IFERROR(__xludf.DUMMYFUNCTION("""COMPUTED_VALUE"""),116.25)</f>
        <v>116.25</v>
      </c>
      <c r="D841" s="1">
        <f>IFERROR(__xludf.DUMMYFUNCTION("""COMPUTED_VALUE"""),112.83)</f>
        <v>112.83</v>
      </c>
      <c r="E841" s="1">
        <f>IFERROR(__xludf.DUMMYFUNCTION("""COMPUTED_VALUE"""),115.34)</f>
        <v>115.34</v>
      </c>
      <c r="F841" s="1">
        <f>IFERROR(__xludf.DUMMYFUNCTION("""COMPUTED_VALUE"""),2240932.0)</f>
        <v>2240932</v>
      </c>
    </row>
    <row r="842">
      <c r="A842" s="2">
        <f>IFERROR(__xludf.DUMMYFUNCTION("""COMPUTED_VALUE"""),44321.66666666667)</f>
        <v>44321.66667</v>
      </c>
      <c r="B842" s="1">
        <f>IFERROR(__xludf.DUMMYFUNCTION("""COMPUTED_VALUE"""),116.43)</f>
        <v>116.43</v>
      </c>
      <c r="C842" s="1">
        <f>IFERROR(__xludf.DUMMYFUNCTION("""COMPUTED_VALUE"""),116.75)</f>
        <v>116.75</v>
      </c>
      <c r="D842" s="1">
        <f>IFERROR(__xludf.DUMMYFUNCTION("""COMPUTED_VALUE"""),115.41)</f>
        <v>115.41</v>
      </c>
      <c r="E842" s="1">
        <f>IFERROR(__xludf.DUMMYFUNCTION("""COMPUTED_VALUE"""),115.74)</f>
        <v>115.74</v>
      </c>
      <c r="F842" s="1">
        <f>IFERROR(__xludf.DUMMYFUNCTION("""COMPUTED_VALUE"""),1331809.0)</f>
        <v>1331809</v>
      </c>
    </row>
    <row r="843">
      <c r="A843" s="2">
        <f>IFERROR(__xludf.DUMMYFUNCTION("""COMPUTED_VALUE"""),44322.66666666667)</f>
        <v>44322.66667</v>
      </c>
      <c r="B843" s="1">
        <f>IFERROR(__xludf.DUMMYFUNCTION("""COMPUTED_VALUE"""),115.32)</f>
        <v>115.32</v>
      </c>
      <c r="C843" s="1">
        <f>IFERROR(__xludf.DUMMYFUNCTION("""COMPUTED_VALUE"""),116.87)</f>
        <v>116.87</v>
      </c>
      <c r="D843" s="1">
        <f>IFERROR(__xludf.DUMMYFUNCTION("""COMPUTED_VALUE"""),114.65)</f>
        <v>114.65</v>
      </c>
      <c r="E843" s="1">
        <f>IFERROR(__xludf.DUMMYFUNCTION("""COMPUTED_VALUE"""),116.87)</f>
        <v>116.87</v>
      </c>
      <c r="F843" s="1">
        <f>IFERROR(__xludf.DUMMYFUNCTION("""COMPUTED_VALUE"""),1259523.0)</f>
        <v>1259523</v>
      </c>
    </row>
    <row r="844">
      <c r="A844" s="2">
        <f>IFERROR(__xludf.DUMMYFUNCTION("""COMPUTED_VALUE"""),44323.66666666667)</f>
        <v>44323.66667</v>
      </c>
      <c r="B844" s="1">
        <f>IFERROR(__xludf.DUMMYFUNCTION("""COMPUTED_VALUE"""),118.19)</f>
        <v>118.19</v>
      </c>
      <c r="C844" s="1">
        <f>IFERROR(__xludf.DUMMYFUNCTION("""COMPUTED_VALUE"""),118.56)</f>
        <v>118.56</v>
      </c>
      <c r="D844" s="1">
        <f>IFERROR(__xludf.DUMMYFUNCTION("""COMPUTED_VALUE"""),117.31)</f>
        <v>117.31</v>
      </c>
      <c r="E844" s="1">
        <f>IFERROR(__xludf.DUMMYFUNCTION("""COMPUTED_VALUE"""),117.6)</f>
        <v>117.6</v>
      </c>
      <c r="F844" s="1">
        <f>IFERROR(__xludf.DUMMYFUNCTION("""COMPUTED_VALUE"""),1444862.0)</f>
        <v>1444862</v>
      </c>
    </row>
    <row r="845">
      <c r="A845" s="2">
        <f>IFERROR(__xludf.DUMMYFUNCTION("""COMPUTED_VALUE"""),44326.66666666667)</f>
        <v>44326.66667</v>
      </c>
      <c r="B845" s="1">
        <f>IFERROR(__xludf.DUMMYFUNCTION("""COMPUTED_VALUE"""),116.41)</f>
        <v>116.41</v>
      </c>
      <c r="C845" s="1">
        <f>IFERROR(__xludf.DUMMYFUNCTION("""COMPUTED_VALUE"""),116.55)</f>
        <v>116.55</v>
      </c>
      <c r="D845" s="1">
        <f>IFERROR(__xludf.DUMMYFUNCTION("""COMPUTED_VALUE"""),114.23)</f>
        <v>114.23</v>
      </c>
      <c r="E845" s="1">
        <f>IFERROR(__xludf.DUMMYFUNCTION("""COMPUTED_VALUE"""),114.59)</f>
        <v>114.59</v>
      </c>
      <c r="F845" s="1">
        <f>IFERROR(__xludf.DUMMYFUNCTION("""COMPUTED_VALUE"""),1545729.0)</f>
        <v>1545729</v>
      </c>
    </row>
    <row r="846">
      <c r="A846" s="2">
        <f>IFERROR(__xludf.DUMMYFUNCTION("""COMPUTED_VALUE"""),44327.66666666667)</f>
        <v>44327.66667</v>
      </c>
      <c r="B846" s="1">
        <f>IFERROR(__xludf.DUMMYFUNCTION("""COMPUTED_VALUE"""),112.15)</f>
        <v>112.15</v>
      </c>
      <c r="C846" s="1">
        <f>IFERROR(__xludf.DUMMYFUNCTION("""COMPUTED_VALUE"""),114.01)</f>
        <v>114.01</v>
      </c>
      <c r="D846" s="1">
        <f>IFERROR(__xludf.DUMMYFUNCTION("""COMPUTED_VALUE"""),111.7)</f>
        <v>111.7</v>
      </c>
      <c r="E846" s="1">
        <f>IFERROR(__xludf.DUMMYFUNCTION("""COMPUTED_VALUE"""),113.5)</f>
        <v>113.5</v>
      </c>
      <c r="F846" s="1">
        <f>IFERROR(__xludf.DUMMYFUNCTION("""COMPUTED_VALUE"""),1709292.0)</f>
        <v>1709292</v>
      </c>
    </row>
    <row r="847">
      <c r="A847" s="2">
        <f>IFERROR(__xludf.DUMMYFUNCTION("""COMPUTED_VALUE"""),44328.66666666667)</f>
        <v>44328.66667</v>
      </c>
      <c r="B847" s="1">
        <f>IFERROR(__xludf.DUMMYFUNCTION("""COMPUTED_VALUE"""),111.31)</f>
        <v>111.31</v>
      </c>
      <c r="C847" s="1">
        <f>IFERROR(__xludf.DUMMYFUNCTION("""COMPUTED_VALUE"""),112.4)</f>
        <v>112.4</v>
      </c>
      <c r="D847" s="1">
        <f>IFERROR(__xludf.DUMMYFUNCTION("""COMPUTED_VALUE"""),109.68)</f>
        <v>109.68</v>
      </c>
      <c r="E847" s="1">
        <f>IFERROR(__xludf.DUMMYFUNCTION("""COMPUTED_VALUE"""),110.01)</f>
        <v>110.01</v>
      </c>
      <c r="F847" s="1">
        <f>IFERROR(__xludf.DUMMYFUNCTION("""COMPUTED_VALUE"""),2318774.0)</f>
        <v>2318774</v>
      </c>
    </row>
    <row r="848">
      <c r="A848" s="2">
        <f>IFERROR(__xludf.DUMMYFUNCTION("""COMPUTED_VALUE"""),44329.66666666667)</f>
        <v>44329.66667</v>
      </c>
      <c r="B848" s="1">
        <f>IFERROR(__xludf.DUMMYFUNCTION("""COMPUTED_VALUE"""),111.31)</f>
        <v>111.31</v>
      </c>
      <c r="C848" s="1">
        <f>IFERROR(__xludf.DUMMYFUNCTION("""COMPUTED_VALUE"""),111.97)</f>
        <v>111.97</v>
      </c>
      <c r="D848" s="1">
        <f>IFERROR(__xludf.DUMMYFUNCTION("""COMPUTED_VALUE"""),110.34)</f>
        <v>110.34</v>
      </c>
      <c r="E848" s="1">
        <f>IFERROR(__xludf.DUMMYFUNCTION("""COMPUTED_VALUE"""),111.45)</f>
        <v>111.45</v>
      </c>
      <c r="F848" s="1">
        <f>IFERROR(__xludf.DUMMYFUNCTION("""COMPUTED_VALUE"""),1661020.0)</f>
        <v>1661020</v>
      </c>
    </row>
    <row r="849">
      <c r="A849" s="2">
        <f>IFERROR(__xludf.DUMMYFUNCTION("""COMPUTED_VALUE"""),44330.66666666667)</f>
        <v>44330.66667</v>
      </c>
      <c r="B849" s="1">
        <f>IFERROR(__xludf.DUMMYFUNCTION("""COMPUTED_VALUE"""),112.93)</f>
        <v>112.93</v>
      </c>
      <c r="C849" s="1">
        <f>IFERROR(__xludf.DUMMYFUNCTION("""COMPUTED_VALUE"""),114.24)</f>
        <v>114.24</v>
      </c>
      <c r="D849" s="1">
        <f>IFERROR(__xludf.DUMMYFUNCTION("""COMPUTED_VALUE"""),112.5)</f>
        <v>112.5</v>
      </c>
      <c r="E849" s="1">
        <f>IFERROR(__xludf.DUMMYFUNCTION("""COMPUTED_VALUE"""),113.92)</f>
        <v>113.92</v>
      </c>
      <c r="F849" s="1">
        <f>IFERROR(__xludf.DUMMYFUNCTION("""COMPUTED_VALUE"""),1599829.0)</f>
        <v>1599829</v>
      </c>
    </row>
    <row r="850">
      <c r="A850" s="2">
        <f>IFERROR(__xludf.DUMMYFUNCTION("""COMPUTED_VALUE"""),44333.66666666667)</f>
        <v>44333.66667</v>
      </c>
      <c r="B850" s="1">
        <f>IFERROR(__xludf.DUMMYFUNCTION("""COMPUTED_VALUE"""),113.18)</f>
        <v>113.18</v>
      </c>
      <c r="C850" s="1">
        <f>IFERROR(__xludf.DUMMYFUNCTION("""COMPUTED_VALUE"""),114.49)</f>
        <v>114.49</v>
      </c>
      <c r="D850" s="1">
        <f>IFERROR(__xludf.DUMMYFUNCTION("""COMPUTED_VALUE"""),112.78)</f>
        <v>112.78</v>
      </c>
      <c r="E850" s="1">
        <f>IFERROR(__xludf.DUMMYFUNCTION("""COMPUTED_VALUE"""),114.45)</f>
        <v>114.45</v>
      </c>
      <c r="F850" s="1">
        <f>IFERROR(__xludf.DUMMYFUNCTION("""COMPUTED_VALUE"""),1079869.0)</f>
        <v>1079869</v>
      </c>
    </row>
    <row r="851">
      <c r="A851" s="2">
        <f>IFERROR(__xludf.DUMMYFUNCTION("""COMPUTED_VALUE"""),44334.66666666667)</f>
        <v>44334.66667</v>
      </c>
      <c r="B851" s="1">
        <f>IFERROR(__xludf.DUMMYFUNCTION("""COMPUTED_VALUE"""),115.12)</f>
        <v>115.12</v>
      </c>
      <c r="C851" s="1">
        <f>IFERROR(__xludf.DUMMYFUNCTION("""COMPUTED_VALUE"""),115.38)</f>
        <v>115.38</v>
      </c>
      <c r="D851" s="1">
        <f>IFERROR(__xludf.DUMMYFUNCTION("""COMPUTED_VALUE"""),113.11)</f>
        <v>113.11</v>
      </c>
      <c r="E851" s="1">
        <f>IFERROR(__xludf.DUMMYFUNCTION("""COMPUTED_VALUE"""),113.12)</f>
        <v>113.12</v>
      </c>
      <c r="F851" s="1">
        <f>IFERROR(__xludf.DUMMYFUNCTION("""COMPUTED_VALUE"""),1110185.0)</f>
        <v>1110185</v>
      </c>
    </row>
    <row r="852">
      <c r="A852" s="2">
        <f>IFERROR(__xludf.DUMMYFUNCTION("""COMPUTED_VALUE"""),44335.66666666667)</f>
        <v>44335.66667</v>
      </c>
      <c r="B852" s="1">
        <f>IFERROR(__xludf.DUMMYFUNCTION("""COMPUTED_VALUE"""),111.42)</f>
        <v>111.42</v>
      </c>
      <c r="C852" s="1">
        <f>IFERROR(__xludf.DUMMYFUNCTION("""COMPUTED_VALUE"""),113.75)</f>
        <v>113.75</v>
      </c>
      <c r="D852" s="1">
        <f>IFERROR(__xludf.DUMMYFUNCTION("""COMPUTED_VALUE"""),111.27)</f>
        <v>111.27</v>
      </c>
      <c r="E852" s="1">
        <f>IFERROR(__xludf.DUMMYFUNCTION("""COMPUTED_VALUE"""),113.58)</f>
        <v>113.58</v>
      </c>
      <c r="F852" s="1">
        <f>IFERROR(__xludf.DUMMYFUNCTION("""COMPUTED_VALUE"""),1184205.0)</f>
        <v>1184205</v>
      </c>
    </row>
    <row r="853">
      <c r="A853" s="2">
        <f>IFERROR(__xludf.DUMMYFUNCTION("""COMPUTED_VALUE"""),44336.66666666667)</f>
        <v>44336.66667</v>
      </c>
      <c r="B853" s="1">
        <f>IFERROR(__xludf.DUMMYFUNCTION("""COMPUTED_VALUE"""),114.55)</f>
        <v>114.55</v>
      </c>
      <c r="C853" s="1">
        <f>IFERROR(__xludf.DUMMYFUNCTION("""COMPUTED_VALUE"""),115.6)</f>
        <v>115.6</v>
      </c>
      <c r="D853" s="1">
        <f>IFERROR(__xludf.DUMMYFUNCTION("""COMPUTED_VALUE"""),114.18)</f>
        <v>114.18</v>
      </c>
      <c r="E853" s="1">
        <f>IFERROR(__xludf.DUMMYFUNCTION("""COMPUTED_VALUE"""),115.35)</f>
        <v>115.35</v>
      </c>
      <c r="F853" s="1">
        <f>IFERROR(__xludf.DUMMYFUNCTION("""COMPUTED_VALUE"""),1617550.0)</f>
        <v>1617550</v>
      </c>
    </row>
    <row r="854">
      <c r="A854" s="2">
        <f>IFERROR(__xludf.DUMMYFUNCTION("""COMPUTED_VALUE"""),44337.66666666667)</f>
        <v>44337.66667</v>
      </c>
      <c r="B854" s="1">
        <f>IFERROR(__xludf.DUMMYFUNCTION("""COMPUTED_VALUE"""),115.87)</f>
        <v>115.87</v>
      </c>
      <c r="C854" s="1">
        <f>IFERROR(__xludf.DUMMYFUNCTION("""COMPUTED_VALUE"""),115.94)</f>
        <v>115.94</v>
      </c>
      <c r="D854" s="1">
        <f>IFERROR(__xludf.DUMMYFUNCTION("""COMPUTED_VALUE"""),114.47)</f>
        <v>114.47</v>
      </c>
      <c r="E854" s="1">
        <f>IFERROR(__xludf.DUMMYFUNCTION("""COMPUTED_VALUE"""),114.71)</f>
        <v>114.71</v>
      </c>
      <c r="F854" s="1">
        <f>IFERROR(__xludf.DUMMYFUNCTION("""COMPUTED_VALUE"""),2031590.0)</f>
        <v>2031590</v>
      </c>
    </row>
    <row r="855">
      <c r="A855" s="2">
        <f>IFERROR(__xludf.DUMMYFUNCTION("""COMPUTED_VALUE"""),44340.66666666667)</f>
        <v>44340.66667</v>
      </c>
      <c r="B855" s="1">
        <f>IFERROR(__xludf.DUMMYFUNCTION("""COMPUTED_VALUE"""),115.74)</f>
        <v>115.74</v>
      </c>
      <c r="C855" s="1">
        <f>IFERROR(__xludf.DUMMYFUNCTION("""COMPUTED_VALUE"""),118.28)</f>
        <v>118.28</v>
      </c>
      <c r="D855" s="1">
        <f>IFERROR(__xludf.DUMMYFUNCTION("""COMPUTED_VALUE"""),115.6)</f>
        <v>115.6</v>
      </c>
      <c r="E855" s="1">
        <f>IFERROR(__xludf.DUMMYFUNCTION("""COMPUTED_VALUE"""),118.05)</f>
        <v>118.05</v>
      </c>
      <c r="F855" s="1">
        <f>IFERROR(__xludf.DUMMYFUNCTION("""COMPUTED_VALUE"""),1591610.0)</f>
        <v>1591610</v>
      </c>
    </row>
    <row r="856">
      <c r="A856" s="2">
        <f>IFERROR(__xludf.DUMMYFUNCTION("""COMPUTED_VALUE"""),44341.66666666667)</f>
        <v>44341.66667</v>
      </c>
      <c r="B856" s="1">
        <f>IFERROR(__xludf.DUMMYFUNCTION("""COMPUTED_VALUE"""),118.6)</f>
        <v>118.6</v>
      </c>
      <c r="C856" s="1">
        <f>IFERROR(__xludf.DUMMYFUNCTION("""COMPUTED_VALUE"""),119.2)</f>
        <v>119.2</v>
      </c>
      <c r="D856" s="1">
        <f>IFERROR(__xludf.DUMMYFUNCTION("""COMPUTED_VALUE"""),117.75)</f>
        <v>117.75</v>
      </c>
      <c r="E856" s="1">
        <f>IFERROR(__xludf.DUMMYFUNCTION("""COMPUTED_VALUE"""),118.14)</f>
        <v>118.14</v>
      </c>
      <c r="F856" s="1">
        <f>IFERROR(__xludf.DUMMYFUNCTION("""COMPUTED_VALUE"""),1121982.0)</f>
        <v>1121982</v>
      </c>
    </row>
    <row r="857">
      <c r="A857" s="2">
        <f>IFERROR(__xludf.DUMMYFUNCTION("""COMPUTED_VALUE"""),44342.66666666667)</f>
        <v>44342.66667</v>
      </c>
      <c r="B857" s="1">
        <f>IFERROR(__xludf.DUMMYFUNCTION("""COMPUTED_VALUE"""),118.33)</f>
        <v>118.33</v>
      </c>
      <c r="C857" s="1">
        <f>IFERROR(__xludf.DUMMYFUNCTION("""COMPUTED_VALUE"""),119.45)</f>
        <v>119.45</v>
      </c>
      <c r="D857" s="1">
        <f>IFERROR(__xludf.DUMMYFUNCTION("""COMPUTED_VALUE"""),118.32)</f>
        <v>118.32</v>
      </c>
      <c r="E857" s="1">
        <f>IFERROR(__xludf.DUMMYFUNCTION("""COMPUTED_VALUE"""),119.02)</f>
        <v>119.02</v>
      </c>
      <c r="F857" s="1">
        <f>IFERROR(__xludf.DUMMYFUNCTION("""COMPUTED_VALUE"""),1078598.0)</f>
        <v>1078598</v>
      </c>
    </row>
    <row r="858">
      <c r="A858" s="2">
        <f>IFERROR(__xludf.DUMMYFUNCTION("""COMPUTED_VALUE"""),44343.66666666667)</f>
        <v>44343.66667</v>
      </c>
      <c r="B858" s="1">
        <f>IFERROR(__xludf.DUMMYFUNCTION("""COMPUTED_VALUE"""),119.45)</f>
        <v>119.45</v>
      </c>
      <c r="C858" s="1">
        <f>IFERROR(__xludf.DUMMYFUNCTION("""COMPUTED_VALUE"""),119.45)</f>
        <v>119.45</v>
      </c>
      <c r="D858" s="1">
        <f>IFERROR(__xludf.DUMMYFUNCTION("""COMPUTED_VALUE"""),117.81)</f>
        <v>117.81</v>
      </c>
      <c r="E858" s="1">
        <f>IFERROR(__xludf.DUMMYFUNCTION("""COMPUTED_VALUE"""),118.13)</f>
        <v>118.13</v>
      </c>
      <c r="F858" s="1">
        <f>IFERROR(__xludf.DUMMYFUNCTION("""COMPUTED_VALUE"""),1761201.0)</f>
        <v>1761201</v>
      </c>
    </row>
    <row r="859">
      <c r="A859" s="2">
        <f>IFERROR(__xludf.DUMMYFUNCTION("""COMPUTED_VALUE"""),44344.66666666667)</f>
        <v>44344.66667</v>
      </c>
      <c r="B859" s="1">
        <f>IFERROR(__xludf.DUMMYFUNCTION("""COMPUTED_VALUE"""),118.72)</f>
        <v>118.72</v>
      </c>
      <c r="C859" s="1">
        <f>IFERROR(__xludf.DUMMYFUNCTION("""COMPUTED_VALUE"""),118.8)</f>
        <v>118.8</v>
      </c>
      <c r="D859" s="1">
        <f>IFERROR(__xludf.DUMMYFUNCTION("""COMPUTED_VALUE"""),117.64)</f>
        <v>117.64</v>
      </c>
      <c r="E859" s="1">
        <f>IFERROR(__xludf.DUMMYFUNCTION("""COMPUTED_VALUE"""),117.84)</f>
        <v>117.84</v>
      </c>
      <c r="F859" s="1">
        <f>IFERROR(__xludf.DUMMYFUNCTION("""COMPUTED_VALUE"""),1074540.0)</f>
        <v>1074540</v>
      </c>
    </row>
    <row r="860">
      <c r="A860" s="2">
        <f>IFERROR(__xludf.DUMMYFUNCTION("""COMPUTED_VALUE"""),44348.66666666667)</f>
        <v>44348.66667</v>
      </c>
      <c r="B860" s="1">
        <f>IFERROR(__xludf.DUMMYFUNCTION("""COMPUTED_VALUE"""),118.72)</f>
        <v>118.72</v>
      </c>
      <c r="C860" s="1">
        <f>IFERROR(__xludf.DUMMYFUNCTION("""COMPUTED_VALUE"""),119.29)</f>
        <v>119.29</v>
      </c>
      <c r="D860" s="1">
        <f>IFERROR(__xludf.DUMMYFUNCTION("""COMPUTED_VALUE"""),117.71)</f>
        <v>117.71</v>
      </c>
      <c r="E860" s="1">
        <f>IFERROR(__xludf.DUMMYFUNCTION("""COMPUTED_VALUE"""),119.06)</f>
        <v>119.06</v>
      </c>
      <c r="F860" s="1">
        <f>IFERROR(__xludf.DUMMYFUNCTION("""COMPUTED_VALUE"""),1167901.0)</f>
        <v>1167901</v>
      </c>
    </row>
    <row r="861">
      <c r="A861" s="2">
        <f>IFERROR(__xludf.DUMMYFUNCTION("""COMPUTED_VALUE"""),44349.66666666667)</f>
        <v>44349.66667</v>
      </c>
      <c r="B861" s="1">
        <f>IFERROR(__xludf.DUMMYFUNCTION("""COMPUTED_VALUE"""),119.46)</f>
        <v>119.46</v>
      </c>
      <c r="C861" s="1">
        <f>IFERROR(__xludf.DUMMYFUNCTION("""COMPUTED_VALUE"""),119.68)</f>
        <v>119.68</v>
      </c>
      <c r="D861" s="1">
        <f>IFERROR(__xludf.DUMMYFUNCTION("""COMPUTED_VALUE"""),117.62)</f>
        <v>117.62</v>
      </c>
      <c r="E861" s="1">
        <f>IFERROR(__xludf.DUMMYFUNCTION("""COMPUTED_VALUE"""),118.53)</f>
        <v>118.53</v>
      </c>
      <c r="F861" s="1">
        <f>IFERROR(__xludf.DUMMYFUNCTION("""COMPUTED_VALUE"""),1058146.0)</f>
        <v>1058146</v>
      </c>
    </row>
    <row r="862">
      <c r="A862" s="2">
        <f>IFERROR(__xludf.DUMMYFUNCTION("""COMPUTED_VALUE"""),44350.66666666667)</f>
        <v>44350.66667</v>
      </c>
      <c r="B862" s="1">
        <f>IFERROR(__xludf.DUMMYFUNCTION("""COMPUTED_VALUE"""),117.29)</f>
        <v>117.29</v>
      </c>
      <c r="C862" s="1">
        <f>IFERROR(__xludf.DUMMYFUNCTION("""COMPUTED_VALUE"""),117.85)</f>
        <v>117.85</v>
      </c>
      <c r="D862" s="1">
        <f>IFERROR(__xludf.DUMMYFUNCTION("""COMPUTED_VALUE"""),116.48)</f>
        <v>116.48</v>
      </c>
      <c r="E862" s="1">
        <f>IFERROR(__xludf.DUMMYFUNCTION("""COMPUTED_VALUE"""),117.38)</f>
        <v>117.38</v>
      </c>
      <c r="F862" s="1">
        <f>IFERROR(__xludf.DUMMYFUNCTION("""COMPUTED_VALUE"""),934796.0)</f>
        <v>934796</v>
      </c>
    </row>
    <row r="863">
      <c r="A863" s="2">
        <f>IFERROR(__xludf.DUMMYFUNCTION("""COMPUTED_VALUE"""),44351.66666666667)</f>
        <v>44351.66667</v>
      </c>
      <c r="B863" s="1">
        <f>IFERROR(__xludf.DUMMYFUNCTION("""COMPUTED_VALUE"""),118.46)</f>
        <v>118.46</v>
      </c>
      <c r="C863" s="1">
        <f>IFERROR(__xludf.DUMMYFUNCTION("""COMPUTED_VALUE"""),119.95)</f>
        <v>119.95</v>
      </c>
      <c r="D863" s="1">
        <f>IFERROR(__xludf.DUMMYFUNCTION("""COMPUTED_VALUE"""),118.12)</f>
        <v>118.12</v>
      </c>
      <c r="E863" s="1">
        <f>IFERROR(__xludf.DUMMYFUNCTION("""COMPUTED_VALUE"""),119.68)</f>
        <v>119.68</v>
      </c>
      <c r="F863" s="1">
        <f>IFERROR(__xludf.DUMMYFUNCTION("""COMPUTED_VALUE"""),1222910.0)</f>
        <v>1222910</v>
      </c>
    </row>
    <row r="864">
      <c r="A864" s="2">
        <f>IFERROR(__xludf.DUMMYFUNCTION("""COMPUTED_VALUE"""),44354.66666666667)</f>
        <v>44354.66667</v>
      </c>
      <c r="B864" s="1">
        <f>IFERROR(__xludf.DUMMYFUNCTION("""COMPUTED_VALUE"""),119.47)</f>
        <v>119.47</v>
      </c>
      <c r="C864" s="1">
        <f>IFERROR(__xludf.DUMMYFUNCTION("""COMPUTED_VALUE"""),120.23)</f>
        <v>120.23</v>
      </c>
      <c r="D864" s="1">
        <f>IFERROR(__xludf.DUMMYFUNCTION("""COMPUTED_VALUE"""),119.05)</f>
        <v>119.05</v>
      </c>
      <c r="E864" s="1">
        <f>IFERROR(__xludf.DUMMYFUNCTION("""COMPUTED_VALUE"""),120.12)</f>
        <v>120.12</v>
      </c>
      <c r="F864" s="1">
        <f>IFERROR(__xludf.DUMMYFUNCTION("""COMPUTED_VALUE"""),1205966.0)</f>
        <v>1205966</v>
      </c>
    </row>
    <row r="865">
      <c r="A865" s="2">
        <f>IFERROR(__xludf.DUMMYFUNCTION("""COMPUTED_VALUE"""),44355.66666666667)</f>
        <v>44355.66667</v>
      </c>
      <c r="B865" s="1">
        <f>IFERROR(__xludf.DUMMYFUNCTION("""COMPUTED_VALUE"""),120.6)</f>
        <v>120.6</v>
      </c>
      <c r="C865" s="1">
        <f>IFERROR(__xludf.DUMMYFUNCTION("""COMPUTED_VALUE"""),120.98)</f>
        <v>120.98</v>
      </c>
      <c r="D865" s="1">
        <f>IFERROR(__xludf.DUMMYFUNCTION("""COMPUTED_VALUE"""),119.74)</f>
        <v>119.74</v>
      </c>
      <c r="E865" s="1">
        <f>IFERROR(__xludf.DUMMYFUNCTION("""COMPUTED_VALUE"""),119.92)</f>
        <v>119.92</v>
      </c>
      <c r="F865" s="1">
        <f>IFERROR(__xludf.DUMMYFUNCTION("""COMPUTED_VALUE"""),1211992.0)</f>
        <v>1211992</v>
      </c>
    </row>
    <row r="866">
      <c r="A866" s="2">
        <f>IFERROR(__xludf.DUMMYFUNCTION("""COMPUTED_VALUE"""),44356.66666666667)</f>
        <v>44356.66667</v>
      </c>
      <c r="B866" s="1">
        <f>IFERROR(__xludf.DUMMYFUNCTION("""COMPUTED_VALUE"""),120.57)</f>
        <v>120.57</v>
      </c>
      <c r="C866" s="1">
        <f>IFERROR(__xludf.DUMMYFUNCTION("""COMPUTED_VALUE"""),120.64)</f>
        <v>120.64</v>
      </c>
      <c r="D866" s="1">
        <f>IFERROR(__xludf.DUMMYFUNCTION("""COMPUTED_VALUE"""),119.85)</f>
        <v>119.85</v>
      </c>
      <c r="E866" s="1">
        <f>IFERROR(__xludf.DUMMYFUNCTION("""COMPUTED_VALUE"""),120.4)</f>
        <v>120.4</v>
      </c>
      <c r="F866" s="1">
        <f>IFERROR(__xludf.DUMMYFUNCTION("""COMPUTED_VALUE"""),897052.0)</f>
        <v>897052</v>
      </c>
    </row>
    <row r="867">
      <c r="A867" s="2">
        <f>IFERROR(__xludf.DUMMYFUNCTION("""COMPUTED_VALUE"""),44357.66666666667)</f>
        <v>44357.66667</v>
      </c>
      <c r="B867" s="1">
        <f>IFERROR(__xludf.DUMMYFUNCTION("""COMPUTED_VALUE"""),120.35)</f>
        <v>120.35</v>
      </c>
      <c r="C867" s="1">
        <f>IFERROR(__xludf.DUMMYFUNCTION("""COMPUTED_VALUE"""),121.8)</f>
        <v>121.8</v>
      </c>
      <c r="D867" s="1">
        <f>IFERROR(__xludf.DUMMYFUNCTION("""COMPUTED_VALUE"""),120.19)</f>
        <v>120.19</v>
      </c>
      <c r="E867" s="1">
        <f>IFERROR(__xludf.DUMMYFUNCTION("""COMPUTED_VALUE"""),121.76)</f>
        <v>121.76</v>
      </c>
      <c r="F867" s="1">
        <f>IFERROR(__xludf.DUMMYFUNCTION("""COMPUTED_VALUE"""),1295375.0)</f>
        <v>1295375</v>
      </c>
    </row>
    <row r="868">
      <c r="A868" s="2">
        <f>IFERROR(__xludf.DUMMYFUNCTION("""COMPUTED_VALUE"""),44358.66666666667)</f>
        <v>44358.66667</v>
      </c>
      <c r="B868" s="1">
        <f>IFERROR(__xludf.DUMMYFUNCTION("""COMPUTED_VALUE"""),122.0)</f>
        <v>122</v>
      </c>
      <c r="C868" s="1">
        <f>IFERROR(__xludf.DUMMYFUNCTION("""COMPUTED_VALUE"""),122.09)</f>
        <v>122.09</v>
      </c>
      <c r="D868" s="1">
        <f>IFERROR(__xludf.DUMMYFUNCTION("""COMPUTED_VALUE"""),120.95)</f>
        <v>120.95</v>
      </c>
      <c r="E868" s="1">
        <f>IFERROR(__xludf.DUMMYFUNCTION("""COMPUTED_VALUE"""),121.51)</f>
        <v>121.51</v>
      </c>
      <c r="F868" s="1">
        <f>IFERROR(__xludf.DUMMYFUNCTION("""COMPUTED_VALUE"""),1097907.0)</f>
        <v>1097907</v>
      </c>
    </row>
    <row r="869">
      <c r="A869" s="2">
        <f>IFERROR(__xludf.DUMMYFUNCTION("""COMPUTED_VALUE"""),44361.66666666667)</f>
        <v>44361.66667</v>
      </c>
      <c r="B869" s="1">
        <f>IFERROR(__xludf.DUMMYFUNCTION("""COMPUTED_VALUE"""),121.61)</f>
        <v>121.61</v>
      </c>
      <c r="C869" s="1">
        <f>IFERROR(__xludf.DUMMYFUNCTION("""COMPUTED_VALUE"""),122.45)</f>
        <v>122.45</v>
      </c>
      <c r="D869" s="1">
        <f>IFERROR(__xludf.DUMMYFUNCTION("""COMPUTED_VALUE"""),120.9)</f>
        <v>120.9</v>
      </c>
      <c r="E869" s="1">
        <f>IFERROR(__xludf.DUMMYFUNCTION("""COMPUTED_VALUE"""),122.45)</f>
        <v>122.45</v>
      </c>
      <c r="F869" s="1">
        <f>IFERROR(__xludf.DUMMYFUNCTION("""COMPUTED_VALUE"""),1104878.0)</f>
        <v>1104878</v>
      </c>
    </row>
    <row r="870">
      <c r="A870" s="2">
        <f>IFERROR(__xludf.DUMMYFUNCTION("""COMPUTED_VALUE"""),44362.66666666667)</f>
        <v>44362.66667</v>
      </c>
      <c r="B870" s="1">
        <f>IFERROR(__xludf.DUMMYFUNCTION("""COMPUTED_VALUE"""),122.45)</f>
        <v>122.45</v>
      </c>
      <c r="C870" s="1">
        <f>IFERROR(__xludf.DUMMYFUNCTION("""COMPUTED_VALUE"""),122.78)</f>
        <v>122.78</v>
      </c>
      <c r="D870" s="1">
        <f>IFERROR(__xludf.DUMMYFUNCTION("""COMPUTED_VALUE"""),121.06)</f>
        <v>121.06</v>
      </c>
      <c r="E870" s="1">
        <f>IFERROR(__xludf.DUMMYFUNCTION("""COMPUTED_VALUE"""),121.42)</f>
        <v>121.42</v>
      </c>
      <c r="F870" s="1">
        <f>IFERROR(__xludf.DUMMYFUNCTION("""COMPUTED_VALUE"""),1078107.0)</f>
        <v>1078107</v>
      </c>
    </row>
    <row r="871">
      <c r="A871" s="2">
        <f>IFERROR(__xludf.DUMMYFUNCTION("""COMPUTED_VALUE"""),44363.66666666667)</f>
        <v>44363.66667</v>
      </c>
      <c r="B871" s="1">
        <f>IFERROR(__xludf.DUMMYFUNCTION("""COMPUTED_VALUE"""),121.57)</f>
        <v>121.57</v>
      </c>
      <c r="C871" s="1">
        <f>IFERROR(__xludf.DUMMYFUNCTION("""COMPUTED_VALUE"""),121.89)</f>
        <v>121.89</v>
      </c>
      <c r="D871" s="1">
        <f>IFERROR(__xludf.DUMMYFUNCTION("""COMPUTED_VALUE"""),119.47)</f>
        <v>119.47</v>
      </c>
      <c r="E871" s="1">
        <f>IFERROR(__xludf.DUMMYFUNCTION("""COMPUTED_VALUE"""),120.77)</f>
        <v>120.77</v>
      </c>
      <c r="F871" s="1">
        <f>IFERROR(__xludf.DUMMYFUNCTION("""COMPUTED_VALUE"""),1323593.0)</f>
        <v>1323593</v>
      </c>
    </row>
    <row r="872">
      <c r="A872" s="2">
        <f>IFERROR(__xludf.DUMMYFUNCTION("""COMPUTED_VALUE"""),44364.66666666667)</f>
        <v>44364.66667</v>
      </c>
      <c r="B872" s="1">
        <f>IFERROR(__xludf.DUMMYFUNCTION("""COMPUTED_VALUE"""),120.7)</f>
        <v>120.7</v>
      </c>
      <c r="C872" s="1">
        <f>IFERROR(__xludf.DUMMYFUNCTION("""COMPUTED_VALUE"""),122.52)</f>
        <v>122.52</v>
      </c>
      <c r="D872" s="1">
        <f>IFERROR(__xludf.DUMMYFUNCTION("""COMPUTED_VALUE"""),120.5)</f>
        <v>120.5</v>
      </c>
      <c r="E872" s="1">
        <f>IFERROR(__xludf.DUMMYFUNCTION("""COMPUTED_VALUE"""),121.74)</f>
        <v>121.74</v>
      </c>
      <c r="F872" s="1">
        <f>IFERROR(__xludf.DUMMYFUNCTION("""COMPUTED_VALUE"""),1292444.0)</f>
        <v>1292444</v>
      </c>
    </row>
    <row r="873">
      <c r="A873" s="2">
        <f>IFERROR(__xludf.DUMMYFUNCTION("""COMPUTED_VALUE"""),44365.66666666667)</f>
        <v>44365.66667</v>
      </c>
      <c r="B873" s="1">
        <f>IFERROR(__xludf.DUMMYFUNCTION("""COMPUTED_VALUE"""),121.37)</f>
        <v>121.37</v>
      </c>
      <c r="C873" s="1">
        <f>IFERROR(__xludf.DUMMYFUNCTION("""COMPUTED_VALUE"""),121.6)</f>
        <v>121.6</v>
      </c>
      <c r="D873" s="1">
        <f>IFERROR(__xludf.DUMMYFUNCTION("""COMPUTED_VALUE"""),120.02)</f>
        <v>120.02</v>
      </c>
      <c r="E873" s="1">
        <f>IFERROR(__xludf.DUMMYFUNCTION("""COMPUTED_VALUE"""),120.11)</f>
        <v>120.11</v>
      </c>
      <c r="F873" s="1">
        <f>IFERROR(__xludf.DUMMYFUNCTION("""COMPUTED_VALUE"""),2305760.0)</f>
        <v>2305760</v>
      </c>
    </row>
    <row r="874">
      <c r="A874" s="2">
        <f>IFERROR(__xludf.DUMMYFUNCTION("""COMPUTED_VALUE"""),44368.66666666667)</f>
        <v>44368.66667</v>
      </c>
      <c r="B874" s="1">
        <f>IFERROR(__xludf.DUMMYFUNCTION("""COMPUTED_VALUE"""),120.5)</f>
        <v>120.5</v>
      </c>
      <c r="C874" s="1">
        <f>IFERROR(__xludf.DUMMYFUNCTION("""COMPUTED_VALUE"""),122.0)</f>
        <v>122</v>
      </c>
      <c r="D874" s="1">
        <f>IFERROR(__xludf.DUMMYFUNCTION("""COMPUTED_VALUE"""),119.9)</f>
        <v>119.9</v>
      </c>
      <c r="E874" s="1">
        <f>IFERROR(__xludf.DUMMYFUNCTION("""COMPUTED_VALUE"""),121.81)</f>
        <v>121.81</v>
      </c>
      <c r="F874" s="1">
        <f>IFERROR(__xludf.DUMMYFUNCTION("""COMPUTED_VALUE"""),1370683.0)</f>
        <v>1370683</v>
      </c>
    </row>
    <row r="875">
      <c r="A875" s="2">
        <f>IFERROR(__xludf.DUMMYFUNCTION("""COMPUTED_VALUE"""),44369.66666666667)</f>
        <v>44369.66667</v>
      </c>
      <c r="B875" s="1">
        <f>IFERROR(__xludf.DUMMYFUNCTION("""COMPUTED_VALUE"""),121.75)</f>
        <v>121.75</v>
      </c>
      <c r="C875" s="1">
        <f>IFERROR(__xludf.DUMMYFUNCTION("""COMPUTED_VALUE"""),122.4)</f>
        <v>122.4</v>
      </c>
      <c r="D875" s="1">
        <f>IFERROR(__xludf.DUMMYFUNCTION("""COMPUTED_VALUE"""),121.06)</f>
        <v>121.06</v>
      </c>
      <c r="E875" s="1">
        <f>IFERROR(__xludf.DUMMYFUNCTION("""COMPUTED_VALUE"""),122.33)</f>
        <v>122.33</v>
      </c>
      <c r="F875" s="1">
        <f>IFERROR(__xludf.DUMMYFUNCTION("""COMPUTED_VALUE"""),1119510.0)</f>
        <v>1119510</v>
      </c>
    </row>
    <row r="876">
      <c r="A876" s="2">
        <f>IFERROR(__xludf.DUMMYFUNCTION("""COMPUTED_VALUE"""),44370.66666666667)</f>
        <v>44370.66667</v>
      </c>
      <c r="B876" s="1">
        <f>IFERROR(__xludf.DUMMYFUNCTION("""COMPUTED_VALUE"""),122.09)</f>
        <v>122.09</v>
      </c>
      <c r="C876" s="1">
        <f>IFERROR(__xludf.DUMMYFUNCTION("""COMPUTED_VALUE"""),123.1)</f>
        <v>123.1</v>
      </c>
      <c r="D876" s="1">
        <f>IFERROR(__xludf.DUMMYFUNCTION("""COMPUTED_VALUE"""),121.83)</f>
        <v>121.83</v>
      </c>
      <c r="E876" s="1">
        <f>IFERROR(__xludf.DUMMYFUNCTION("""COMPUTED_VALUE"""),122.13)</f>
        <v>122.13</v>
      </c>
      <c r="F876" s="1">
        <f>IFERROR(__xludf.DUMMYFUNCTION("""COMPUTED_VALUE"""),957708.0)</f>
        <v>957708</v>
      </c>
    </row>
    <row r="877">
      <c r="A877" s="2">
        <f>IFERROR(__xludf.DUMMYFUNCTION("""COMPUTED_VALUE"""),44371.66666666667)</f>
        <v>44371.66667</v>
      </c>
      <c r="B877" s="1">
        <f>IFERROR(__xludf.DUMMYFUNCTION("""COMPUTED_VALUE"""),122.7)</f>
        <v>122.7</v>
      </c>
      <c r="C877" s="1">
        <f>IFERROR(__xludf.DUMMYFUNCTION("""COMPUTED_VALUE"""),123.06)</f>
        <v>123.06</v>
      </c>
      <c r="D877" s="1">
        <f>IFERROR(__xludf.DUMMYFUNCTION("""COMPUTED_VALUE"""),122.3)</f>
        <v>122.3</v>
      </c>
      <c r="E877" s="1">
        <f>IFERROR(__xludf.DUMMYFUNCTION("""COMPUTED_VALUE"""),122.5)</f>
        <v>122.5</v>
      </c>
      <c r="F877" s="1">
        <f>IFERROR(__xludf.DUMMYFUNCTION("""COMPUTED_VALUE"""),1068257.0)</f>
        <v>1068257</v>
      </c>
    </row>
    <row r="878">
      <c r="A878" s="2">
        <f>IFERROR(__xludf.DUMMYFUNCTION("""COMPUTED_VALUE"""),44372.66666666667)</f>
        <v>44372.66667</v>
      </c>
      <c r="B878" s="1">
        <f>IFERROR(__xludf.DUMMYFUNCTION("""COMPUTED_VALUE"""),122.0)</f>
        <v>122</v>
      </c>
      <c r="C878" s="1">
        <f>IFERROR(__xludf.DUMMYFUNCTION("""COMPUTED_VALUE"""),122.63)</f>
        <v>122.63</v>
      </c>
      <c r="D878" s="1">
        <f>IFERROR(__xludf.DUMMYFUNCTION("""COMPUTED_VALUE"""),121.57)</f>
        <v>121.57</v>
      </c>
      <c r="E878" s="1">
        <f>IFERROR(__xludf.DUMMYFUNCTION("""COMPUTED_VALUE"""),122.51)</f>
        <v>122.51</v>
      </c>
      <c r="F878" s="1">
        <f>IFERROR(__xludf.DUMMYFUNCTION("""COMPUTED_VALUE"""),1729819.0)</f>
        <v>1729819</v>
      </c>
    </row>
    <row r="879">
      <c r="A879" s="2">
        <f>IFERROR(__xludf.DUMMYFUNCTION("""COMPUTED_VALUE"""),44375.66666666667)</f>
        <v>44375.66667</v>
      </c>
      <c r="B879" s="1">
        <f>IFERROR(__xludf.DUMMYFUNCTION("""COMPUTED_VALUE"""),122.68)</f>
        <v>122.68</v>
      </c>
      <c r="C879" s="1">
        <f>IFERROR(__xludf.DUMMYFUNCTION("""COMPUTED_VALUE"""),122.78)</f>
        <v>122.78</v>
      </c>
      <c r="D879" s="1">
        <f>IFERROR(__xludf.DUMMYFUNCTION("""COMPUTED_VALUE"""),121.41)</f>
        <v>121.41</v>
      </c>
      <c r="E879" s="1">
        <f>IFERROR(__xludf.DUMMYFUNCTION("""COMPUTED_VALUE"""),122.54)</f>
        <v>122.54</v>
      </c>
      <c r="F879" s="1">
        <f>IFERROR(__xludf.DUMMYFUNCTION("""COMPUTED_VALUE"""),1426271.0)</f>
        <v>1426271</v>
      </c>
    </row>
    <row r="880">
      <c r="A880" s="2">
        <f>IFERROR(__xludf.DUMMYFUNCTION("""COMPUTED_VALUE"""),44376.66666666667)</f>
        <v>44376.66667</v>
      </c>
      <c r="B880" s="1">
        <f>IFERROR(__xludf.DUMMYFUNCTION("""COMPUTED_VALUE"""),122.67)</f>
        <v>122.67</v>
      </c>
      <c r="C880" s="1">
        <f>IFERROR(__xludf.DUMMYFUNCTION("""COMPUTED_VALUE"""),123.02)</f>
        <v>123.02</v>
      </c>
      <c r="D880" s="1">
        <f>IFERROR(__xludf.DUMMYFUNCTION("""COMPUTED_VALUE"""),121.69)</f>
        <v>121.69</v>
      </c>
      <c r="E880" s="1">
        <f>IFERROR(__xludf.DUMMYFUNCTION("""COMPUTED_VALUE"""),122.27)</f>
        <v>122.27</v>
      </c>
      <c r="F880" s="1">
        <f>IFERROR(__xludf.DUMMYFUNCTION("""COMPUTED_VALUE"""),1155436.0)</f>
        <v>1155436</v>
      </c>
    </row>
    <row r="881">
      <c r="A881" s="2">
        <f>IFERROR(__xludf.DUMMYFUNCTION("""COMPUTED_VALUE"""),44377.66666666667)</f>
        <v>44377.66667</v>
      </c>
      <c r="B881" s="1">
        <f>IFERROR(__xludf.DUMMYFUNCTION("""COMPUTED_VALUE"""),121.99)</f>
        <v>121.99</v>
      </c>
      <c r="C881" s="1">
        <f>IFERROR(__xludf.DUMMYFUNCTION("""COMPUTED_VALUE"""),122.26)</f>
        <v>122.26</v>
      </c>
      <c r="D881" s="1">
        <f>IFERROR(__xludf.DUMMYFUNCTION("""COMPUTED_VALUE"""),121.35)</f>
        <v>121.35</v>
      </c>
      <c r="E881" s="1">
        <f>IFERROR(__xludf.DUMMYFUNCTION("""COMPUTED_VALUE"""),122.09)</f>
        <v>122.09</v>
      </c>
      <c r="F881" s="1">
        <f>IFERROR(__xludf.DUMMYFUNCTION("""COMPUTED_VALUE"""),1223699.0)</f>
        <v>1223699</v>
      </c>
    </row>
    <row r="882">
      <c r="A882" s="2">
        <f>IFERROR(__xludf.DUMMYFUNCTION("""COMPUTED_VALUE"""),44378.66666666667)</f>
        <v>44378.66667</v>
      </c>
      <c r="B882" s="1">
        <f>IFERROR(__xludf.DUMMYFUNCTION("""COMPUTED_VALUE"""),121.73)</f>
        <v>121.73</v>
      </c>
      <c r="C882" s="1">
        <f>IFERROR(__xludf.DUMMYFUNCTION("""COMPUTED_VALUE"""),122.59)</f>
        <v>122.59</v>
      </c>
      <c r="D882" s="1">
        <f>IFERROR(__xludf.DUMMYFUNCTION("""COMPUTED_VALUE"""),121.53)</f>
        <v>121.53</v>
      </c>
      <c r="E882" s="1">
        <f>IFERROR(__xludf.DUMMYFUNCTION("""COMPUTED_VALUE"""),122.44)</f>
        <v>122.44</v>
      </c>
      <c r="F882" s="1">
        <f>IFERROR(__xludf.DUMMYFUNCTION("""COMPUTED_VALUE"""),905641.0)</f>
        <v>905641</v>
      </c>
    </row>
    <row r="883">
      <c r="A883" s="2">
        <f>IFERROR(__xludf.DUMMYFUNCTION("""COMPUTED_VALUE"""),44379.66666666667)</f>
        <v>44379.66667</v>
      </c>
      <c r="B883" s="1">
        <f>IFERROR(__xludf.DUMMYFUNCTION("""COMPUTED_VALUE"""),123.15)</f>
        <v>123.15</v>
      </c>
      <c r="C883" s="1">
        <f>IFERROR(__xludf.DUMMYFUNCTION("""COMPUTED_VALUE"""),125.4)</f>
        <v>125.4</v>
      </c>
      <c r="D883" s="1">
        <f>IFERROR(__xludf.DUMMYFUNCTION("""COMPUTED_VALUE"""),123.06)</f>
        <v>123.06</v>
      </c>
      <c r="E883" s="1">
        <f>IFERROR(__xludf.DUMMYFUNCTION("""COMPUTED_VALUE"""),125.26)</f>
        <v>125.26</v>
      </c>
      <c r="F883" s="1">
        <f>IFERROR(__xludf.DUMMYFUNCTION("""COMPUTED_VALUE"""),1300109.0)</f>
        <v>1300109</v>
      </c>
    </row>
    <row r="884">
      <c r="A884" s="2">
        <f>IFERROR(__xludf.DUMMYFUNCTION("""COMPUTED_VALUE"""),44383.66666666667)</f>
        <v>44383.66667</v>
      </c>
      <c r="B884" s="1">
        <f>IFERROR(__xludf.DUMMYFUNCTION("""COMPUTED_VALUE"""),125.65)</f>
        <v>125.65</v>
      </c>
      <c r="C884" s="1">
        <f>IFERROR(__xludf.DUMMYFUNCTION("""COMPUTED_VALUE"""),126.43)</f>
        <v>126.43</v>
      </c>
      <c r="D884" s="1">
        <f>IFERROR(__xludf.DUMMYFUNCTION("""COMPUTED_VALUE"""),124.58)</f>
        <v>124.58</v>
      </c>
      <c r="E884" s="1">
        <f>IFERROR(__xludf.DUMMYFUNCTION("""COMPUTED_VALUE"""),126.19)</f>
        <v>126.19</v>
      </c>
      <c r="F884" s="1">
        <f>IFERROR(__xludf.DUMMYFUNCTION("""COMPUTED_VALUE"""),1320179.0)</f>
        <v>1320179</v>
      </c>
    </row>
    <row r="885">
      <c r="A885" s="2">
        <f>IFERROR(__xludf.DUMMYFUNCTION("""COMPUTED_VALUE"""),44384.66666666667)</f>
        <v>44384.66667</v>
      </c>
      <c r="B885" s="1">
        <f>IFERROR(__xludf.DUMMYFUNCTION("""COMPUTED_VALUE"""),127.16)</f>
        <v>127.16</v>
      </c>
      <c r="C885" s="1">
        <f>IFERROR(__xludf.DUMMYFUNCTION("""COMPUTED_VALUE"""),127.28)</f>
        <v>127.28</v>
      </c>
      <c r="D885" s="1">
        <f>IFERROR(__xludf.DUMMYFUNCTION("""COMPUTED_VALUE"""),126.15)</f>
        <v>126.15</v>
      </c>
      <c r="E885" s="1">
        <f>IFERROR(__xludf.DUMMYFUNCTION("""COMPUTED_VALUE"""),126.47)</f>
        <v>126.47</v>
      </c>
      <c r="F885" s="1">
        <f>IFERROR(__xludf.DUMMYFUNCTION("""COMPUTED_VALUE"""),1202951.0)</f>
        <v>1202951</v>
      </c>
    </row>
    <row r="886">
      <c r="A886" s="2">
        <f>IFERROR(__xludf.DUMMYFUNCTION("""COMPUTED_VALUE"""),44385.66666666667)</f>
        <v>44385.66667</v>
      </c>
      <c r="B886" s="1">
        <f>IFERROR(__xludf.DUMMYFUNCTION("""COMPUTED_VALUE"""),124.03)</f>
        <v>124.03</v>
      </c>
      <c r="C886" s="1">
        <f>IFERROR(__xludf.DUMMYFUNCTION("""COMPUTED_VALUE"""),125.6)</f>
        <v>125.6</v>
      </c>
      <c r="D886" s="1">
        <f>IFERROR(__xludf.DUMMYFUNCTION("""COMPUTED_VALUE"""),124.02)</f>
        <v>124.02</v>
      </c>
      <c r="E886" s="1">
        <f>IFERROR(__xludf.DUMMYFUNCTION("""COMPUTED_VALUE"""),125.04)</f>
        <v>125.04</v>
      </c>
      <c r="F886" s="1">
        <f>IFERROR(__xludf.DUMMYFUNCTION("""COMPUTED_VALUE"""),1189467.0)</f>
        <v>1189467</v>
      </c>
    </row>
    <row r="887">
      <c r="A887" s="2">
        <f>IFERROR(__xludf.DUMMYFUNCTION("""COMPUTED_VALUE"""),44386.66666666667)</f>
        <v>44386.66667</v>
      </c>
      <c r="B887" s="1">
        <f>IFERROR(__xludf.DUMMYFUNCTION("""COMPUTED_VALUE"""),125.03)</f>
        <v>125.03</v>
      </c>
      <c r="C887" s="1">
        <f>IFERROR(__xludf.DUMMYFUNCTION("""COMPUTED_VALUE"""),125.73)</f>
        <v>125.73</v>
      </c>
      <c r="D887" s="1">
        <f>IFERROR(__xludf.DUMMYFUNCTION("""COMPUTED_VALUE"""),124.55)</f>
        <v>124.55</v>
      </c>
      <c r="E887" s="1">
        <f>IFERROR(__xludf.DUMMYFUNCTION("""COMPUTED_VALUE"""),125.52)</f>
        <v>125.52</v>
      </c>
      <c r="F887" s="1">
        <f>IFERROR(__xludf.DUMMYFUNCTION("""COMPUTED_VALUE"""),931584.0)</f>
        <v>931584</v>
      </c>
    </row>
    <row r="888">
      <c r="A888" s="2">
        <f>IFERROR(__xludf.DUMMYFUNCTION("""COMPUTED_VALUE"""),44389.66666666667)</f>
        <v>44389.66667</v>
      </c>
      <c r="B888" s="1">
        <f>IFERROR(__xludf.DUMMYFUNCTION("""COMPUTED_VALUE"""),126.18)</f>
        <v>126.18</v>
      </c>
      <c r="C888" s="1">
        <f>IFERROR(__xludf.DUMMYFUNCTION("""COMPUTED_VALUE"""),127.07)</f>
        <v>127.07</v>
      </c>
      <c r="D888" s="1">
        <f>IFERROR(__xludf.DUMMYFUNCTION("""COMPUTED_VALUE"""),125.61)</f>
        <v>125.61</v>
      </c>
      <c r="E888" s="1">
        <f>IFERROR(__xludf.DUMMYFUNCTION("""COMPUTED_VALUE"""),126.98)</f>
        <v>126.98</v>
      </c>
      <c r="F888" s="1">
        <f>IFERROR(__xludf.DUMMYFUNCTION("""COMPUTED_VALUE"""),883389.0)</f>
        <v>883389</v>
      </c>
    </row>
    <row r="889">
      <c r="A889" s="2">
        <f>IFERROR(__xludf.DUMMYFUNCTION("""COMPUTED_VALUE"""),44390.66666666667)</f>
        <v>44390.66667</v>
      </c>
      <c r="B889" s="1">
        <f>IFERROR(__xludf.DUMMYFUNCTION("""COMPUTED_VALUE"""),127.04)</f>
        <v>127.04</v>
      </c>
      <c r="C889" s="1">
        <f>IFERROR(__xludf.DUMMYFUNCTION("""COMPUTED_VALUE"""),128.06)</f>
        <v>128.06</v>
      </c>
      <c r="D889" s="1">
        <f>IFERROR(__xludf.DUMMYFUNCTION("""COMPUTED_VALUE"""),126.67)</f>
        <v>126.67</v>
      </c>
      <c r="E889" s="1">
        <f>IFERROR(__xludf.DUMMYFUNCTION("""COMPUTED_VALUE"""),127.34)</f>
        <v>127.34</v>
      </c>
      <c r="F889" s="1">
        <f>IFERROR(__xludf.DUMMYFUNCTION("""COMPUTED_VALUE"""),962347.0)</f>
        <v>962347</v>
      </c>
    </row>
    <row r="890">
      <c r="A890" s="2">
        <f>IFERROR(__xludf.DUMMYFUNCTION("""COMPUTED_VALUE"""),44391.66666666667)</f>
        <v>44391.66667</v>
      </c>
      <c r="B890" s="1">
        <f>IFERROR(__xludf.DUMMYFUNCTION("""COMPUTED_VALUE"""),127.96)</f>
        <v>127.96</v>
      </c>
      <c r="C890" s="1">
        <f>IFERROR(__xludf.DUMMYFUNCTION("""COMPUTED_VALUE"""),129.33)</f>
        <v>129.33</v>
      </c>
      <c r="D890" s="1">
        <f>IFERROR(__xludf.DUMMYFUNCTION("""COMPUTED_VALUE"""),127.91)</f>
        <v>127.91</v>
      </c>
      <c r="E890" s="1">
        <f>IFERROR(__xludf.DUMMYFUNCTION("""COMPUTED_VALUE"""),128.24)</f>
        <v>128.24</v>
      </c>
      <c r="F890" s="1">
        <f>IFERROR(__xludf.DUMMYFUNCTION("""COMPUTED_VALUE"""),1187283.0)</f>
        <v>1187283</v>
      </c>
    </row>
    <row r="891">
      <c r="A891" s="2">
        <f>IFERROR(__xludf.DUMMYFUNCTION("""COMPUTED_VALUE"""),44392.66666666667)</f>
        <v>44392.66667</v>
      </c>
      <c r="B891" s="1">
        <f>IFERROR(__xludf.DUMMYFUNCTION("""COMPUTED_VALUE"""),128.65)</f>
        <v>128.65</v>
      </c>
      <c r="C891" s="1">
        <f>IFERROR(__xludf.DUMMYFUNCTION("""COMPUTED_VALUE"""),128.7)</f>
        <v>128.7</v>
      </c>
      <c r="D891" s="1">
        <f>IFERROR(__xludf.DUMMYFUNCTION("""COMPUTED_VALUE"""),126.53)</f>
        <v>126.53</v>
      </c>
      <c r="E891" s="1">
        <f>IFERROR(__xludf.DUMMYFUNCTION("""COMPUTED_VALUE"""),127.01)</f>
        <v>127.01</v>
      </c>
      <c r="F891" s="1">
        <f>IFERROR(__xludf.DUMMYFUNCTION("""COMPUTED_VALUE"""),1210940.0)</f>
        <v>1210940</v>
      </c>
    </row>
    <row r="892">
      <c r="A892" s="2">
        <f>IFERROR(__xludf.DUMMYFUNCTION("""COMPUTED_VALUE"""),44393.66666666667)</f>
        <v>44393.66667</v>
      </c>
      <c r="B892" s="1">
        <f>IFERROR(__xludf.DUMMYFUNCTION("""COMPUTED_VALUE"""),127.66)</f>
        <v>127.66</v>
      </c>
      <c r="C892" s="1">
        <f>IFERROR(__xludf.DUMMYFUNCTION("""COMPUTED_VALUE"""),127.81)</f>
        <v>127.81</v>
      </c>
      <c r="D892" s="1">
        <f>IFERROR(__xludf.DUMMYFUNCTION("""COMPUTED_VALUE"""),126.15)</f>
        <v>126.15</v>
      </c>
      <c r="E892" s="1">
        <f>IFERROR(__xludf.DUMMYFUNCTION("""COMPUTED_VALUE"""),126.97)</f>
        <v>126.97</v>
      </c>
      <c r="F892" s="1">
        <f>IFERROR(__xludf.DUMMYFUNCTION("""COMPUTED_VALUE"""),1021227.0)</f>
        <v>1021227</v>
      </c>
    </row>
    <row r="893">
      <c r="A893" s="2">
        <f>IFERROR(__xludf.DUMMYFUNCTION("""COMPUTED_VALUE"""),44396.66666666667)</f>
        <v>44396.66667</v>
      </c>
      <c r="B893" s="1">
        <f>IFERROR(__xludf.DUMMYFUNCTION("""COMPUTED_VALUE"""),126.09)</f>
        <v>126.09</v>
      </c>
      <c r="C893" s="1">
        <f>IFERROR(__xludf.DUMMYFUNCTION("""COMPUTED_VALUE"""),126.21)</f>
        <v>126.21</v>
      </c>
      <c r="D893" s="1">
        <f>IFERROR(__xludf.DUMMYFUNCTION("""COMPUTED_VALUE"""),123.51)</f>
        <v>123.51</v>
      </c>
      <c r="E893" s="1">
        <f>IFERROR(__xludf.DUMMYFUNCTION("""COMPUTED_VALUE"""),124.58)</f>
        <v>124.58</v>
      </c>
      <c r="F893" s="1">
        <f>IFERROR(__xludf.DUMMYFUNCTION("""COMPUTED_VALUE"""),1398379.0)</f>
        <v>1398379</v>
      </c>
    </row>
    <row r="894">
      <c r="A894" s="2">
        <f>IFERROR(__xludf.DUMMYFUNCTION("""COMPUTED_VALUE"""),44397.66666666667)</f>
        <v>44397.66667</v>
      </c>
      <c r="B894" s="1">
        <f>IFERROR(__xludf.DUMMYFUNCTION("""COMPUTED_VALUE"""),125.53)</f>
        <v>125.53</v>
      </c>
      <c r="C894" s="1">
        <f>IFERROR(__xludf.DUMMYFUNCTION("""COMPUTED_VALUE"""),127.04)</f>
        <v>127.04</v>
      </c>
      <c r="D894" s="1">
        <f>IFERROR(__xludf.DUMMYFUNCTION("""COMPUTED_VALUE"""),124.35)</f>
        <v>124.35</v>
      </c>
      <c r="E894" s="1">
        <f>IFERROR(__xludf.DUMMYFUNCTION("""COMPUTED_VALUE"""),126.21)</f>
        <v>126.21</v>
      </c>
      <c r="F894" s="1">
        <f>IFERROR(__xludf.DUMMYFUNCTION("""COMPUTED_VALUE"""),1315822.0)</f>
        <v>1315822</v>
      </c>
    </row>
    <row r="895">
      <c r="A895" s="2">
        <f>IFERROR(__xludf.DUMMYFUNCTION("""COMPUTED_VALUE"""),44398.66666666667)</f>
        <v>44398.66667</v>
      </c>
      <c r="B895" s="1">
        <f>IFERROR(__xludf.DUMMYFUNCTION("""COMPUTED_VALUE"""),126.13)</f>
        <v>126.13</v>
      </c>
      <c r="C895" s="1">
        <f>IFERROR(__xludf.DUMMYFUNCTION("""COMPUTED_VALUE"""),127.6)</f>
        <v>127.6</v>
      </c>
      <c r="D895" s="1">
        <f>IFERROR(__xludf.DUMMYFUNCTION("""COMPUTED_VALUE"""),126.02)</f>
        <v>126.02</v>
      </c>
      <c r="E895" s="1">
        <f>IFERROR(__xludf.DUMMYFUNCTION("""COMPUTED_VALUE"""),127.55)</f>
        <v>127.55</v>
      </c>
      <c r="F895" s="1">
        <f>IFERROR(__xludf.DUMMYFUNCTION("""COMPUTED_VALUE"""),1037309.0)</f>
        <v>1037309</v>
      </c>
    </row>
    <row r="896">
      <c r="A896" s="2">
        <f>IFERROR(__xludf.DUMMYFUNCTION("""COMPUTED_VALUE"""),44399.66666666667)</f>
        <v>44399.66667</v>
      </c>
      <c r="B896" s="1">
        <f>IFERROR(__xludf.DUMMYFUNCTION("""COMPUTED_VALUE"""),127.84)</f>
        <v>127.84</v>
      </c>
      <c r="C896" s="1">
        <f>IFERROR(__xludf.DUMMYFUNCTION("""COMPUTED_VALUE"""),128.48)</f>
        <v>128.48</v>
      </c>
      <c r="D896" s="1">
        <f>IFERROR(__xludf.DUMMYFUNCTION("""COMPUTED_VALUE"""),127.5)</f>
        <v>127.5</v>
      </c>
      <c r="E896" s="1">
        <f>IFERROR(__xludf.DUMMYFUNCTION("""COMPUTED_VALUE"""),128.42)</f>
        <v>128.42</v>
      </c>
      <c r="F896" s="1">
        <f>IFERROR(__xludf.DUMMYFUNCTION("""COMPUTED_VALUE"""),715094.0)</f>
        <v>715094</v>
      </c>
    </row>
    <row r="897">
      <c r="A897" s="2">
        <f>IFERROR(__xludf.DUMMYFUNCTION("""COMPUTED_VALUE"""),44400.66666666667)</f>
        <v>44400.66667</v>
      </c>
      <c r="B897" s="1">
        <f>IFERROR(__xludf.DUMMYFUNCTION("""COMPUTED_VALUE"""),130.43)</f>
        <v>130.43</v>
      </c>
      <c r="C897" s="1">
        <f>IFERROR(__xludf.DUMMYFUNCTION("""COMPUTED_VALUE"""),133.4)</f>
        <v>133.4</v>
      </c>
      <c r="D897" s="1">
        <f>IFERROR(__xludf.DUMMYFUNCTION("""COMPUTED_VALUE"""),129.8)</f>
        <v>129.8</v>
      </c>
      <c r="E897" s="1">
        <f>IFERROR(__xludf.DUMMYFUNCTION("""COMPUTED_VALUE"""),133.01)</f>
        <v>133.01</v>
      </c>
      <c r="F897" s="1">
        <f>IFERROR(__xludf.DUMMYFUNCTION("""COMPUTED_VALUE"""),2075321.0)</f>
        <v>2075321</v>
      </c>
    </row>
    <row r="898">
      <c r="A898" s="2">
        <f>IFERROR(__xludf.DUMMYFUNCTION("""COMPUTED_VALUE"""),44403.66666666667)</f>
        <v>44403.66667</v>
      </c>
      <c r="B898" s="1">
        <f>IFERROR(__xludf.DUMMYFUNCTION("""COMPUTED_VALUE"""),133.33)</f>
        <v>133.33</v>
      </c>
      <c r="C898" s="1">
        <f>IFERROR(__xludf.DUMMYFUNCTION("""COMPUTED_VALUE"""),134.24)</f>
        <v>134.24</v>
      </c>
      <c r="D898" s="1">
        <f>IFERROR(__xludf.DUMMYFUNCTION("""COMPUTED_VALUE"""),132.3)</f>
        <v>132.3</v>
      </c>
      <c r="E898" s="1">
        <f>IFERROR(__xludf.DUMMYFUNCTION("""COMPUTED_VALUE"""),134.04)</f>
        <v>134.04</v>
      </c>
      <c r="F898" s="1">
        <f>IFERROR(__xludf.DUMMYFUNCTION("""COMPUTED_VALUE"""),1528574.0)</f>
        <v>1528574</v>
      </c>
    </row>
    <row r="899">
      <c r="A899" s="2">
        <f>IFERROR(__xludf.DUMMYFUNCTION("""COMPUTED_VALUE"""),44404.66666666667)</f>
        <v>44404.66667</v>
      </c>
      <c r="B899" s="1">
        <f>IFERROR(__xludf.DUMMYFUNCTION("""COMPUTED_VALUE"""),134.25)</f>
        <v>134.25</v>
      </c>
      <c r="C899" s="1">
        <f>IFERROR(__xludf.DUMMYFUNCTION("""COMPUTED_VALUE"""),134.4)</f>
        <v>134.4</v>
      </c>
      <c r="D899" s="1">
        <f>IFERROR(__xludf.DUMMYFUNCTION("""COMPUTED_VALUE"""),130.1)</f>
        <v>130.1</v>
      </c>
      <c r="E899" s="1">
        <f>IFERROR(__xludf.DUMMYFUNCTION("""COMPUTED_VALUE"""),131.9)</f>
        <v>131.9</v>
      </c>
      <c r="F899" s="1">
        <f>IFERROR(__xludf.DUMMYFUNCTION("""COMPUTED_VALUE"""),2735474.0)</f>
        <v>2735474</v>
      </c>
    </row>
    <row r="900">
      <c r="A900" s="2">
        <f>IFERROR(__xludf.DUMMYFUNCTION("""COMPUTED_VALUE"""),44405.66666666667)</f>
        <v>44405.66667</v>
      </c>
      <c r="B900" s="1">
        <f>IFERROR(__xludf.DUMMYFUNCTION("""COMPUTED_VALUE"""),136.31)</f>
        <v>136.31</v>
      </c>
      <c r="C900" s="1">
        <f>IFERROR(__xludf.DUMMYFUNCTION("""COMPUTED_VALUE"""),138.3)</f>
        <v>138.3</v>
      </c>
      <c r="D900" s="1">
        <f>IFERROR(__xludf.DUMMYFUNCTION("""COMPUTED_VALUE"""),135.28)</f>
        <v>135.28</v>
      </c>
      <c r="E900" s="1">
        <f>IFERROR(__xludf.DUMMYFUNCTION("""COMPUTED_VALUE"""),136.09)</f>
        <v>136.09</v>
      </c>
      <c r="F900" s="1">
        <f>IFERROR(__xludf.DUMMYFUNCTION("""COMPUTED_VALUE"""),4756530.0)</f>
        <v>4756530</v>
      </c>
    </row>
    <row r="901">
      <c r="A901" s="2">
        <f>IFERROR(__xludf.DUMMYFUNCTION("""COMPUTED_VALUE"""),44406.66666666667)</f>
        <v>44406.66667</v>
      </c>
      <c r="B901" s="1">
        <f>IFERROR(__xludf.DUMMYFUNCTION("""COMPUTED_VALUE"""),136.15)</f>
        <v>136.15</v>
      </c>
      <c r="C901" s="1">
        <f>IFERROR(__xludf.DUMMYFUNCTION("""COMPUTED_VALUE"""),136.66)</f>
        <v>136.66</v>
      </c>
      <c r="D901" s="1">
        <f>IFERROR(__xludf.DUMMYFUNCTION("""COMPUTED_VALUE"""),135.54)</f>
        <v>135.54</v>
      </c>
      <c r="E901" s="1">
        <f>IFERROR(__xludf.DUMMYFUNCTION("""COMPUTED_VALUE"""),135.78)</f>
        <v>135.78</v>
      </c>
      <c r="F901" s="1">
        <f>IFERROR(__xludf.DUMMYFUNCTION("""COMPUTED_VALUE"""),1585786.0)</f>
        <v>1585786</v>
      </c>
    </row>
    <row r="902">
      <c r="A902" s="2">
        <f>IFERROR(__xludf.DUMMYFUNCTION("""COMPUTED_VALUE"""),44407.66666666667)</f>
        <v>44407.66667</v>
      </c>
      <c r="B902" s="1">
        <f>IFERROR(__xludf.DUMMYFUNCTION("""COMPUTED_VALUE"""),135.04)</f>
        <v>135.04</v>
      </c>
      <c r="C902" s="1">
        <f>IFERROR(__xludf.DUMMYFUNCTION("""COMPUTED_VALUE"""),135.3)</f>
        <v>135.3</v>
      </c>
      <c r="D902" s="1">
        <f>IFERROR(__xludf.DUMMYFUNCTION("""COMPUTED_VALUE"""),134.26)</f>
        <v>134.26</v>
      </c>
      <c r="E902" s="1">
        <f>IFERROR(__xludf.DUMMYFUNCTION("""COMPUTED_VALUE"""),134.73)</f>
        <v>134.73</v>
      </c>
      <c r="F902" s="1">
        <f>IFERROR(__xludf.DUMMYFUNCTION("""COMPUTED_VALUE"""),1278789.0)</f>
        <v>1278789</v>
      </c>
    </row>
    <row r="903">
      <c r="A903" s="2">
        <f>IFERROR(__xludf.DUMMYFUNCTION("""COMPUTED_VALUE"""),44410.66666666667)</f>
        <v>44410.66667</v>
      </c>
      <c r="B903" s="1">
        <f>IFERROR(__xludf.DUMMYFUNCTION("""COMPUTED_VALUE"""),135.12)</f>
        <v>135.12</v>
      </c>
      <c r="C903" s="1">
        <f>IFERROR(__xludf.DUMMYFUNCTION("""COMPUTED_VALUE"""),135.34)</f>
        <v>135.34</v>
      </c>
      <c r="D903" s="1">
        <f>IFERROR(__xludf.DUMMYFUNCTION("""COMPUTED_VALUE"""),133.79)</f>
        <v>133.79</v>
      </c>
      <c r="E903" s="1">
        <f>IFERROR(__xludf.DUMMYFUNCTION("""COMPUTED_VALUE"""),134.85)</f>
        <v>134.85</v>
      </c>
      <c r="F903" s="1">
        <f>IFERROR(__xludf.DUMMYFUNCTION("""COMPUTED_VALUE"""),1081710.0)</f>
        <v>1081710</v>
      </c>
    </row>
    <row r="904">
      <c r="A904" s="2">
        <f>IFERROR(__xludf.DUMMYFUNCTION("""COMPUTED_VALUE"""),44411.66666666667)</f>
        <v>44411.66667</v>
      </c>
      <c r="B904" s="1">
        <f>IFERROR(__xludf.DUMMYFUNCTION("""COMPUTED_VALUE"""),135.14)</f>
        <v>135.14</v>
      </c>
      <c r="C904" s="1">
        <f>IFERROR(__xludf.DUMMYFUNCTION("""COMPUTED_VALUE"""),135.73)</f>
        <v>135.73</v>
      </c>
      <c r="D904" s="1">
        <f>IFERROR(__xludf.DUMMYFUNCTION("""COMPUTED_VALUE"""),133.32)</f>
        <v>133.32</v>
      </c>
      <c r="E904" s="1">
        <f>IFERROR(__xludf.DUMMYFUNCTION("""COMPUTED_VALUE"""),135.63)</f>
        <v>135.63</v>
      </c>
      <c r="F904" s="1">
        <f>IFERROR(__xludf.DUMMYFUNCTION("""COMPUTED_VALUE"""),1038094.0)</f>
        <v>1038094</v>
      </c>
    </row>
    <row r="905">
      <c r="A905" s="2">
        <f>IFERROR(__xludf.DUMMYFUNCTION("""COMPUTED_VALUE"""),44412.66666666667)</f>
        <v>44412.66667</v>
      </c>
      <c r="B905" s="1">
        <f>IFERROR(__xludf.DUMMYFUNCTION("""COMPUTED_VALUE"""),135.35)</f>
        <v>135.35</v>
      </c>
      <c r="C905" s="1">
        <f>IFERROR(__xludf.DUMMYFUNCTION("""COMPUTED_VALUE"""),135.65)</f>
        <v>135.65</v>
      </c>
      <c r="D905" s="1">
        <f>IFERROR(__xludf.DUMMYFUNCTION("""COMPUTED_VALUE"""),134.49)</f>
        <v>134.49</v>
      </c>
      <c r="E905" s="1">
        <f>IFERROR(__xludf.DUMMYFUNCTION("""COMPUTED_VALUE"""),135.13)</f>
        <v>135.13</v>
      </c>
      <c r="F905" s="1">
        <f>IFERROR(__xludf.DUMMYFUNCTION("""COMPUTED_VALUE"""),983801.0)</f>
        <v>983801</v>
      </c>
    </row>
    <row r="906">
      <c r="A906" s="2">
        <f>IFERROR(__xludf.DUMMYFUNCTION("""COMPUTED_VALUE"""),44413.66666666667)</f>
        <v>44413.66667</v>
      </c>
      <c r="B906" s="1">
        <f>IFERROR(__xludf.DUMMYFUNCTION("""COMPUTED_VALUE"""),135.68)</f>
        <v>135.68</v>
      </c>
      <c r="C906" s="1">
        <f>IFERROR(__xludf.DUMMYFUNCTION("""COMPUTED_VALUE"""),136.35)</f>
        <v>136.35</v>
      </c>
      <c r="D906" s="1">
        <f>IFERROR(__xludf.DUMMYFUNCTION("""COMPUTED_VALUE"""),134.85)</f>
        <v>134.85</v>
      </c>
      <c r="E906" s="1">
        <f>IFERROR(__xludf.DUMMYFUNCTION("""COMPUTED_VALUE"""),136.25)</f>
        <v>136.25</v>
      </c>
      <c r="F906" s="1">
        <f>IFERROR(__xludf.DUMMYFUNCTION("""COMPUTED_VALUE"""),893450.0)</f>
        <v>893450</v>
      </c>
    </row>
    <row r="907">
      <c r="A907" s="2">
        <f>IFERROR(__xludf.DUMMYFUNCTION("""COMPUTED_VALUE"""),44414.66666666667)</f>
        <v>44414.66667</v>
      </c>
      <c r="B907" s="1">
        <f>IFERROR(__xludf.DUMMYFUNCTION("""COMPUTED_VALUE"""),136.04)</f>
        <v>136.04</v>
      </c>
      <c r="C907" s="1">
        <f>IFERROR(__xludf.DUMMYFUNCTION("""COMPUTED_VALUE"""),136.47)</f>
        <v>136.47</v>
      </c>
      <c r="D907" s="1">
        <f>IFERROR(__xludf.DUMMYFUNCTION("""COMPUTED_VALUE"""),135.21)</f>
        <v>135.21</v>
      </c>
      <c r="E907" s="1">
        <f>IFERROR(__xludf.DUMMYFUNCTION("""COMPUTED_VALUE"""),135.74)</f>
        <v>135.74</v>
      </c>
      <c r="F907" s="1">
        <f>IFERROR(__xludf.DUMMYFUNCTION("""COMPUTED_VALUE"""),1024406.0)</f>
        <v>1024406</v>
      </c>
    </row>
    <row r="908">
      <c r="A908" s="2">
        <f>IFERROR(__xludf.DUMMYFUNCTION("""COMPUTED_VALUE"""),44417.66666666667)</f>
        <v>44417.66667</v>
      </c>
      <c r="B908" s="1">
        <f>IFERROR(__xludf.DUMMYFUNCTION("""COMPUTED_VALUE"""),135.94)</f>
        <v>135.94</v>
      </c>
      <c r="C908" s="1">
        <f>IFERROR(__xludf.DUMMYFUNCTION("""COMPUTED_VALUE"""),137.18)</f>
        <v>137.18</v>
      </c>
      <c r="D908" s="1">
        <f>IFERROR(__xludf.DUMMYFUNCTION("""COMPUTED_VALUE"""),135.34)</f>
        <v>135.34</v>
      </c>
      <c r="E908" s="1">
        <f>IFERROR(__xludf.DUMMYFUNCTION("""COMPUTED_VALUE"""),136.91)</f>
        <v>136.91</v>
      </c>
      <c r="F908" s="1">
        <f>IFERROR(__xludf.DUMMYFUNCTION("""COMPUTED_VALUE"""),888300.0)</f>
        <v>888300</v>
      </c>
    </row>
    <row r="909">
      <c r="A909" s="2">
        <f>IFERROR(__xludf.DUMMYFUNCTION("""COMPUTED_VALUE"""),44418.66666666667)</f>
        <v>44418.66667</v>
      </c>
      <c r="B909" s="1">
        <f>IFERROR(__xludf.DUMMYFUNCTION("""COMPUTED_VALUE"""),137.34)</f>
        <v>137.34</v>
      </c>
      <c r="C909" s="1">
        <f>IFERROR(__xludf.DUMMYFUNCTION("""COMPUTED_VALUE"""),137.77)</f>
        <v>137.77</v>
      </c>
      <c r="D909" s="1">
        <f>IFERROR(__xludf.DUMMYFUNCTION("""COMPUTED_VALUE"""),136.36)</f>
        <v>136.36</v>
      </c>
      <c r="E909" s="1">
        <f>IFERROR(__xludf.DUMMYFUNCTION("""COMPUTED_VALUE"""),136.81)</f>
        <v>136.81</v>
      </c>
      <c r="F909" s="1">
        <f>IFERROR(__xludf.DUMMYFUNCTION("""COMPUTED_VALUE"""),970704.0)</f>
        <v>970704</v>
      </c>
    </row>
    <row r="910">
      <c r="A910" s="2">
        <f>IFERROR(__xludf.DUMMYFUNCTION("""COMPUTED_VALUE"""),44419.66666666667)</f>
        <v>44419.66667</v>
      </c>
      <c r="B910" s="1">
        <f>IFERROR(__xludf.DUMMYFUNCTION("""COMPUTED_VALUE"""),137.18)</f>
        <v>137.18</v>
      </c>
      <c r="C910" s="1">
        <f>IFERROR(__xludf.DUMMYFUNCTION("""COMPUTED_VALUE"""),137.68)</f>
        <v>137.68</v>
      </c>
      <c r="D910" s="1">
        <f>IFERROR(__xludf.DUMMYFUNCTION("""COMPUTED_VALUE"""),136.27)</f>
        <v>136.27</v>
      </c>
      <c r="E910" s="1">
        <f>IFERROR(__xludf.DUMMYFUNCTION("""COMPUTED_VALUE"""),136.28)</f>
        <v>136.28</v>
      </c>
      <c r="F910" s="1">
        <f>IFERROR(__xludf.DUMMYFUNCTION("""COMPUTED_VALUE"""),767600.0)</f>
        <v>767600</v>
      </c>
    </row>
    <row r="911">
      <c r="A911" s="2">
        <f>IFERROR(__xludf.DUMMYFUNCTION("""COMPUTED_VALUE"""),44420.66666666667)</f>
        <v>44420.66667</v>
      </c>
      <c r="B911" s="1">
        <f>IFERROR(__xludf.DUMMYFUNCTION("""COMPUTED_VALUE"""),135.98)</f>
        <v>135.98</v>
      </c>
      <c r="C911" s="1">
        <f>IFERROR(__xludf.DUMMYFUNCTION("""COMPUTED_VALUE"""),137.3)</f>
        <v>137.3</v>
      </c>
      <c r="D911" s="1">
        <f>IFERROR(__xludf.DUMMYFUNCTION("""COMPUTED_VALUE"""),135.43)</f>
        <v>135.43</v>
      </c>
      <c r="E911" s="1">
        <f>IFERROR(__xludf.DUMMYFUNCTION("""COMPUTED_VALUE"""),137.19)</f>
        <v>137.19</v>
      </c>
      <c r="F911" s="1">
        <f>IFERROR(__xludf.DUMMYFUNCTION("""COMPUTED_VALUE"""),825943.0)</f>
        <v>825943</v>
      </c>
    </row>
    <row r="912">
      <c r="A912" s="2">
        <f>IFERROR(__xludf.DUMMYFUNCTION("""COMPUTED_VALUE"""),44421.66666666667)</f>
        <v>44421.66667</v>
      </c>
      <c r="B912" s="1">
        <f>IFERROR(__xludf.DUMMYFUNCTION("""COMPUTED_VALUE"""),137.25)</f>
        <v>137.25</v>
      </c>
      <c r="C912" s="1">
        <f>IFERROR(__xludf.DUMMYFUNCTION("""COMPUTED_VALUE"""),137.86)</f>
        <v>137.86</v>
      </c>
      <c r="D912" s="1">
        <f>IFERROR(__xludf.DUMMYFUNCTION("""COMPUTED_VALUE"""),137.03)</f>
        <v>137.03</v>
      </c>
      <c r="E912" s="1">
        <f>IFERROR(__xludf.DUMMYFUNCTION("""COMPUTED_VALUE"""),137.73)</f>
        <v>137.73</v>
      </c>
      <c r="F912" s="1">
        <f>IFERROR(__xludf.DUMMYFUNCTION("""COMPUTED_VALUE"""),797372.0)</f>
        <v>797372</v>
      </c>
    </row>
    <row r="913">
      <c r="A913" s="2">
        <f>IFERROR(__xludf.DUMMYFUNCTION("""COMPUTED_VALUE"""),44424.66666666667)</f>
        <v>44424.66667</v>
      </c>
      <c r="B913" s="1">
        <f>IFERROR(__xludf.DUMMYFUNCTION("""COMPUTED_VALUE"""),137.52)</f>
        <v>137.52</v>
      </c>
      <c r="C913" s="1">
        <f>IFERROR(__xludf.DUMMYFUNCTION("""COMPUTED_VALUE"""),138.36)</f>
        <v>138.36</v>
      </c>
      <c r="D913" s="1">
        <f>IFERROR(__xludf.DUMMYFUNCTION("""COMPUTED_VALUE"""),135.3)</f>
        <v>135.3</v>
      </c>
      <c r="E913" s="1">
        <f>IFERROR(__xludf.DUMMYFUNCTION("""COMPUTED_VALUE"""),138.31)</f>
        <v>138.31</v>
      </c>
      <c r="F913" s="1">
        <f>IFERROR(__xludf.DUMMYFUNCTION("""COMPUTED_VALUE"""),1119918.0)</f>
        <v>1119918</v>
      </c>
    </row>
    <row r="914">
      <c r="A914" s="2">
        <f>IFERROR(__xludf.DUMMYFUNCTION("""COMPUTED_VALUE"""),44425.66666666667)</f>
        <v>44425.66667</v>
      </c>
      <c r="B914" s="1">
        <f>IFERROR(__xludf.DUMMYFUNCTION("""COMPUTED_VALUE"""),137.75)</f>
        <v>137.75</v>
      </c>
      <c r="C914" s="1">
        <f>IFERROR(__xludf.DUMMYFUNCTION("""COMPUTED_VALUE"""),138.27)</f>
        <v>138.27</v>
      </c>
      <c r="D914" s="1">
        <f>IFERROR(__xludf.DUMMYFUNCTION("""COMPUTED_VALUE"""),136.08)</f>
        <v>136.08</v>
      </c>
      <c r="E914" s="1">
        <f>IFERROR(__xludf.DUMMYFUNCTION("""COMPUTED_VALUE"""),136.66)</f>
        <v>136.66</v>
      </c>
      <c r="F914" s="1">
        <f>IFERROR(__xludf.DUMMYFUNCTION("""COMPUTED_VALUE"""),1085760.0)</f>
        <v>1085760</v>
      </c>
    </row>
    <row r="915">
      <c r="A915" s="2">
        <f>IFERROR(__xludf.DUMMYFUNCTION("""COMPUTED_VALUE"""),44426.66666666667)</f>
        <v>44426.66667</v>
      </c>
      <c r="B915" s="1">
        <f>IFERROR(__xludf.DUMMYFUNCTION("""COMPUTED_VALUE"""),136.5)</f>
        <v>136.5</v>
      </c>
      <c r="C915" s="1">
        <f>IFERROR(__xludf.DUMMYFUNCTION("""COMPUTED_VALUE"""),137.1)</f>
        <v>137.1</v>
      </c>
      <c r="D915" s="1">
        <f>IFERROR(__xludf.DUMMYFUNCTION("""COMPUTED_VALUE"""),135.32)</f>
        <v>135.32</v>
      </c>
      <c r="E915" s="1">
        <f>IFERROR(__xludf.DUMMYFUNCTION("""COMPUTED_VALUE"""),135.45)</f>
        <v>135.45</v>
      </c>
      <c r="F915" s="1">
        <f>IFERROR(__xludf.DUMMYFUNCTION("""COMPUTED_VALUE"""),962947.0)</f>
        <v>962947</v>
      </c>
    </row>
    <row r="916">
      <c r="A916" s="2">
        <f>IFERROR(__xludf.DUMMYFUNCTION("""COMPUTED_VALUE"""),44427.66666666667)</f>
        <v>44427.66667</v>
      </c>
      <c r="B916" s="1">
        <f>IFERROR(__xludf.DUMMYFUNCTION("""COMPUTED_VALUE"""),134.44)</f>
        <v>134.44</v>
      </c>
      <c r="C916" s="1">
        <f>IFERROR(__xludf.DUMMYFUNCTION("""COMPUTED_VALUE"""),136.35)</f>
        <v>136.35</v>
      </c>
      <c r="D916" s="1">
        <f>IFERROR(__xludf.DUMMYFUNCTION("""COMPUTED_VALUE"""),134.25)</f>
        <v>134.25</v>
      </c>
      <c r="E916" s="1">
        <f>IFERROR(__xludf.DUMMYFUNCTION("""COMPUTED_VALUE"""),135.68)</f>
        <v>135.68</v>
      </c>
      <c r="F916" s="1">
        <f>IFERROR(__xludf.DUMMYFUNCTION("""COMPUTED_VALUE"""),1089127.0)</f>
        <v>1089127</v>
      </c>
    </row>
    <row r="917">
      <c r="A917" s="2">
        <f>IFERROR(__xludf.DUMMYFUNCTION("""COMPUTED_VALUE"""),44428.66666666667)</f>
        <v>44428.66667</v>
      </c>
      <c r="B917" s="1">
        <f>IFERROR(__xludf.DUMMYFUNCTION("""COMPUTED_VALUE"""),136.0)</f>
        <v>136</v>
      </c>
      <c r="C917" s="1">
        <f>IFERROR(__xludf.DUMMYFUNCTION("""COMPUTED_VALUE"""),137.55)</f>
        <v>137.55</v>
      </c>
      <c r="D917" s="1">
        <f>IFERROR(__xludf.DUMMYFUNCTION("""COMPUTED_VALUE"""),135.25)</f>
        <v>135.25</v>
      </c>
      <c r="E917" s="1">
        <f>IFERROR(__xludf.DUMMYFUNCTION("""COMPUTED_VALUE"""),137.43)</f>
        <v>137.43</v>
      </c>
      <c r="F917" s="1">
        <f>IFERROR(__xludf.DUMMYFUNCTION("""COMPUTED_VALUE"""),1559658.0)</f>
        <v>1559658</v>
      </c>
    </row>
    <row r="918">
      <c r="A918" s="2">
        <f>IFERROR(__xludf.DUMMYFUNCTION("""COMPUTED_VALUE"""),44431.66666666667)</f>
        <v>44431.66667</v>
      </c>
      <c r="B918" s="1">
        <f>IFERROR(__xludf.DUMMYFUNCTION("""COMPUTED_VALUE"""),137.97)</f>
        <v>137.97</v>
      </c>
      <c r="C918" s="1">
        <f>IFERROR(__xludf.DUMMYFUNCTION("""COMPUTED_VALUE"""),140.87)</f>
        <v>140.87</v>
      </c>
      <c r="D918" s="1">
        <f>IFERROR(__xludf.DUMMYFUNCTION("""COMPUTED_VALUE"""),137.61)</f>
        <v>137.61</v>
      </c>
      <c r="E918" s="1">
        <f>IFERROR(__xludf.DUMMYFUNCTION("""COMPUTED_VALUE"""),140.04)</f>
        <v>140.04</v>
      </c>
      <c r="F918" s="1">
        <f>IFERROR(__xludf.DUMMYFUNCTION("""COMPUTED_VALUE"""),1422670.0)</f>
        <v>1422670</v>
      </c>
    </row>
    <row r="919">
      <c r="A919" s="2">
        <f>IFERROR(__xludf.DUMMYFUNCTION("""COMPUTED_VALUE"""),44432.66666666667)</f>
        <v>44432.66667</v>
      </c>
      <c r="B919" s="1">
        <f>IFERROR(__xludf.DUMMYFUNCTION("""COMPUTED_VALUE"""),140.61)</f>
        <v>140.61</v>
      </c>
      <c r="C919" s="1">
        <f>IFERROR(__xludf.DUMMYFUNCTION("""COMPUTED_VALUE"""),142.08)</f>
        <v>142.08</v>
      </c>
      <c r="D919" s="1">
        <f>IFERROR(__xludf.DUMMYFUNCTION("""COMPUTED_VALUE"""),140.34)</f>
        <v>140.34</v>
      </c>
      <c r="E919" s="1">
        <f>IFERROR(__xludf.DUMMYFUNCTION("""COMPUTED_VALUE"""),141.26)</f>
        <v>141.26</v>
      </c>
      <c r="F919" s="1">
        <f>IFERROR(__xludf.DUMMYFUNCTION("""COMPUTED_VALUE"""),963361.0)</f>
        <v>963361</v>
      </c>
    </row>
    <row r="920">
      <c r="A920" s="2">
        <f>IFERROR(__xludf.DUMMYFUNCTION("""COMPUTED_VALUE"""),44433.66666666667)</f>
        <v>44433.66667</v>
      </c>
      <c r="B920" s="1">
        <f>IFERROR(__xludf.DUMMYFUNCTION("""COMPUTED_VALUE"""),141.63)</f>
        <v>141.63</v>
      </c>
      <c r="C920" s="1">
        <f>IFERROR(__xludf.DUMMYFUNCTION("""COMPUTED_VALUE"""),142.19)</f>
        <v>142.19</v>
      </c>
      <c r="D920" s="1">
        <f>IFERROR(__xludf.DUMMYFUNCTION("""COMPUTED_VALUE"""),141.38)</f>
        <v>141.38</v>
      </c>
      <c r="E920" s="1">
        <f>IFERROR(__xludf.DUMMYFUNCTION("""COMPUTED_VALUE"""),142.08)</f>
        <v>142.08</v>
      </c>
      <c r="F920" s="1">
        <f>IFERROR(__xludf.DUMMYFUNCTION("""COMPUTED_VALUE"""),792574.0)</f>
        <v>792574</v>
      </c>
    </row>
    <row r="921">
      <c r="A921" s="2">
        <f>IFERROR(__xludf.DUMMYFUNCTION("""COMPUTED_VALUE"""),44434.66666666667)</f>
        <v>44434.66667</v>
      </c>
      <c r="B921" s="1">
        <f>IFERROR(__xludf.DUMMYFUNCTION("""COMPUTED_VALUE"""),141.75)</f>
        <v>141.75</v>
      </c>
      <c r="C921" s="1">
        <f>IFERROR(__xludf.DUMMYFUNCTION("""COMPUTED_VALUE"""),142.42)</f>
        <v>142.42</v>
      </c>
      <c r="D921" s="1">
        <f>IFERROR(__xludf.DUMMYFUNCTION("""COMPUTED_VALUE"""),141.36)</f>
        <v>141.36</v>
      </c>
      <c r="E921" s="1">
        <f>IFERROR(__xludf.DUMMYFUNCTION("""COMPUTED_VALUE"""),141.44)</f>
        <v>141.44</v>
      </c>
      <c r="F921" s="1">
        <f>IFERROR(__xludf.DUMMYFUNCTION("""COMPUTED_VALUE"""),1030466.0)</f>
        <v>1030466</v>
      </c>
    </row>
    <row r="922">
      <c r="A922" s="2">
        <f>IFERROR(__xludf.DUMMYFUNCTION("""COMPUTED_VALUE"""),44435.66666666667)</f>
        <v>44435.66667</v>
      </c>
      <c r="B922" s="1">
        <f>IFERROR(__xludf.DUMMYFUNCTION("""COMPUTED_VALUE"""),141.65)</f>
        <v>141.65</v>
      </c>
      <c r="C922" s="1">
        <f>IFERROR(__xludf.DUMMYFUNCTION("""COMPUTED_VALUE"""),144.51)</f>
        <v>144.51</v>
      </c>
      <c r="D922" s="1">
        <f>IFERROR(__xludf.DUMMYFUNCTION("""COMPUTED_VALUE"""),141.5)</f>
        <v>141.5</v>
      </c>
      <c r="E922" s="1">
        <f>IFERROR(__xludf.DUMMYFUNCTION("""COMPUTED_VALUE"""),144.0)</f>
        <v>144</v>
      </c>
      <c r="F922" s="1">
        <f>IFERROR(__xludf.DUMMYFUNCTION("""COMPUTED_VALUE"""),1439010.0)</f>
        <v>1439010</v>
      </c>
    </row>
    <row r="923">
      <c r="A923" s="2">
        <f>IFERROR(__xludf.DUMMYFUNCTION("""COMPUTED_VALUE"""),44438.66666666667)</f>
        <v>44438.66667</v>
      </c>
      <c r="B923" s="1">
        <f>IFERROR(__xludf.DUMMYFUNCTION("""COMPUTED_VALUE"""),144.4)</f>
        <v>144.4</v>
      </c>
      <c r="C923" s="1">
        <f>IFERROR(__xludf.DUMMYFUNCTION("""COMPUTED_VALUE"""),145.97)</f>
        <v>145.97</v>
      </c>
      <c r="D923" s="1">
        <f>IFERROR(__xludf.DUMMYFUNCTION("""COMPUTED_VALUE"""),144.16)</f>
        <v>144.16</v>
      </c>
      <c r="E923" s="1">
        <f>IFERROR(__xludf.DUMMYFUNCTION("""COMPUTED_VALUE"""),144.59)</f>
        <v>144.59</v>
      </c>
      <c r="F923" s="1">
        <f>IFERROR(__xludf.DUMMYFUNCTION("""COMPUTED_VALUE"""),1221710.0)</f>
        <v>1221710</v>
      </c>
    </row>
    <row r="924">
      <c r="A924" s="2">
        <f>IFERROR(__xludf.DUMMYFUNCTION("""COMPUTED_VALUE"""),44439.66666666667)</f>
        <v>44439.66667</v>
      </c>
      <c r="B924" s="1">
        <f>IFERROR(__xludf.DUMMYFUNCTION("""COMPUTED_VALUE"""),145.15)</f>
        <v>145.15</v>
      </c>
      <c r="C924" s="1">
        <f>IFERROR(__xludf.DUMMYFUNCTION("""COMPUTED_VALUE"""),145.17)</f>
        <v>145.17</v>
      </c>
      <c r="D924" s="1">
        <f>IFERROR(__xludf.DUMMYFUNCTION("""COMPUTED_VALUE"""),144.28)</f>
        <v>144.28</v>
      </c>
      <c r="E924" s="1">
        <f>IFERROR(__xludf.DUMMYFUNCTION("""COMPUTED_VALUE"""),144.7)</f>
        <v>144.7</v>
      </c>
      <c r="F924" s="1">
        <f>IFERROR(__xludf.DUMMYFUNCTION("""COMPUTED_VALUE"""),1122438.0)</f>
        <v>1122438</v>
      </c>
    </row>
    <row r="925">
      <c r="A925" s="2">
        <f>IFERROR(__xludf.DUMMYFUNCTION("""COMPUTED_VALUE"""),44440.66666666667)</f>
        <v>44440.66667</v>
      </c>
      <c r="B925" s="1">
        <f>IFERROR(__xludf.DUMMYFUNCTION("""COMPUTED_VALUE"""),145.0)</f>
        <v>145</v>
      </c>
      <c r="C925" s="1">
        <f>IFERROR(__xludf.DUMMYFUNCTION("""COMPUTED_VALUE"""),146.25)</f>
        <v>146.25</v>
      </c>
      <c r="D925" s="1">
        <f>IFERROR(__xludf.DUMMYFUNCTION("""COMPUTED_VALUE"""),144.88)</f>
        <v>144.88</v>
      </c>
      <c r="E925" s="1">
        <f>IFERROR(__xludf.DUMMYFUNCTION("""COMPUTED_VALUE"""),145.22)</f>
        <v>145.22</v>
      </c>
      <c r="F925" s="1">
        <f>IFERROR(__xludf.DUMMYFUNCTION("""COMPUTED_VALUE"""),1096805.0)</f>
        <v>1096805</v>
      </c>
    </row>
    <row r="926">
      <c r="A926" s="2">
        <f>IFERROR(__xludf.DUMMYFUNCTION("""COMPUTED_VALUE"""),44441.66666666667)</f>
        <v>44441.66667</v>
      </c>
      <c r="B926" s="1">
        <f>IFERROR(__xludf.DUMMYFUNCTION("""COMPUTED_VALUE"""),145.22)</f>
        <v>145.22</v>
      </c>
      <c r="C926" s="1">
        <f>IFERROR(__xludf.DUMMYFUNCTION("""COMPUTED_VALUE"""),145.52)</f>
        <v>145.52</v>
      </c>
      <c r="D926" s="1">
        <f>IFERROR(__xludf.DUMMYFUNCTION("""COMPUTED_VALUE"""),143.18)</f>
        <v>143.18</v>
      </c>
      <c r="E926" s="1">
        <f>IFERROR(__xludf.DUMMYFUNCTION("""COMPUTED_VALUE"""),143.29)</f>
        <v>143.29</v>
      </c>
      <c r="F926" s="1">
        <f>IFERROR(__xludf.DUMMYFUNCTION("""COMPUTED_VALUE"""),1617907.0)</f>
        <v>1617907</v>
      </c>
    </row>
    <row r="927">
      <c r="A927" s="2">
        <f>IFERROR(__xludf.DUMMYFUNCTION("""COMPUTED_VALUE"""),44442.66666666667)</f>
        <v>44442.66667</v>
      </c>
      <c r="B927" s="1">
        <f>IFERROR(__xludf.DUMMYFUNCTION("""COMPUTED_VALUE"""),143.08)</f>
        <v>143.08</v>
      </c>
      <c r="C927" s="1">
        <f>IFERROR(__xludf.DUMMYFUNCTION("""COMPUTED_VALUE"""),144.16)</f>
        <v>144.16</v>
      </c>
      <c r="D927" s="1">
        <f>IFERROR(__xludf.DUMMYFUNCTION("""COMPUTED_VALUE"""),142.4)</f>
        <v>142.4</v>
      </c>
      <c r="E927" s="1">
        <f>IFERROR(__xludf.DUMMYFUNCTION("""COMPUTED_VALUE"""),143.74)</f>
        <v>143.74</v>
      </c>
      <c r="F927" s="1">
        <f>IFERROR(__xludf.DUMMYFUNCTION("""COMPUTED_VALUE"""),992718.0)</f>
        <v>992718</v>
      </c>
    </row>
    <row r="928">
      <c r="A928" s="2">
        <f>IFERROR(__xludf.DUMMYFUNCTION("""COMPUTED_VALUE"""),44446.66666666667)</f>
        <v>44446.66667</v>
      </c>
      <c r="B928" s="1">
        <f>IFERROR(__xludf.DUMMYFUNCTION("""COMPUTED_VALUE"""),143.83)</f>
        <v>143.83</v>
      </c>
      <c r="C928" s="1">
        <f>IFERROR(__xludf.DUMMYFUNCTION("""COMPUTED_VALUE"""),144.57)</f>
        <v>144.57</v>
      </c>
      <c r="D928" s="1">
        <f>IFERROR(__xludf.DUMMYFUNCTION("""COMPUTED_VALUE"""),143.62)</f>
        <v>143.62</v>
      </c>
      <c r="E928" s="1">
        <f>IFERROR(__xludf.DUMMYFUNCTION("""COMPUTED_VALUE"""),144.28)</f>
        <v>144.28</v>
      </c>
      <c r="F928" s="1">
        <f>IFERROR(__xludf.DUMMYFUNCTION("""COMPUTED_VALUE"""),1006595.0)</f>
        <v>1006595</v>
      </c>
    </row>
    <row r="929">
      <c r="A929" s="2">
        <f>IFERROR(__xludf.DUMMYFUNCTION("""COMPUTED_VALUE"""),44447.66666666667)</f>
        <v>44447.66667</v>
      </c>
      <c r="B929" s="1">
        <f>IFERROR(__xludf.DUMMYFUNCTION("""COMPUTED_VALUE"""),144.1)</f>
        <v>144.1</v>
      </c>
      <c r="C929" s="1">
        <f>IFERROR(__xludf.DUMMYFUNCTION("""COMPUTED_VALUE"""),144.4)</f>
        <v>144.4</v>
      </c>
      <c r="D929" s="1">
        <f>IFERROR(__xludf.DUMMYFUNCTION("""COMPUTED_VALUE"""),143.0)</f>
        <v>143</v>
      </c>
      <c r="E929" s="1">
        <f>IFERROR(__xludf.DUMMYFUNCTION("""COMPUTED_VALUE"""),143.69)</f>
        <v>143.69</v>
      </c>
      <c r="F929" s="1">
        <f>IFERROR(__xludf.DUMMYFUNCTION("""COMPUTED_VALUE"""),917511.0)</f>
        <v>917511</v>
      </c>
    </row>
    <row r="930">
      <c r="A930" s="2">
        <f>IFERROR(__xludf.DUMMYFUNCTION("""COMPUTED_VALUE"""),44448.66666666667)</f>
        <v>44448.66667</v>
      </c>
      <c r="B930" s="1">
        <f>IFERROR(__xludf.DUMMYFUNCTION("""COMPUTED_VALUE"""),143.84)</f>
        <v>143.84</v>
      </c>
      <c r="C930" s="1">
        <f>IFERROR(__xludf.DUMMYFUNCTION("""COMPUTED_VALUE"""),144.31)</f>
        <v>144.31</v>
      </c>
      <c r="D930" s="1">
        <f>IFERROR(__xludf.DUMMYFUNCTION("""COMPUTED_VALUE"""),143.18)</f>
        <v>143.18</v>
      </c>
      <c r="E930" s="1">
        <f>IFERROR(__xludf.DUMMYFUNCTION("""COMPUTED_VALUE"""),143.54)</f>
        <v>143.54</v>
      </c>
      <c r="F930" s="1">
        <f>IFERROR(__xludf.DUMMYFUNCTION("""COMPUTED_VALUE"""),765855.0)</f>
        <v>765855</v>
      </c>
    </row>
    <row r="931">
      <c r="A931" s="2">
        <f>IFERROR(__xludf.DUMMYFUNCTION("""COMPUTED_VALUE"""),44449.66666666667)</f>
        <v>44449.66667</v>
      </c>
      <c r="B931" s="1">
        <f>IFERROR(__xludf.DUMMYFUNCTION("""COMPUTED_VALUE"""),144.21)</f>
        <v>144.21</v>
      </c>
      <c r="C931" s="1">
        <f>IFERROR(__xludf.DUMMYFUNCTION("""COMPUTED_VALUE"""),144.72)</f>
        <v>144.72</v>
      </c>
      <c r="D931" s="1">
        <f>IFERROR(__xludf.DUMMYFUNCTION("""COMPUTED_VALUE"""),140.74)</f>
        <v>140.74</v>
      </c>
      <c r="E931" s="1">
        <f>IFERROR(__xludf.DUMMYFUNCTION("""COMPUTED_VALUE"""),140.88)</f>
        <v>140.88</v>
      </c>
      <c r="F931" s="1">
        <f>IFERROR(__xludf.DUMMYFUNCTION("""COMPUTED_VALUE"""),1841967.0)</f>
        <v>1841967</v>
      </c>
    </row>
    <row r="932">
      <c r="A932" s="2">
        <f>IFERROR(__xludf.DUMMYFUNCTION("""COMPUTED_VALUE"""),44452.66666666667)</f>
        <v>44452.66667</v>
      </c>
      <c r="B932" s="1">
        <f>IFERROR(__xludf.DUMMYFUNCTION("""COMPUTED_VALUE"""),141.95)</f>
        <v>141.95</v>
      </c>
      <c r="C932" s="1">
        <f>IFERROR(__xludf.DUMMYFUNCTION("""COMPUTED_VALUE"""),142.95)</f>
        <v>142.95</v>
      </c>
      <c r="D932" s="1">
        <f>IFERROR(__xludf.DUMMYFUNCTION("""COMPUTED_VALUE"""),141.25)</f>
        <v>141.25</v>
      </c>
      <c r="E932" s="1">
        <f>IFERROR(__xludf.DUMMYFUNCTION("""COMPUTED_VALUE"""),142.33)</f>
        <v>142.33</v>
      </c>
      <c r="F932" s="1">
        <f>IFERROR(__xludf.DUMMYFUNCTION("""COMPUTED_VALUE"""),1104692.0)</f>
        <v>1104692</v>
      </c>
    </row>
    <row r="933">
      <c r="A933" s="2">
        <f>IFERROR(__xludf.DUMMYFUNCTION("""COMPUTED_VALUE"""),44453.66666666667)</f>
        <v>44453.66667</v>
      </c>
      <c r="B933" s="1">
        <f>IFERROR(__xludf.DUMMYFUNCTION("""COMPUTED_VALUE"""),143.0)</f>
        <v>143</v>
      </c>
      <c r="C933" s="1">
        <f>IFERROR(__xludf.DUMMYFUNCTION("""COMPUTED_VALUE"""),143.36)</f>
        <v>143.36</v>
      </c>
      <c r="D933" s="1">
        <f>IFERROR(__xludf.DUMMYFUNCTION("""COMPUTED_VALUE"""),141.75)</f>
        <v>141.75</v>
      </c>
      <c r="E933" s="1">
        <f>IFERROR(__xludf.DUMMYFUNCTION("""COMPUTED_VALUE"""),142.54)</f>
        <v>142.54</v>
      </c>
      <c r="F933" s="1">
        <f>IFERROR(__xludf.DUMMYFUNCTION("""COMPUTED_VALUE"""),983693.0)</f>
        <v>983693</v>
      </c>
    </row>
    <row r="934">
      <c r="A934" s="2">
        <f>IFERROR(__xludf.DUMMYFUNCTION("""COMPUTED_VALUE"""),44454.66666666667)</f>
        <v>44454.66667</v>
      </c>
      <c r="B934" s="1">
        <f>IFERROR(__xludf.DUMMYFUNCTION("""COMPUTED_VALUE"""),142.77)</f>
        <v>142.77</v>
      </c>
      <c r="C934" s="1">
        <f>IFERROR(__xludf.DUMMYFUNCTION("""COMPUTED_VALUE"""),144.45)</f>
        <v>144.45</v>
      </c>
      <c r="D934" s="1">
        <f>IFERROR(__xludf.DUMMYFUNCTION("""COMPUTED_VALUE"""),141.35)</f>
        <v>141.35</v>
      </c>
      <c r="E934" s="1">
        <f>IFERROR(__xludf.DUMMYFUNCTION("""COMPUTED_VALUE"""),144.43)</f>
        <v>144.43</v>
      </c>
      <c r="F934" s="1">
        <f>IFERROR(__xludf.DUMMYFUNCTION("""COMPUTED_VALUE"""),1370379.0)</f>
        <v>1370379</v>
      </c>
    </row>
    <row r="935">
      <c r="A935" s="2">
        <f>IFERROR(__xludf.DUMMYFUNCTION("""COMPUTED_VALUE"""),44455.66666666667)</f>
        <v>44455.66667</v>
      </c>
      <c r="B935" s="1">
        <f>IFERROR(__xludf.DUMMYFUNCTION("""COMPUTED_VALUE"""),143.95)</f>
        <v>143.95</v>
      </c>
      <c r="C935" s="1">
        <f>IFERROR(__xludf.DUMMYFUNCTION("""COMPUTED_VALUE"""),144.3)</f>
        <v>144.3</v>
      </c>
      <c r="D935" s="1">
        <f>IFERROR(__xludf.DUMMYFUNCTION("""COMPUTED_VALUE"""),142.4)</f>
        <v>142.4</v>
      </c>
      <c r="E935" s="1">
        <f>IFERROR(__xludf.DUMMYFUNCTION("""COMPUTED_VALUE"""),143.61)</f>
        <v>143.61</v>
      </c>
      <c r="F935" s="1">
        <f>IFERROR(__xludf.DUMMYFUNCTION("""COMPUTED_VALUE"""),1309771.0)</f>
        <v>1309771</v>
      </c>
    </row>
    <row r="936">
      <c r="A936" s="2">
        <f>IFERROR(__xludf.DUMMYFUNCTION("""COMPUTED_VALUE"""),44456.66666666667)</f>
        <v>44456.66667</v>
      </c>
      <c r="B936" s="1">
        <f>IFERROR(__xludf.DUMMYFUNCTION("""COMPUTED_VALUE"""),143.03)</f>
        <v>143.03</v>
      </c>
      <c r="C936" s="1">
        <f>IFERROR(__xludf.DUMMYFUNCTION("""COMPUTED_VALUE"""),143.45)</f>
        <v>143.45</v>
      </c>
      <c r="D936" s="1">
        <f>IFERROR(__xludf.DUMMYFUNCTION("""COMPUTED_VALUE"""),140.47)</f>
        <v>140.47</v>
      </c>
      <c r="E936" s="1">
        <f>IFERROR(__xludf.DUMMYFUNCTION("""COMPUTED_VALUE"""),140.8)</f>
        <v>140.8</v>
      </c>
      <c r="F936" s="1">
        <f>IFERROR(__xludf.DUMMYFUNCTION("""COMPUTED_VALUE"""),2669223.0)</f>
        <v>2669223</v>
      </c>
    </row>
    <row r="937">
      <c r="A937" s="2">
        <f>IFERROR(__xludf.DUMMYFUNCTION("""COMPUTED_VALUE"""),44459.66666666667)</f>
        <v>44459.66667</v>
      </c>
      <c r="B937" s="1">
        <f>IFERROR(__xludf.DUMMYFUNCTION("""COMPUTED_VALUE"""),138.16)</f>
        <v>138.16</v>
      </c>
      <c r="C937" s="1">
        <f>IFERROR(__xludf.DUMMYFUNCTION("""COMPUTED_VALUE"""),139.0)</f>
        <v>139</v>
      </c>
      <c r="D937" s="1">
        <f>IFERROR(__xludf.DUMMYFUNCTION("""COMPUTED_VALUE"""),136.32)</f>
        <v>136.32</v>
      </c>
      <c r="E937" s="1">
        <f>IFERROR(__xludf.DUMMYFUNCTION("""COMPUTED_VALUE"""),138.72)</f>
        <v>138.72</v>
      </c>
      <c r="F937" s="1">
        <f>IFERROR(__xludf.DUMMYFUNCTION("""COMPUTED_VALUE"""),2325902.0)</f>
        <v>2325902</v>
      </c>
    </row>
    <row r="938">
      <c r="A938" s="2">
        <f>IFERROR(__xludf.DUMMYFUNCTION("""COMPUTED_VALUE"""),44460.66666666667)</f>
        <v>44460.66667</v>
      </c>
      <c r="B938" s="1">
        <f>IFERROR(__xludf.DUMMYFUNCTION("""COMPUTED_VALUE"""),139.75)</f>
        <v>139.75</v>
      </c>
      <c r="C938" s="1">
        <f>IFERROR(__xludf.DUMMYFUNCTION("""COMPUTED_VALUE"""),140.01)</f>
        <v>140.01</v>
      </c>
      <c r="D938" s="1">
        <f>IFERROR(__xludf.DUMMYFUNCTION("""COMPUTED_VALUE"""),138.28)</f>
        <v>138.28</v>
      </c>
      <c r="E938" s="1">
        <f>IFERROR(__xludf.DUMMYFUNCTION("""COMPUTED_VALUE"""),139.03)</f>
        <v>139.03</v>
      </c>
      <c r="F938" s="1">
        <f>IFERROR(__xludf.DUMMYFUNCTION("""COMPUTED_VALUE"""),1266595.0)</f>
        <v>1266595</v>
      </c>
    </row>
    <row r="939">
      <c r="A939" s="2">
        <f>IFERROR(__xludf.DUMMYFUNCTION("""COMPUTED_VALUE"""),44461.66666666667)</f>
        <v>44461.66667</v>
      </c>
      <c r="B939" s="1">
        <f>IFERROR(__xludf.DUMMYFUNCTION("""COMPUTED_VALUE"""),139.3)</f>
        <v>139.3</v>
      </c>
      <c r="C939" s="1">
        <f>IFERROR(__xludf.DUMMYFUNCTION("""COMPUTED_VALUE"""),140.89)</f>
        <v>140.89</v>
      </c>
      <c r="D939" s="1">
        <f>IFERROR(__xludf.DUMMYFUNCTION("""COMPUTED_VALUE"""),138.55)</f>
        <v>138.55</v>
      </c>
      <c r="E939" s="1">
        <f>IFERROR(__xludf.DUMMYFUNCTION("""COMPUTED_VALUE"""),140.28)</f>
        <v>140.28</v>
      </c>
      <c r="F939" s="1">
        <f>IFERROR(__xludf.DUMMYFUNCTION("""COMPUTED_VALUE"""),1252778.0)</f>
        <v>1252778</v>
      </c>
    </row>
    <row r="940">
      <c r="A940" s="2">
        <f>IFERROR(__xludf.DUMMYFUNCTION("""COMPUTED_VALUE"""),44462.66666666667)</f>
        <v>44462.66667</v>
      </c>
      <c r="B940" s="1">
        <f>IFERROR(__xludf.DUMMYFUNCTION("""COMPUTED_VALUE"""),140.99)</f>
        <v>140.99</v>
      </c>
      <c r="C940" s="1">
        <f>IFERROR(__xludf.DUMMYFUNCTION("""COMPUTED_VALUE"""),141.7)</f>
        <v>141.7</v>
      </c>
      <c r="D940" s="1">
        <f>IFERROR(__xludf.DUMMYFUNCTION("""COMPUTED_VALUE"""),140.4)</f>
        <v>140.4</v>
      </c>
      <c r="E940" s="1">
        <f>IFERROR(__xludf.DUMMYFUNCTION("""COMPUTED_VALUE"""),141.22)</f>
        <v>141.22</v>
      </c>
      <c r="F940" s="1">
        <f>IFERROR(__xludf.DUMMYFUNCTION("""COMPUTED_VALUE"""),1047550.0)</f>
        <v>1047550</v>
      </c>
    </row>
    <row r="941">
      <c r="A941" s="2">
        <f>IFERROR(__xludf.DUMMYFUNCTION("""COMPUTED_VALUE"""),44463.66666666667)</f>
        <v>44463.66667</v>
      </c>
      <c r="B941" s="1">
        <f>IFERROR(__xludf.DUMMYFUNCTION("""COMPUTED_VALUE"""),140.54)</f>
        <v>140.54</v>
      </c>
      <c r="C941" s="1">
        <f>IFERROR(__xludf.DUMMYFUNCTION("""COMPUTED_VALUE"""),142.33)</f>
        <v>142.33</v>
      </c>
      <c r="D941" s="1">
        <f>IFERROR(__xludf.DUMMYFUNCTION("""COMPUTED_VALUE"""),140.24)</f>
        <v>140.24</v>
      </c>
      <c r="E941" s="1">
        <f>IFERROR(__xludf.DUMMYFUNCTION("""COMPUTED_VALUE"""),142.22)</f>
        <v>142.22</v>
      </c>
      <c r="F941" s="1">
        <f>IFERROR(__xludf.DUMMYFUNCTION("""COMPUTED_VALUE"""),1149195.0)</f>
        <v>1149195</v>
      </c>
    </row>
    <row r="942">
      <c r="A942" s="2">
        <f>IFERROR(__xludf.DUMMYFUNCTION("""COMPUTED_VALUE"""),44466.66666666667)</f>
        <v>44466.66667</v>
      </c>
      <c r="B942" s="1">
        <f>IFERROR(__xludf.DUMMYFUNCTION("""COMPUTED_VALUE"""),140.8)</f>
        <v>140.8</v>
      </c>
      <c r="C942" s="1">
        <f>IFERROR(__xludf.DUMMYFUNCTION("""COMPUTED_VALUE"""),141.94)</f>
        <v>141.94</v>
      </c>
      <c r="D942" s="1">
        <f>IFERROR(__xludf.DUMMYFUNCTION("""COMPUTED_VALUE"""),140.07)</f>
        <v>140.07</v>
      </c>
      <c r="E942" s="1">
        <f>IFERROR(__xludf.DUMMYFUNCTION("""COMPUTED_VALUE"""),141.07)</f>
        <v>141.07</v>
      </c>
      <c r="F942" s="1">
        <f>IFERROR(__xludf.DUMMYFUNCTION("""COMPUTED_VALUE"""),1094098.0)</f>
        <v>1094098</v>
      </c>
    </row>
    <row r="943">
      <c r="A943" s="2">
        <f>IFERROR(__xludf.DUMMYFUNCTION("""COMPUTED_VALUE"""),44467.66666666667)</f>
        <v>44467.66667</v>
      </c>
      <c r="B943" s="1">
        <f>IFERROR(__xludf.DUMMYFUNCTION("""COMPUTED_VALUE"""),138.66)</f>
        <v>138.66</v>
      </c>
      <c r="C943" s="1">
        <f>IFERROR(__xludf.DUMMYFUNCTION("""COMPUTED_VALUE"""),139.1)</f>
        <v>139.1</v>
      </c>
      <c r="D943" s="1">
        <f>IFERROR(__xludf.DUMMYFUNCTION("""COMPUTED_VALUE"""),135.36)</f>
        <v>135.36</v>
      </c>
      <c r="E943" s="1">
        <f>IFERROR(__xludf.DUMMYFUNCTION("""COMPUTED_VALUE"""),135.83)</f>
        <v>135.83</v>
      </c>
      <c r="F943" s="1">
        <f>IFERROR(__xludf.DUMMYFUNCTION("""COMPUTED_VALUE"""),2288610.0)</f>
        <v>2288610</v>
      </c>
    </row>
    <row r="944">
      <c r="A944" s="2">
        <f>IFERROR(__xludf.DUMMYFUNCTION("""COMPUTED_VALUE"""),44468.66666666667)</f>
        <v>44468.66667</v>
      </c>
      <c r="B944" s="1">
        <f>IFERROR(__xludf.DUMMYFUNCTION("""COMPUTED_VALUE"""),136.98)</f>
        <v>136.98</v>
      </c>
      <c r="C944" s="1">
        <f>IFERROR(__xludf.DUMMYFUNCTION("""COMPUTED_VALUE"""),137.15)</f>
        <v>137.15</v>
      </c>
      <c r="D944" s="1">
        <f>IFERROR(__xludf.DUMMYFUNCTION("""COMPUTED_VALUE"""),133.87)</f>
        <v>133.87</v>
      </c>
      <c r="E944" s="1">
        <f>IFERROR(__xludf.DUMMYFUNCTION("""COMPUTED_VALUE"""),134.35)</f>
        <v>134.35</v>
      </c>
      <c r="F944" s="1">
        <f>IFERROR(__xludf.DUMMYFUNCTION("""COMPUTED_VALUE"""),1542435.0)</f>
        <v>1542435</v>
      </c>
    </row>
    <row r="945">
      <c r="A945" s="2">
        <f>IFERROR(__xludf.DUMMYFUNCTION("""COMPUTED_VALUE"""),44469.66666666667)</f>
        <v>44469.66667</v>
      </c>
      <c r="B945" s="1">
        <f>IFERROR(__xludf.DUMMYFUNCTION("""COMPUTED_VALUE"""),134.26)</f>
        <v>134.26</v>
      </c>
      <c r="C945" s="1">
        <f>IFERROR(__xludf.DUMMYFUNCTION("""COMPUTED_VALUE"""),135.54)</f>
        <v>135.54</v>
      </c>
      <c r="D945" s="1">
        <f>IFERROR(__xludf.DUMMYFUNCTION("""COMPUTED_VALUE"""),133.56)</f>
        <v>133.56</v>
      </c>
      <c r="E945" s="1">
        <f>IFERROR(__xludf.DUMMYFUNCTION("""COMPUTED_VALUE"""),133.68)</f>
        <v>133.68</v>
      </c>
      <c r="F945" s="1">
        <f>IFERROR(__xludf.DUMMYFUNCTION("""COMPUTED_VALUE"""),1901440.0)</f>
        <v>1901440</v>
      </c>
    </row>
    <row r="946">
      <c r="A946" s="2">
        <f>IFERROR(__xludf.DUMMYFUNCTION("""COMPUTED_VALUE"""),44470.66666666667)</f>
        <v>44470.66667</v>
      </c>
      <c r="B946" s="1">
        <f>IFERROR(__xludf.DUMMYFUNCTION("""COMPUTED_VALUE"""),134.45)</f>
        <v>134.45</v>
      </c>
      <c r="C946" s="1">
        <f>IFERROR(__xludf.DUMMYFUNCTION("""COMPUTED_VALUE"""),136.91)</f>
        <v>136.91</v>
      </c>
      <c r="D946" s="1">
        <f>IFERROR(__xludf.DUMMYFUNCTION("""COMPUTED_VALUE"""),134.07)</f>
        <v>134.07</v>
      </c>
      <c r="E946" s="1">
        <f>IFERROR(__xludf.DUMMYFUNCTION("""COMPUTED_VALUE"""),136.54)</f>
        <v>136.54</v>
      </c>
      <c r="F946" s="1">
        <f>IFERROR(__xludf.DUMMYFUNCTION("""COMPUTED_VALUE"""),1768009.0)</f>
        <v>1768009</v>
      </c>
    </row>
    <row r="947">
      <c r="A947" s="2">
        <f>IFERROR(__xludf.DUMMYFUNCTION("""COMPUTED_VALUE"""),44473.66666666667)</f>
        <v>44473.66667</v>
      </c>
      <c r="B947" s="1">
        <f>IFERROR(__xludf.DUMMYFUNCTION("""COMPUTED_VALUE"""),135.96)</f>
        <v>135.96</v>
      </c>
      <c r="C947" s="1">
        <f>IFERROR(__xludf.DUMMYFUNCTION("""COMPUTED_VALUE"""),135.96)</f>
        <v>135.96</v>
      </c>
      <c r="D947" s="1">
        <f>IFERROR(__xludf.DUMMYFUNCTION("""COMPUTED_VALUE"""),131.05)</f>
        <v>131.05</v>
      </c>
      <c r="E947" s="1">
        <f>IFERROR(__xludf.DUMMYFUNCTION("""COMPUTED_VALUE"""),133.66)</f>
        <v>133.66</v>
      </c>
      <c r="F947" s="1">
        <f>IFERROR(__xludf.DUMMYFUNCTION("""COMPUTED_VALUE"""),2560097.0)</f>
        <v>2560097</v>
      </c>
    </row>
    <row r="948">
      <c r="A948" s="2">
        <f>IFERROR(__xludf.DUMMYFUNCTION("""COMPUTED_VALUE"""),44474.66666666667)</f>
        <v>44474.66667</v>
      </c>
      <c r="B948" s="1">
        <f>IFERROR(__xludf.DUMMYFUNCTION("""COMPUTED_VALUE"""),134.04)</f>
        <v>134.04</v>
      </c>
      <c r="C948" s="1">
        <f>IFERROR(__xludf.DUMMYFUNCTION("""COMPUTED_VALUE"""),137.22)</f>
        <v>137.22</v>
      </c>
      <c r="D948" s="1">
        <f>IFERROR(__xludf.DUMMYFUNCTION("""COMPUTED_VALUE"""),134.04)</f>
        <v>134.04</v>
      </c>
      <c r="E948" s="1">
        <f>IFERROR(__xludf.DUMMYFUNCTION("""COMPUTED_VALUE"""),136.02)</f>
        <v>136.02</v>
      </c>
      <c r="F948" s="1">
        <f>IFERROR(__xludf.DUMMYFUNCTION("""COMPUTED_VALUE"""),1620163.0)</f>
        <v>1620163</v>
      </c>
    </row>
    <row r="949">
      <c r="A949" s="2">
        <f>IFERROR(__xludf.DUMMYFUNCTION("""COMPUTED_VALUE"""),44475.66666666667)</f>
        <v>44475.66667</v>
      </c>
      <c r="B949" s="1">
        <f>IFERROR(__xludf.DUMMYFUNCTION("""COMPUTED_VALUE"""),134.75)</f>
        <v>134.75</v>
      </c>
      <c r="C949" s="1">
        <f>IFERROR(__xludf.DUMMYFUNCTION("""COMPUTED_VALUE"""),137.75)</f>
        <v>137.75</v>
      </c>
      <c r="D949" s="1">
        <f>IFERROR(__xludf.DUMMYFUNCTION("""COMPUTED_VALUE"""),134.55)</f>
        <v>134.55</v>
      </c>
      <c r="E949" s="1">
        <f>IFERROR(__xludf.DUMMYFUNCTION("""COMPUTED_VALUE"""),137.57)</f>
        <v>137.57</v>
      </c>
      <c r="F949" s="1">
        <f>IFERROR(__xludf.DUMMYFUNCTION("""COMPUTED_VALUE"""),1218214.0)</f>
        <v>1218214</v>
      </c>
    </row>
    <row r="950">
      <c r="A950" s="2">
        <f>IFERROR(__xludf.DUMMYFUNCTION("""COMPUTED_VALUE"""),44476.66666666667)</f>
        <v>44476.66667</v>
      </c>
      <c r="B950" s="1">
        <f>IFERROR(__xludf.DUMMYFUNCTION("""COMPUTED_VALUE"""),138.89)</f>
        <v>138.89</v>
      </c>
      <c r="C950" s="1">
        <f>IFERROR(__xludf.DUMMYFUNCTION("""COMPUTED_VALUE"""),140.04)</f>
        <v>140.04</v>
      </c>
      <c r="D950" s="1">
        <f>IFERROR(__xludf.DUMMYFUNCTION("""COMPUTED_VALUE"""),138.65)</f>
        <v>138.65</v>
      </c>
      <c r="E950" s="1">
        <f>IFERROR(__xludf.DUMMYFUNCTION("""COMPUTED_VALUE"""),139.23)</f>
        <v>139.23</v>
      </c>
      <c r="F950" s="1">
        <f>IFERROR(__xludf.DUMMYFUNCTION("""COMPUTED_VALUE"""),1255507.0)</f>
        <v>1255507</v>
      </c>
    </row>
    <row r="951">
      <c r="A951" s="2">
        <f>IFERROR(__xludf.DUMMYFUNCTION("""COMPUTED_VALUE"""),44477.66666666667)</f>
        <v>44477.66667</v>
      </c>
      <c r="B951" s="1">
        <f>IFERROR(__xludf.DUMMYFUNCTION("""COMPUTED_VALUE"""),139.58)</f>
        <v>139.58</v>
      </c>
      <c r="C951" s="1">
        <f>IFERROR(__xludf.DUMMYFUNCTION("""COMPUTED_VALUE"""),140.33)</f>
        <v>140.33</v>
      </c>
      <c r="D951" s="1">
        <f>IFERROR(__xludf.DUMMYFUNCTION("""COMPUTED_VALUE"""),139.22)</f>
        <v>139.22</v>
      </c>
      <c r="E951" s="1">
        <f>IFERROR(__xludf.DUMMYFUNCTION("""COMPUTED_VALUE"""),139.79)</f>
        <v>139.79</v>
      </c>
      <c r="F951" s="1">
        <f>IFERROR(__xludf.DUMMYFUNCTION("""COMPUTED_VALUE"""),1326292.0)</f>
        <v>1326292</v>
      </c>
    </row>
    <row r="952">
      <c r="A952" s="2">
        <f>IFERROR(__xludf.DUMMYFUNCTION("""COMPUTED_VALUE"""),44480.66666666667)</f>
        <v>44480.66667</v>
      </c>
      <c r="B952" s="1">
        <f>IFERROR(__xludf.DUMMYFUNCTION("""COMPUTED_VALUE"""),139.29)</f>
        <v>139.29</v>
      </c>
      <c r="C952" s="1">
        <f>IFERROR(__xludf.DUMMYFUNCTION("""COMPUTED_VALUE"""),140.71)</f>
        <v>140.71</v>
      </c>
      <c r="D952" s="1">
        <f>IFERROR(__xludf.DUMMYFUNCTION("""COMPUTED_VALUE"""),138.86)</f>
        <v>138.86</v>
      </c>
      <c r="E952" s="1">
        <f>IFERROR(__xludf.DUMMYFUNCTION("""COMPUTED_VALUE"""),138.91)</f>
        <v>138.91</v>
      </c>
      <c r="F952" s="1">
        <f>IFERROR(__xludf.DUMMYFUNCTION("""COMPUTED_VALUE"""),897681.0)</f>
        <v>897681</v>
      </c>
    </row>
    <row r="953">
      <c r="A953" s="2">
        <f>IFERROR(__xludf.DUMMYFUNCTION("""COMPUTED_VALUE"""),44481.66666666667)</f>
        <v>44481.66667</v>
      </c>
      <c r="B953" s="1">
        <f>IFERROR(__xludf.DUMMYFUNCTION("""COMPUTED_VALUE"""),139.48)</f>
        <v>139.48</v>
      </c>
      <c r="C953" s="1">
        <f>IFERROR(__xludf.DUMMYFUNCTION("""COMPUTED_VALUE"""),139.51)</f>
        <v>139.51</v>
      </c>
      <c r="D953" s="1">
        <f>IFERROR(__xludf.DUMMYFUNCTION("""COMPUTED_VALUE"""),135.76)</f>
        <v>135.76</v>
      </c>
      <c r="E953" s="1">
        <f>IFERROR(__xludf.DUMMYFUNCTION("""COMPUTED_VALUE"""),136.45)</f>
        <v>136.45</v>
      </c>
      <c r="F953" s="1">
        <f>IFERROR(__xludf.DUMMYFUNCTION("""COMPUTED_VALUE"""),1816612.0)</f>
        <v>1816612</v>
      </c>
    </row>
    <row r="954">
      <c r="A954" s="2">
        <f>IFERROR(__xludf.DUMMYFUNCTION("""COMPUTED_VALUE"""),44482.66666666667)</f>
        <v>44482.66667</v>
      </c>
      <c r="B954" s="1">
        <f>IFERROR(__xludf.DUMMYFUNCTION("""COMPUTED_VALUE"""),137.4)</f>
        <v>137.4</v>
      </c>
      <c r="C954" s="1">
        <f>IFERROR(__xludf.DUMMYFUNCTION("""COMPUTED_VALUE"""),138.0)</f>
        <v>138</v>
      </c>
      <c r="D954" s="1">
        <f>IFERROR(__xludf.DUMMYFUNCTION("""COMPUTED_VALUE"""),136.52)</f>
        <v>136.52</v>
      </c>
      <c r="E954" s="1">
        <f>IFERROR(__xludf.DUMMYFUNCTION("""COMPUTED_VALUE"""),137.58)</f>
        <v>137.58</v>
      </c>
      <c r="F954" s="1">
        <f>IFERROR(__xludf.DUMMYFUNCTION("""COMPUTED_VALUE"""),983116.0)</f>
        <v>983116</v>
      </c>
    </row>
    <row r="955">
      <c r="A955" s="2">
        <f>IFERROR(__xludf.DUMMYFUNCTION("""COMPUTED_VALUE"""),44483.66666666667)</f>
        <v>44483.66667</v>
      </c>
      <c r="B955" s="1">
        <f>IFERROR(__xludf.DUMMYFUNCTION("""COMPUTED_VALUE"""),139.47)</f>
        <v>139.47</v>
      </c>
      <c r="C955" s="1">
        <f>IFERROR(__xludf.DUMMYFUNCTION("""COMPUTED_VALUE"""),141.34)</f>
        <v>141.34</v>
      </c>
      <c r="D955" s="1">
        <f>IFERROR(__xludf.DUMMYFUNCTION("""COMPUTED_VALUE"""),138.82)</f>
        <v>138.82</v>
      </c>
      <c r="E955" s="1">
        <f>IFERROR(__xludf.DUMMYFUNCTION("""COMPUTED_VALUE"""),141.15)</f>
        <v>141.15</v>
      </c>
      <c r="F955" s="1">
        <f>IFERROR(__xludf.DUMMYFUNCTION("""COMPUTED_VALUE"""),1596397.0)</f>
        <v>1596397</v>
      </c>
    </row>
    <row r="956">
      <c r="A956" s="2">
        <f>IFERROR(__xludf.DUMMYFUNCTION("""COMPUTED_VALUE"""),44484.66666666667)</f>
        <v>44484.66667</v>
      </c>
      <c r="B956" s="1">
        <f>IFERROR(__xludf.DUMMYFUNCTION("""COMPUTED_VALUE"""),141.61)</f>
        <v>141.61</v>
      </c>
      <c r="C956" s="1">
        <f>IFERROR(__xludf.DUMMYFUNCTION("""COMPUTED_VALUE"""),141.72)</f>
        <v>141.72</v>
      </c>
      <c r="D956" s="1">
        <f>IFERROR(__xludf.DUMMYFUNCTION("""COMPUTED_VALUE"""),140.76)</f>
        <v>140.76</v>
      </c>
      <c r="E956" s="1">
        <f>IFERROR(__xludf.DUMMYFUNCTION("""COMPUTED_VALUE"""),141.37)</f>
        <v>141.37</v>
      </c>
      <c r="F956" s="1">
        <f>IFERROR(__xludf.DUMMYFUNCTION("""COMPUTED_VALUE"""),1513722.0)</f>
        <v>1513722</v>
      </c>
    </row>
    <row r="957">
      <c r="A957" s="2">
        <f>IFERROR(__xludf.DUMMYFUNCTION("""COMPUTED_VALUE"""),44487.66666666667)</f>
        <v>44487.66667</v>
      </c>
      <c r="B957" s="1">
        <f>IFERROR(__xludf.DUMMYFUNCTION("""COMPUTED_VALUE"""),141.08)</f>
        <v>141.08</v>
      </c>
      <c r="C957" s="1">
        <f>IFERROR(__xludf.DUMMYFUNCTION("""COMPUTED_VALUE"""),142.8)</f>
        <v>142.8</v>
      </c>
      <c r="D957" s="1">
        <f>IFERROR(__xludf.DUMMYFUNCTION("""COMPUTED_VALUE"""),141.07)</f>
        <v>141.07</v>
      </c>
      <c r="E957" s="1">
        <f>IFERROR(__xludf.DUMMYFUNCTION("""COMPUTED_VALUE"""),142.78)</f>
        <v>142.78</v>
      </c>
      <c r="F957" s="1">
        <f>IFERROR(__xludf.DUMMYFUNCTION("""COMPUTED_VALUE"""),1019808.0)</f>
        <v>1019808</v>
      </c>
    </row>
    <row r="958">
      <c r="A958" s="2">
        <f>IFERROR(__xludf.DUMMYFUNCTION("""COMPUTED_VALUE"""),44488.66666666667)</f>
        <v>44488.66667</v>
      </c>
      <c r="B958" s="1">
        <f>IFERROR(__xludf.DUMMYFUNCTION("""COMPUTED_VALUE"""),143.39)</f>
        <v>143.39</v>
      </c>
      <c r="C958" s="1">
        <f>IFERROR(__xludf.DUMMYFUNCTION("""COMPUTED_VALUE"""),143.66)</f>
        <v>143.66</v>
      </c>
      <c r="D958" s="1">
        <f>IFERROR(__xludf.DUMMYFUNCTION("""COMPUTED_VALUE"""),142.6)</f>
        <v>142.6</v>
      </c>
      <c r="E958" s="1">
        <f>IFERROR(__xludf.DUMMYFUNCTION("""COMPUTED_VALUE"""),143.24)</f>
        <v>143.24</v>
      </c>
      <c r="F958" s="1">
        <f>IFERROR(__xludf.DUMMYFUNCTION("""COMPUTED_VALUE"""),1008150.0)</f>
        <v>1008150</v>
      </c>
    </row>
    <row r="959">
      <c r="A959" s="2">
        <f>IFERROR(__xludf.DUMMYFUNCTION("""COMPUTED_VALUE"""),44489.66666666667)</f>
        <v>44489.66667</v>
      </c>
      <c r="B959" s="1">
        <f>IFERROR(__xludf.DUMMYFUNCTION("""COMPUTED_VALUE"""),143.34)</f>
        <v>143.34</v>
      </c>
      <c r="C959" s="1">
        <f>IFERROR(__xludf.DUMMYFUNCTION("""COMPUTED_VALUE"""),143.55)</f>
        <v>143.55</v>
      </c>
      <c r="D959" s="1">
        <f>IFERROR(__xludf.DUMMYFUNCTION("""COMPUTED_VALUE"""),141.38)</f>
        <v>141.38</v>
      </c>
      <c r="E959" s="1">
        <f>IFERROR(__xludf.DUMMYFUNCTION("""COMPUTED_VALUE"""),141.77)</f>
        <v>141.77</v>
      </c>
      <c r="F959" s="1">
        <f>IFERROR(__xludf.DUMMYFUNCTION("""COMPUTED_VALUE"""),1164403.0)</f>
        <v>1164403</v>
      </c>
    </row>
    <row r="960">
      <c r="A960" s="2">
        <f>IFERROR(__xludf.DUMMYFUNCTION("""COMPUTED_VALUE"""),44490.66666666667)</f>
        <v>44490.66667</v>
      </c>
      <c r="B960" s="1">
        <f>IFERROR(__xludf.DUMMYFUNCTION("""COMPUTED_VALUE"""),141.77)</f>
        <v>141.77</v>
      </c>
      <c r="C960" s="1">
        <f>IFERROR(__xludf.DUMMYFUNCTION("""COMPUTED_VALUE"""),142.16)</f>
        <v>142.16</v>
      </c>
      <c r="D960" s="1">
        <f>IFERROR(__xludf.DUMMYFUNCTION("""COMPUTED_VALUE"""),140.5)</f>
        <v>140.5</v>
      </c>
      <c r="E960" s="1">
        <f>IFERROR(__xludf.DUMMYFUNCTION("""COMPUTED_VALUE"""),141.89)</f>
        <v>141.89</v>
      </c>
      <c r="F960" s="1">
        <f>IFERROR(__xludf.DUMMYFUNCTION("""COMPUTED_VALUE"""),1314613.0)</f>
        <v>1314613</v>
      </c>
    </row>
    <row r="961">
      <c r="A961" s="2">
        <f>IFERROR(__xludf.DUMMYFUNCTION("""COMPUTED_VALUE"""),44491.66666666667)</f>
        <v>44491.66667</v>
      </c>
      <c r="B961" s="1">
        <f>IFERROR(__xludf.DUMMYFUNCTION("""COMPUTED_VALUE"""),139.15)</f>
        <v>139.15</v>
      </c>
      <c r="C961" s="1">
        <f>IFERROR(__xludf.DUMMYFUNCTION("""COMPUTED_VALUE"""),140.58)</f>
        <v>140.58</v>
      </c>
      <c r="D961" s="1">
        <f>IFERROR(__xludf.DUMMYFUNCTION("""COMPUTED_VALUE"""),136.06)</f>
        <v>136.06</v>
      </c>
      <c r="E961" s="1">
        <f>IFERROR(__xludf.DUMMYFUNCTION("""COMPUTED_VALUE"""),137.57)</f>
        <v>137.57</v>
      </c>
      <c r="F961" s="1">
        <f>IFERROR(__xludf.DUMMYFUNCTION("""COMPUTED_VALUE"""),2529448.0)</f>
        <v>2529448</v>
      </c>
    </row>
    <row r="962">
      <c r="A962" s="2">
        <f>IFERROR(__xludf.DUMMYFUNCTION("""COMPUTED_VALUE"""),44494.66666666667)</f>
        <v>44494.66667</v>
      </c>
      <c r="B962" s="1">
        <f>IFERROR(__xludf.DUMMYFUNCTION("""COMPUTED_VALUE"""),137.55)</f>
        <v>137.55</v>
      </c>
      <c r="C962" s="1">
        <f>IFERROR(__xludf.DUMMYFUNCTION("""COMPUTED_VALUE"""),138.0)</f>
        <v>138</v>
      </c>
      <c r="D962" s="1">
        <f>IFERROR(__xludf.DUMMYFUNCTION("""COMPUTED_VALUE"""),135.42)</f>
        <v>135.42</v>
      </c>
      <c r="E962" s="1">
        <f>IFERROR(__xludf.DUMMYFUNCTION("""COMPUTED_VALUE"""),137.45)</f>
        <v>137.45</v>
      </c>
      <c r="F962" s="1">
        <f>IFERROR(__xludf.DUMMYFUNCTION("""COMPUTED_VALUE"""),1720613.0)</f>
        <v>1720613</v>
      </c>
    </row>
    <row r="963">
      <c r="A963" s="2">
        <f>IFERROR(__xludf.DUMMYFUNCTION("""COMPUTED_VALUE"""),44495.66666666667)</f>
        <v>44495.66667</v>
      </c>
      <c r="B963" s="1">
        <f>IFERROR(__xludf.DUMMYFUNCTION("""COMPUTED_VALUE"""),139.26)</f>
        <v>139.26</v>
      </c>
      <c r="C963" s="1">
        <f>IFERROR(__xludf.DUMMYFUNCTION("""COMPUTED_VALUE"""),140.08)</f>
        <v>140.08</v>
      </c>
      <c r="D963" s="1">
        <f>IFERROR(__xludf.DUMMYFUNCTION("""COMPUTED_VALUE"""),138.3)</f>
        <v>138.3</v>
      </c>
      <c r="E963" s="1">
        <f>IFERROR(__xludf.DUMMYFUNCTION("""COMPUTED_VALUE"""),139.31)</f>
        <v>139.31</v>
      </c>
      <c r="F963" s="1">
        <f>IFERROR(__xludf.DUMMYFUNCTION("""COMPUTED_VALUE"""),2461751.0)</f>
        <v>2461751</v>
      </c>
    </row>
    <row r="964">
      <c r="A964" s="2">
        <f>IFERROR(__xludf.DUMMYFUNCTION("""COMPUTED_VALUE"""),44496.66666666667)</f>
        <v>44496.66667</v>
      </c>
      <c r="B964" s="1">
        <f>IFERROR(__xludf.DUMMYFUNCTION("""COMPUTED_VALUE"""),139.41)</f>
        <v>139.41</v>
      </c>
      <c r="C964" s="1">
        <f>IFERROR(__xludf.DUMMYFUNCTION("""COMPUTED_VALUE"""),148.65)</f>
        <v>148.65</v>
      </c>
      <c r="D964" s="1">
        <f>IFERROR(__xludf.DUMMYFUNCTION("""COMPUTED_VALUE"""),139.41)</f>
        <v>139.41</v>
      </c>
      <c r="E964" s="1">
        <f>IFERROR(__xludf.DUMMYFUNCTION("""COMPUTED_VALUE"""),146.22)</f>
        <v>146.22</v>
      </c>
      <c r="F964" s="1">
        <f>IFERROR(__xludf.DUMMYFUNCTION("""COMPUTED_VALUE"""),4289070.0)</f>
        <v>4289070</v>
      </c>
    </row>
    <row r="965">
      <c r="A965" s="2">
        <f>IFERROR(__xludf.DUMMYFUNCTION("""COMPUTED_VALUE"""),44497.66666666667)</f>
        <v>44497.66667</v>
      </c>
      <c r="B965" s="1">
        <f>IFERROR(__xludf.DUMMYFUNCTION("""COMPUTED_VALUE"""),147.13)</f>
        <v>147.13</v>
      </c>
      <c r="C965" s="1">
        <f>IFERROR(__xludf.DUMMYFUNCTION("""COMPUTED_VALUE"""),147.16)</f>
        <v>147.16</v>
      </c>
      <c r="D965" s="1">
        <f>IFERROR(__xludf.DUMMYFUNCTION("""COMPUTED_VALUE"""),144.63)</f>
        <v>144.63</v>
      </c>
      <c r="E965" s="1">
        <f>IFERROR(__xludf.DUMMYFUNCTION("""COMPUTED_VALUE"""),145.85)</f>
        <v>145.85</v>
      </c>
      <c r="F965" s="1">
        <f>IFERROR(__xludf.DUMMYFUNCTION("""COMPUTED_VALUE"""),1810319.0)</f>
        <v>1810319</v>
      </c>
    </row>
    <row r="966">
      <c r="A966" s="2">
        <f>IFERROR(__xludf.DUMMYFUNCTION("""COMPUTED_VALUE"""),44498.66666666667)</f>
        <v>44498.66667</v>
      </c>
      <c r="B966" s="1">
        <f>IFERROR(__xludf.DUMMYFUNCTION("""COMPUTED_VALUE"""),145.08)</f>
        <v>145.08</v>
      </c>
      <c r="C966" s="1">
        <f>IFERROR(__xludf.DUMMYFUNCTION("""COMPUTED_VALUE"""),148.24)</f>
        <v>148.24</v>
      </c>
      <c r="D966" s="1">
        <f>IFERROR(__xludf.DUMMYFUNCTION("""COMPUTED_VALUE"""),144.65)</f>
        <v>144.65</v>
      </c>
      <c r="E966" s="1">
        <f>IFERROR(__xludf.DUMMYFUNCTION("""COMPUTED_VALUE"""),148.05)</f>
        <v>148.05</v>
      </c>
      <c r="F966" s="1">
        <f>IFERROR(__xludf.DUMMYFUNCTION("""COMPUTED_VALUE"""),2166015.0)</f>
        <v>2166015</v>
      </c>
    </row>
    <row r="967">
      <c r="A967" s="2">
        <f>IFERROR(__xludf.DUMMYFUNCTION("""COMPUTED_VALUE"""),44501.66666666667)</f>
        <v>44501.66667</v>
      </c>
      <c r="B967" s="1">
        <f>IFERROR(__xludf.DUMMYFUNCTION("""COMPUTED_VALUE"""),148.05)</f>
        <v>148.05</v>
      </c>
      <c r="C967" s="1">
        <f>IFERROR(__xludf.DUMMYFUNCTION("""COMPUTED_VALUE"""),148.05)</f>
        <v>148.05</v>
      </c>
      <c r="D967" s="1">
        <f>IFERROR(__xludf.DUMMYFUNCTION("""COMPUTED_VALUE"""),143.23)</f>
        <v>143.23</v>
      </c>
      <c r="E967" s="1">
        <f>IFERROR(__xludf.DUMMYFUNCTION("""COMPUTED_VALUE"""),143.5)</f>
        <v>143.5</v>
      </c>
      <c r="F967" s="1">
        <f>IFERROR(__xludf.DUMMYFUNCTION("""COMPUTED_VALUE"""),2346162.0)</f>
        <v>2346162</v>
      </c>
    </row>
    <row r="968">
      <c r="A968" s="2">
        <f>IFERROR(__xludf.DUMMYFUNCTION("""COMPUTED_VALUE"""),44502.66666666667)</f>
        <v>44502.66667</v>
      </c>
      <c r="B968" s="1">
        <f>IFERROR(__xludf.DUMMYFUNCTION("""COMPUTED_VALUE"""),144.58)</f>
        <v>144.58</v>
      </c>
      <c r="C968" s="1">
        <f>IFERROR(__xludf.DUMMYFUNCTION("""COMPUTED_VALUE"""),146.61)</f>
        <v>146.61</v>
      </c>
      <c r="D968" s="1">
        <f>IFERROR(__xludf.DUMMYFUNCTION("""COMPUTED_VALUE"""),144.34)</f>
        <v>144.34</v>
      </c>
      <c r="E968" s="1">
        <f>IFERROR(__xludf.DUMMYFUNCTION("""COMPUTED_VALUE"""),145.43)</f>
        <v>145.43</v>
      </c>
      <c r="F968" s="1">
        <f>IFERROR(__xludf.DUMMYFUNCTION("""COMPUTED_VALUE"""),1674112.0)</f>
        <v>1674112</v>
      </c>
    </row>
    <row r="969">
      <c r="A969" s="2">
        <f>IFERROR(__xludf.DUMMYFUNCTION("""COMPUTED_VALUE"""),44503.66666666667)</f>
        <v>44503.66667</v>
      </c>
      <c r="B969" s="1">
        <f>IFERROR(__xludf.DUMMYFUNCTION("""COMPUTED_VALUE"""),145.9)</f>
        <v>145.9</v>
      </c>
      <c r="C969" s="1">
        <f>IFERROR(__xludf.DUMMYFUNCTION("""COMPUTED_VALUE"""),146.67)</f>
        <v>146.67</v>
      </c>
      <c r="D969" s="1">
        <f>IFERROR(__xludf.DUMMYFUNCTION("""COMPUTED_VALUE"""),144.59)</f>
        <v>144.59</v>
      </c>
      <c r="E969" s="1">
        <f>IFERROR(__xludf.DUMMYFUNCTION("""COMPUTED_VALUE"""),146.6)</f>
        <v>146.6</v>
      </c>
      <c r="F969" s="1">
        <f>IFERROR(__xludf.DUMMYFUNCTION("""COMPUTED_VALUE"""),1374662.0)</f>
        <v>1374662</v>
      </c>
    </row>
    <row r="970">
      <c r="A970" s="2">
        <f>IFERROR(__xludf.DUMMYFUNCTION("""COMPUTED_VALUE"""),44504.66666666667)</f>
        <v>44504.66667</v>
      </c>
      <c r="B970" s="1">
        <f>IFERROR(__xludf.DUMMYFUNCTION("""COMPUTED_VALUE"""),147.12)</f>
        <v>147.12</v>
      </c>
      <c r="C970" s="1">
        <f>IFERROR(__xludf.DUMMYFUNCTION("""COMPUTED_VALUE"""),149.73)</f>
        <v>149.73</v>
      </c>
      <c r="D970" s="1">
        <f>IFERROR(__xludf.DUMMYFUNCTION("""COMPUTED_VALUE"""),146.31)</f>
        <v>146.31</v>
      </c>
      <c r="E970" s="1">
        <f>IFERROR(__xludf.DUMMYFUNCTION("""COMPUTED_VALUE"""),148.27)</f>
        <v>148.27</v>
      </c>
      <c r="F970" s="1">
        <f>IFERROR(__xludf.DUMMYFUNCTION("""COMPUTED_VALUE"""),1920563.0)</f>
        <v>1920563</v>
      </c>
    </row>
    <row r="971">
      <c r="A971" s="2">
        <f>IFERROR(__xludf.DUMMYFUNCTION("""COMPUTED_VALUE"""),44505.66666666667)</f>
        <v>44505.66667</v>
      </c>
      <c r="B971" s="1">
        <f>IFERROR(__xludf.DUMMYFUNCTION("""COMPUTED_VALUE"""),149.17)</f>
        <v>149.17</v>
      </c>
      <c r="C971" s="1">
        <f>IFERROR(__xludf.DUMMYFUNCTION("""COMPUTED_VALUE"""),150.33)</f>
        <v>150.33</v>
      </c>
      <c r="D971" s="1">
        <f>IFERROR(__xludf.DUMMYFUNCTION("""COMPUTED_VALUE"""),148.2)</f>
        <v>148.2</v>
      </c>
      <c r="E971" s="1">
        <f>IFERROR(__xludf.DUMMYFUNCTION("""COMPUTED_VALUE"""),148.85)</f>
        <v>148.85</v>
      </c>
      <c r="F971" s="1">
        <f>IFERROR(__xludf.DUMMYFUNCTION("""COMPUTED_VALUE"""),1917737.0)</f>
        <v>1917737</v>
      </c>
    </row>
    <row r="972">
      <c r="A972" s="2">
        <f>IFERROR(__xludf.DUMMYFUNCTION("""COMPUTED_VALUE"""),44508.66666666667)</f>
        <v>44508.66667</v>
      </c>
      <c r="B972" s="1">
        <f>IFERROR(__xludf.DUMMYFUNCTION("""COMPUTED_VALUE"""),149.82)</f>
        <v>149.82</v>
      </c>
      <c r="C972" s="1">
        <f>IFERROR(__xludf.DUMMYFUNCTION("""COMPUTED_VALUE"""),150.61)</f>
        <v>150.61</v>
      </c>
      <c r="D972" s="1">
        <f>IFERROR(__xludf.DUMMYFUNCTION("""COMPUTED_VALUE"""),148.43)</f>
        <v>148.43</v>
      </c>
      <c r="E972" s="1">
        <f>IFERROR(__xludf.DUMMYFUNCTION("""COMPUTED_VALUE"""),149.03)</f>
        <v>149.03</v>
      </c>
      <c r="F972" s="1">
        <f>IFERROR(__xludf.DUMMYFUNCTION("""COMPUTED_VALUE"""),1152625.0)</f>
        <v>1152625</v>
      </c>
    </row>
    <row r="973">
      <c r="A973" s="2">
        <f>IFERROR(__xludf.DUMMYFUNCTION("""COMPUTED_VALUE"""),44509.66666666667)</f>
        <v>44509.66667</v>
      </c>
      <c r="B973" s="1">
        <f>IFERROR(__xludf.DUMMYFUNCTION("""COMPUTED_VALUE"""),149.23)</f>
        <v>149.23</v>
      </c>
      <c r="C973" s="1">
        <f>IFERROR(__xludf.DUMMYFUNCTION("""COMPUTED_VALUE"""),149.83)</f>
        <v>149.83</v>
      </c>
      <c r="D973" s="1">
        <f>IFERROR(__xludf.DUMMYFUNCTION("""COMPUTED_VALUE"""),147.24)</f>
        <v>147.24</v>
      </c>
      <c r="E973" s="1">
        <f>IFERROR(__xludf.DUMMYFUNCTION("""COMPUTED_VALUE"""),148.92)</f>
        <v>148.92</v>
      </c>
      <c r="F973" s="1">
        <f>IFERROR(__xludf.DUMMYFUNCTION("""COMPUTED_VALUE"""),976487.0)</f>
        <v>976487</v>
      </c>
    </row>
    <row r="974">
      <c r="A974" s="2">
        <f>IFERROR(__xludf.DUMMYFUNCTION("""COMPUTED_VALUE"""),44510.66666666667)</f>
        <v>44510.66667</v>
      </c>
      <c r="B974" s="1">
        <f>IFERROR(__xludf.DUMMYFUNCTION("""COMPUTED_VALUE"""),147.5)</f>
        <v>147.5</v>
      </c>
      <c r="C974" s="1">
        <f>IFERROR(__xludf.DUMMYFUNCTION("""COMPUTED_VALUE"""),148.07)</f>
        <v>148.07</v>
      </c>
      <c r="D974" s="1">
        <f>IFERROR(__xludf.DUMMYFUNCTION("""COMPUTED_VALUE"""),144.54)</f>
        <v>144.54</v>
      </c>
      <c r="E974" s="1">
        <f>IFERROR(__xludf.DUMMYFUNCTION("""COMPUTED_VALUE"""),145.89)</f>
        <v>145.89</v>
      </c>
      <c r="F974" s="1">
        <f>IFERROR(__xludf.DUMMYFUNCTION("""COMPUTED_VALUE"""),1498490.0)</f>
        <v>1498490</v>
      </c>
    </row>
    <row r="975">
      <c r="A975" s="2">
        <f>IFERROR(__xludf.DUMMYFUNCTION("""COMPUTED_VALUE"""),44511.66666666667)</f>
        <v>44511.66667</v>
      </c>
      <c r="B975" s="1">
        <f>IFERROR(__xludf.DUMMYFUNCTION("""COMPUTED_VALUE"""),146.49)</f>
        <v>146.49</v>
      </c>
      <c r="C975" s="1">
        <f>IFERROR(__xludf.DUMMYFUNCTION("""COMPUTED_VALUE"""),147.54)</f>
        <v>147.54</v>
      </c>
      <c r="D975" s="1">
        <f>IFERROR(__xludf.DUMMYFUNCTION("""COMPUTED_VALUE"""),145.6)</f>
        <v>145.6</v>
      </c>
      <c r="E975" s="1">
        <f>IFERROR(__xludf.DUMMYFUNCTION("""COMPUTED_VALUE"""),145.77)</f>
        <v>145.77</v>
      </c>
      <c r="F975" s="1">
        <f>IFERROR(__xludf.DUMMYFUNCTION("""COMPUTED_VALUE"""),825874.0)</f>
        <v>825874</v>
      </c>
    </row>
    <row r="976">
      <c r="A976" s="2">
        <f>IFERROR(__xludf.DUMMYFUNCTION("""COMPUTED_VALUE"""),44512.66666666667)</f>
        <v>44512.66667</v>
      </c>
      <c r="B976" s="1">
        <f>IFERROR(__xludf.DUMMYFUNCTION("""COMPUTED_VALUE"""),146.62)</f>
        <v>146.62</v>
      </c>
      <c r="C976" s="1">
        <f>IFERROR(__xludf.DUMMYFUNCTION("""COMPUTED_VALUE"""),148.85)</f>
        <v>148.85</v>
      </c>
      <c r="D976" s="1">
        <f>IFERROR(__xludf.DUMMYFUNCTION("""COMPUTED_VALUE"""),145.41)</f>
        <v>145.41</v>
      </c>
      <c r="E976" s="1">
        <f>IFERROR(__xludf.DUMMYFUNCTION("""COMPUTED_VALUE"""),148.68)</f>
        <v>148.68</v>
      </c>
      <c r="F976" s="1">
        <f>IFERROR(__xludf.DUMMYFUNCTION("""COMPUTED_VALUE"""),1118000.0)</f>
        <v>1118000</v>
      </c>
    </row>
    <row r="977">
      <c r="A977" s="2">
        <f>IFERROR(__xludf.DUMMYFUNCTION("""COMPUTED_VALUE"""),44515.66666666667)</f>
        <v>44515.66667</v>
      </c>
      <c r="B977" s="1">
        <f>IFERROR(__xludf.DUMMYFUNCTION("""COMPUTED_VALUE"""),148.9)</f>
        <v>148.9</v>
      </c>
      <c r="C977" s="1">
        <f>IFERROR(__xludf.DUMMYFUNCTION("""COMPUTED_VALUE"""),149.55)</f>
        <v>149.55</v>
      </c>
      <c r="D977" s="1">
        <f>IFERROR(__xludf.DUMMYFUNCTION("""COMPUTED_VALUE"""),147.57)</f>
        <v>147.57</v>
      </c>
      <c r="E977" s="1">
        <f>IFERROR(__xludf.DUMMYFUNCTION("""COMPUTED_VALUE"""),148.45)</f>
        <v>148.45</v>
      </c>
      <c r="F977" s="1">
        <f>IFERROR(__xludf.DUMMYFUNCTION("""COMPUTED_VALUE"""),1175352.0)</f>
        <v>1175352</v>
      </c>
    </row>
    <row r="978">
      <c r="A978" s="2">
        <f>IFERROR(__xludf.DUMMYFUNCTION("""COMPUTED_VALUE"""),44516.66666666667)</f>
        <v>44516.66667</v>
      </c>
      <c r="B978" s="1">
        <f>IFERROR(__xludf.DUMMYFUNCTION("""COMPUTED_VALUE"""),148.15)</f>
        <v>148.15</v>
      </c>
      <c r="C978" s="1">
        <f>IFERROR(__xludf.DUMMYFUNCTION("""COMPUTED_VALUE"""),148.76)</f>
        <v>148.76</v>
      </c>
      <c r="D978" s="1">
        <f>IFERROR(__xludf.DUMMYFUNCTION("""COMPUTED_VALUE"""),147.31)</f>
        <v>147.31</v>
      </c>
      <c r="E978" s="1">
        <f>IFERROR(__xludf.DUMMYFUNCTION("""COMPUTED_VALUE"""),147.88)</f>
        <v>147.88</v>
      </c>
      <c r="F978" s="1">
        <f>IFERROR(__xludf.DUMMYFUNCTION("""COMPUTED_VALUE"""),945200.0)</f>
        <v>945200</v>
      </c>
    </row>
    <row r="979">
      <c r="A979" s="2">
        <f>IFERROR(__xludf.DUMMYFUNCTION("""COMPUTED_VALUE"""),44517.66666666667)</f>
        <v>44517.66667</v>
      </c>
      <c r="B979" s="1">
        <f>IFERROR(__xludf.DUMMYFUNCTION("""COMPUTED_VALUE"""),148.03)</f>
        <v>148.03</v>
      </c>
      <c r="C979" s="1">
        <f>IFERROR(__xludf.DUMMYFUNCTION("""COMPUTED_VALUE"""),148.56)</f>
        <v>148.56</v>
      </c>
      <c r="D979" s="1">
        <f>IFERROR(__xludf.DUMMYFUNCTION("""COMPUTED_VALUE"""),147.24)</f>
        <v>147.24</v>
      </c>
      <c r="E979" s="1">
        <f>IFERROR(__xludf.DUMMYFUNCTION("""COMPUTED_VALUE"""),148.05)</f>
        <v>148.05</v>
      </c>
      <c r="F979" s="1">
        <f>IFERROR(__xludf.DUMMYFUNCTION("""COMPUTED_VALUE"""),979975.0)</f>
        <v>979975</v>
      </c>
    </row>
    <row r="980">
      <c r="A980" s="2">
        <f>IFERROR(__xludf.DUMMYFUNCTION("""COMPUTED_VALUE"""),44518.66666666667)</f>
        <v>44518.66667</v>
      </c>
      <c r="B980" s="1">
        <f>IFERROR(__xludf.DUMMYFUNCTION("""COMPUTED_VALUE"""),148.24)</f>
        <v>148.24</v>
      </c>
      <c r="C980" s="1">
        <f>IFERROR(__xludf.DUMMYFUNCTION("""COMPUTED_VALUE"""),150.58)</f>
        <v>150.58</v>
      </c>
      <c r="D980" s="1">
        <f>IFERROR(__xludf.DUMMYFUNCTION("""COMPUTED_VALUE"""),147.88)</f>
        <v>147.88</v>
      </c>
      <c r="E980" s="1">
        <f>IFERROR(__xludf.DUMMYFUNCTION("""COMPUTED_VALUE"""),149.84)</f>
        <v>149.84</v>
      </c>
      <c r="F980" s="1">
        <f>IFERROR(__xludf.DUMMYFUNCTION("""COMPUTED_VALUE"""),1781411.0)</f>
        <v>1781411</v>
      </c>
    </row>
    <row r="981">
      <c r="A981" s="2">
        <f>IFERROR(__xludf.DUMMYFUNCTION("""COMPUTED_VALUE"""),44519.66666666667)</f>
        <v>44519.66667</v>
      </c>
      <c r="B981" s="1">
        <f>IFERROR(__xludf.DUMMYFUNCTION("""COMPUTED_VALUE"""),149.98)</f>
        <v>149.98</v>
      </c>
      <c r="C981" s="1">
        <f>IFERROR(__xludf.DUMMYFUNCTION("""COMPUTED_VALUE"""),150.97)</f>
        <v>150.97</v>
      </c>
      <c r="D981" s="1">
        <f>IFERROR(__xludf.DUMMYFUNCTION("""COMPUTED_VALUE"""),148.9)</f>
        <v>148.9</v>
      </c>
      <c r="E981" s="1">
        <f>IFERROR(__xludf.DUMMYFUNCTION("""COMPUTED_VALUE"""),148.93)</f>
        <v>148.93</v>
      </c>
      <c r="F981" s="1">
        <f>IFERROR(__xludf.DUMMYFUNCTION("""COMPUTED_VALUE"""),1684969.0)</f>
        <v>1684969</v>
      </c>
    </row>
    <row r="982">
      <c r="A982" s="2">
        <f>IFERROR(__xludf.DUMMYFUNCTION("""COMPUTED_VALUE"""),44522.66666666667)</f>
        <v>44522.66667</v>
      </c>
      <c r="B982" s="1">
        <f>IFERROR(__xludf.DUMMYFUNCTION("""COMPUTED_VALUE"""),149.33)</f>
        <v>149.33</v>
      </c>
      <c r="C982" s="1">
        <f>IFERROR(__xludf.DUMMYFUNCTION("""COMPUTED_VALUE"""),149.83)</f>
        <v>149.83</v>
      </c>
      <c r="D982" s="1">
        <f>IFERROR(__xludf.DUMMYFUNCTION("""COMPUTED_VALUE"""),146.15)</f>
        <v>146.15</v>
      </c>
      <c r="E982" s="1">
        <f>IFERROR(__xludf.DUMMYFUNCTION("""COMPUTED_VALUE"""),146.3)</f>
        <v>146.3</v>
      </c>
      <c r="F982" s="1">
        <f>IFERROR(__xludf.DUMMYFUNCTION("""COMPUTED_VALUE"""),1531460.0)</f>
        <v>1531460</v>
      </c>
    </row>
    <row r="983">
      <c r="A983" s="2">
        <f>IFERROR(__xludf.DUMMYFUNCTION("""COMPUTED_VALUE"""),44523.66666666667)</f>
        <v>44523.66667</v>
      </c>
      <c r="B983" s="1">
        <f>IFERROR(__xludf.DUMMYFUNCTION("""COMPUTED_VALUE"""),146.15)</f>
        <v>146.15</v>
      </c>
      <c r="C983" s="1">
        <f>IFERROR(__xludf.DUMMYFUNCTION("""COMPUTED_VALUE"""),146.66)</f>
        <v>146.66</v>
      </c>
      <c r="D983" s="1">
        <f>IFERROR(__xludf.DUMMYFUNCTION("""COMPUTED_VALUE"""),144.12)</f>
        <v>144.12</v>
      </c>
      <c r="E983" s="1">
        <f>IFERROR(__xludf.DUMMYFUNCTION("""COMPUTED_VALUE"""),145.78)</f>
        <v>145.78</v>
      </c>
      <c r="F983" s="1">
        <f>IFERROR(__xludf.DUMMYFUNCTION("""COMPUTED_VALUE"""),1361558.0)</f>
        <v>1361558</v>
      </c>
    </row>
    <row r="984">
      <c r="A984" s="2">
        <f>IFERROR(__xludf.DUMMYFUNCTION("""COMPUTED_VALUE"""),44524.66666666667)</f>
        <v>44524.66667</v>
      </c>
      <c r="B984" s="1">
        <f>IFERROR(__xludf.DUMMYFUNCTION("""COMPUTED_VALUE"""),145.47)</f>
        <v>145.47</v>
      </c>
      <c r="C984" s="1">
        <f>IFERROR(__xludf.DUMMYFUNCTION("""COMPUTED_VALUE"""),146.25)</f>
        <v>146.25</v>
      </c>
      <c r="D984" s="1">
        <f>IFERROR(__xludf.DUMMYFUNCTION("""COMPUTED_VALUE"""),144.37)</f>
        <v>144.37</v>
      </c>
      <c r="E984" s="1">
        <f>IFERROR(__xludf.DUMMYFUNCTION("""COMPUTED_VALUE"""),146.12)</f>
        <v>146.12</v>
      </c>
      <c r="F984" s="1">
        <f>IFERROR(__xludf.DUMMYFUNCTION("""COMPUTED_VALUE"""),902007.0)</f>
        <v>902007</v>
      </c>
    </row>
    <row r="985">
      <c r="A985" s="2">
        <f>IFERROR(__xludf.DUMMYFUNCTION("""COMPUTED_VALUE"""),44526.54166666667)</f>
        <v>44526.54167</v>
      </c>
      <c r="B985" s="1">
        <f>IFERROR(__xludf.DUMMYFUNCTION("""COMPUTED_VALUE"""),144.35)</f>
        <v>144.35</v>
      </c>
      <c r="C985" s="1">
        <f>IFERROR(__xludf.DUMMYFUNCTION("""COMPUTED_VALUE"""),144.56)</f>
        <v>144.56</v>
      </c>
      <c r="D985" s="1">
        <f>IFERROR(__xludf.DUMMYFUNCTION("""COMPUTED_VALUE"""),141.84)</f>
        <v>141.84</v>
      </c>
      <c r="E985" s="1">
        <f>IFERROR(__xludf.DUMMYFUNCTION("""COMPUTED_VALUE"""),142.18)</f>
        <v>142.18</v>
      </c>
      <c r="F985" s="1">
        <f>IFERROR(__xludf.DUMMYFUNCTION("""COMPUTED_VALUE"""),1523462.0)</f>
        <v>1523462</v>
      </c>
    </row>
    <row r="986">
      <c r="A986" s="2">
        <f>IFERROR(__xludf.DUMMYFUNCTION("""COMPUTED_VALUE"""),44529.66666666667)</f>
        <v>44529.66667</v>
      </c>
      <c r="B986" s="1">
        <f>IFERROR(__xludf.DUMMYFUNCTION("""COMPUTED_VALUE"""),144.0)</f>
        <v>144</v>
      </c>
      <c r="C986" s="1">
        <f>IFERROR(__xludf.DUMMYFUNCTION("""COMPUTED_VALUE"""),146.3)</f>
        <v>146.3</v>
      </c>
      <c r="D986" s="1">
        <f>IFERROR(__xludf.DUMMYFUNCTION("""COMPUTED_VALUE"""),143.89)</f>
        <v>143.89</v>
      </c>
      <c r="E986" s="1">
        <f>IFERROR(__xludf.DUMMYFUNCTION("""COMPUTED_VALUE"""),145.53)</f>
        <v>145.53</v>
      </c>
      <c r="F986" s="1">
        <f>IFERROR(__xludf.DUMMYFUNCTION("""COMPUTED_VALUE"""),1629752.0)</f>
        <v>1629752</v>
      </c>
    </row>
    <row r="987">
      <c r="A987" s="2">
        <f>IFERROR(__xludf.DUMMYFUNCTION("""COMPUTED_VALUE"""),44530.66666666667)</f>
        <v>44530.66667</v>
      </c>
      <c r="B987" s="1">
        <f>IFERROR(__xludf.DUMMYFUNCTION("""COMPUTED_VALUE"""),145.01)</f>
        <v>145.01</v>
      </c>
      <c r="C987" s="1">
        <f>IFERROR(__xludf.DUMMYFUNCTION("""COMPUTED_VALUE"""),146.0)</f>
        <v>146</v>
      </c>
      <c r="D987" s="1">
        <f>IFERROR(__xludf.DUMMYFUNCTION("""COMPUTED_VALUE"""),141.6)</f>
        <v>141.6</v>
      </c>
      <c r="E987" s="1">
        <f>IFERROR(__xludf.DUMMYFUNCTION("""COMPUTED_VALUE"""),141.9)</f>
        <v>141.9</v>
      </c>
      <c r="F987" s="1">
        <f>IFERROR(__xludf.DUMMYFUNCTION("""COMPUTED_VALUE"""),2103361.0)</f>
        <v>2103361</v>
      </c>
    </row>
    <row r="988">
      <c r="A988" s="2">
        <f>IFERROR(__xludf.DUMMYFUNCTION("""COMPUTED_VALUE"""),44531.66666666667)</f>
        <v>44531.66667</v>
      </c>
      <c r="B988" s="1">
        <f>IFERROR(__xludf.DUMMYFUNCTION("""COMPUTED_VALUE"""),144.0)</f>
        <v>144</v>
      </c>
      <c r="C988" s="1">
        <f>IFERROR(__xludf.DUMMYFUNCTION("""COMPUTED_VALUE"""),145.95)</f>
        <v>145.95</v>
      </c>
      <c r="D988" s="1">
        <f>IFERROR(__xludf.DUMMYFUNCTION("""COMPUTED_VALUE"""),140.91)</f>
        <v>140.91</v>
      </c>
      <c r="E988" s="1">
        <f>IFERROR(__xludf.DUMMYFUNCTION("""COMPUTED_VALUE"""),141.05)</f>
        <v>141.05</v>
      </c>
      <c r="F988" s="1">
        <f>IFERROR(__xludf.DUMMYFUNCTION("""COMPUTED_VALUE"""),1702762.0)</f>
        <v>1702762</v>
      </c>
    </row>
    <row r="989">
      <c r="A989" s="2">
        <f>IFERROR(__xludf.DUMMYFUNCTION("""COMPUTED_VALUE"""),44532.66666666667)</f>
        <v>44532.66667</v>
      </c>
      <c r="B989" s="1">
        <f>IFERROR(__xludf.DUMMYFUNCTION("""COMPUTED_VALUE"""),141.25)</f>
        <v>141.25</v>
      </c>
      <c r="C989" s="1">
        <f>IFERROR(__xludf.DUMMYFUNCTION("""COMPUTED_VALUE"""),143.86)</f>
        <v>143.86</v>
      </c>
      <c r="D989" s="1">
        <f>IFERROR(__xludf.DUMMYFUNCTION("""COMPUTED_VALUE"""),140.21)</f>
        <v>140.21</v>
      </c>
      <c r="E989" s="1">
        <f>IFERROR(__xludf.DUMMYFUNCTION("""COMPUTED_VALUE"""),142.97)</f>
        <v>142.97</v>
      </c>
      <c r="F989" s="1">
        <f>IFERROR(__xludf.DUMMYFUNCTION("""COMPUTED_VALUE"""),1459742.0)</f>
        <v>1459742</v>
      </c>
    </row>
    <row r="990">
      <c r="A990" s="2">
        <f>IFERROR(__xludf.DUMMYFUNCTION("""COMPUTED_VALUE"""),44533.66666666667)</f>
        <v>44533.66667</v>
      </c>
      <c r="B990" s="1">
        <f>IFERROR(__xludf.DUMMYFUNCTION("""COMPUTED_VALUE"""),143.68)</f>
        <v>143.68</v>
      </c>
      <c r="C990" s="1">
        <f>IFERROR(__xludf.DUMMYFUNCTION("""COMPUTED_VALUE"""),144.4)</f>
        <v>144.4</v>
      </c>
      <c r="D990" s="1">
        <f>IFERROR(__xludf.DUMMYFUNCTION("""COMPUTED_VALUE"""),140.3)</f>
        <v>140.3</v>
      </c>
      <c r="E990" s="1">
        <f>IFERROR(__xludf.DUMMYFUNCTION("""COMPUTED_VALUE"""),142.0)</f>
        <v>142</v>
      </c>
      <c r="F990" s="1">
        <f>IFERROR(__xludf.DUMMYFUNCTION("""COMPUTED_VALUE"""),2061508.0)</f>
        <v>2061508</v>
      </c>
    </row>
    <row r="991">
      <c r="A991" s="2">
        <f>IFERROR(__xludf.DUMMYFUNCTION("""COMPUTED_VALUE"""),44536.66666666667)</f>
        <v>44536.66667</v>
      </c>
      <c r="B991" s="1">
        <f>IFERROR(__xludf.DUMMYFUNCTION("""COMPUTED_VALUE"""),143.04)</f>
        <v>143.04</v>
      </c>
      <c r="C991" s="1">
        <f>IFERROR(__xludf.DUMMYFUNCTION("""COMPUTED_VALUE"""),143.85)</f>
        <v>143.85</v>
      </c>
      <c r="D991" s="1">
        <f>IFERROR(__xludf.DUMMYFUNCTION("""COMPUTED_VALUE"""),140.15)</f>
        <v>140.15</v>
      </c>
      <c r="E991" s="1">
        <f>IFERROR(__xludf.DUMMYFUNCTION("""COMPUTED_VALUE"""),143.16)</f>
        <v>143.16</v>
      </c>
      <c r="F991" s="1">
        <f>IFERROR(__xludf.DUMMYFUNCTION("""COMPUTED_VALUE"""),1530905.0)</f>
        <v>1530905</v>
      </c>
    </row>
    <row r="992">
      <c r="A992" s="2">
        <f>IFERROR(__xludf.DUMMYFUNCTION("""COMPUTED_VALUE"""),44537.66666666667)</f>
        <v>44537.66667</v>
      </c>
      <c r="B992" s="1">
        <f>IFERROR(__xludf.DUMMYFUNCTION("""COMPUTED_VALUE"""),145.6)</f>
        <v>145.6</v>
      </c>
      <c r="C992" s="1">
        <f>IFERROR(__xludf.DUMMYFUNCTION("""COMPUTED_VALUE"""),147.53)</f>
        <v>147.53</v>
      </c>
      <c r="D992" s="1">
        <f>IFERROR(__xludf.DUMMYFUNCTION("""COMPUTED_VALUE"""),145.23)</f>
        <v>145.23</v>
      </c>
      <c r="E992" s="1">
        <f>IFERROR(__xludf.DUMMYFUNCTION("""COMPUTED_VALUE"""),147.27)</f>
        <v>147.27</v>
      </c>
      <c r="F992" s="1">
        <f>IFERROR(__xludf.DUMMYFUNCTION("""COMPUTED_VALUE"""),1612015.0)</f>
        <v>1612015</v>
      </c>
    </row>
    <row r="993">
      <c r="A993" s="2">
        <f>IFERROR(__xludf.DUMMYFUNCTION("""COMPUTED_VALUE"""),44538.66666666667)</f>
        <v>44538.66667</v>
      </c>
      <c r="B993" s="1">
        <f>IFERROR(__xludf.DUMMYFUNCTION("""COMPUTED_VALUE"""),147.6)</f>
        <v>147.6</v>
      </c>
      <c r="C993" s="1">
        <f>IFERROR(__xludf.DUMMYFUNCTION("""COMPUTED_VALUE"""),148.39)</f>
        <v>148.39</v>
      </c>
      <c r="D993" s="1">
        <f>IFERROR(__xludf.DUMMYFUNCTION("""COMPUTED_VALUE"""),146.41)</f>
        <v>146.41</v>
      </c>
      <c r="E993" s="1">
        <f>IFERROR(__xludf.DUMMYFUNCTION("""COMPUTED_VALUE"""),148.19)</f>
        <v>148.19</v>
      </c>
      <c r="F993" s="1">
        <f>IFERROR(__xludf.DUMMYFUNCTION("""COMPUTED_VALUE"""),1213516.0)</f>
        <v>1213516</v>
      </c>
    </row>
    <row r="994">
      <c r="A994" s="2">
        <f>IFERROR(__xludf.DUMMYFUNCTION("""COMPUTED_VALUE"""),44539.66666666667)</f>
        <v>44539.66667</v>
      </c>
      <c r="B994" s="1">
        <f>IFERROR(__xludf.DUMMYFUNCTION("""COMPUTED_VALUE"""),147.59)</f>
        <v>147.59</v>
      </c>
      <c r="C994" s="1">
        <f>IFERROR(__xludf.DUMMYFUNCTION("""COMPUTED_VALUE"""),149.1)</f>
        <v>149.1</v>
      </c>
      <c r="D994" s="1">
        <f>IFERROR(__xludf.DUMMYFUNCTION("""COMPUTED_VALUE"""),147.12)</f>
        <v>147.12</v>
      </c>
      <c r="E994" s="1">
        <f>IFERROR(__xludf.DUMMYFUNCTION("""COMPUTED_VALUE"""),147.64)</f>
        <v>147.64</v>
      </c>
      <c r="F994" s="1">
        <f>IFERROR(__xludf.DUMMYFUNCTION("""COMPUTED_VALUE"""),1163486.0)</f>
        <v>1163486</v>
      </c>
    </row>
    <row r="995">
      <c r="A995" s="2">
        <f>IFERROR(__xludf.DUMMYFUNCTION("""COMPUTED_VALUE"""),44540.66666666667)</f>
        <v>44540.66667</v>
      </c>
      <c r="B995" s="1">
        <f>IFERROR(__xludf.DUMMYFUNCTION("""COMPUTED_VALUE"""),148.7)</f>
        <v>148.7</v>
      </c>
      <c r="C995" s="1">
        <f>IFERROR(__xludf.DUMMYFUNCTION("""COMPUTED_VALUE"""),148.98)</f>
        <v>148.98</v>
      </c>
      <c r="D995" s="1">
        <f>IFERROR(__xludf.DUMMYFUNCTION("""COMPUTED_VALUE"""),146.7)</f>
        <v>146.7</v>
      </c>
      <c r="E995" s="1">
        <f>IFERROR(__xludf.DUMMYFUNCTION("""COMPUTED_VALUE"""),148.0)</f>
        <v>148</v>
      </c>
      <c r="F995" s="1">
        <f>IFERROR(__xludf.DUMMYFUNCTION("""COMPUTED_VALUE"""),1223138.0)</f>
        <v>1223138</v>
      </c>
    </row>
    <row r="996">
      <c r="A996" s="2">
        <f>IFERROR(__xludf.DUMMYFUNCTION("""COMPUTED_VALUE"""),44543.66666666667)</f>
        <v>44543.66667</v>
      </c>
      <c r="B996" s="1">
        <f>IFERROR(__xludf.DUMMYFUNCTION("""COMPUTED_VALUE"""),147.78)</f>
        <v>147.78</v>
      </c>
      <c r="C996" s="1">
        <f>IFERROR(__xludf.DUMMYFUNCTION("""COMPUTED_VALUE"""),147.97)</f>
        <v>147.97</v>
      </c>
      <c r="D996" s="1">
        <f>IFERROR(__xludf.DUMMYFUNCTION("""COMPUTED_VALUE"""),145.52)</f>
        <v>145.52</v>
      </c>
      <c r="E996" s="1">
        <f>IFERROR(__xludf.DUMMYFUNCTION("""COMPUTED_VALUE"""),145.83)</f>
        <v>145.83</v>
      </c>
      <c r="F996" s="1">
        <f>IFERROR(__xludf.DUMMYFUNCTION("""COMPUTED_VALUE"""),1353470.0)</f>
        <v>1353470</v>
      </c>
    </row>
    <row r="997">
      <c r="A997" s="2">
        <f>IFERROR(__xludf.DUMMYFUNCTION("""COMPUTED_VALUE"""),44544.66666666667)</f>
        <v>44544.66667</v>
      </c>
      <c r="B997" s="1">
        <f>IFERROR(__xludf.DUMMYFUNCTION("""COMPUTED_VALUE"""),143.97)</f>
        <v>143.97</v>
      </c>
      <c r="C997" s="1">
        <f>IFERROR(__xludf.DUMMYFUNCTION("""COMPUTED_VALUE"""),144.48)</f>
        <v>144.48</v>
      </c>
      <c r="D997" s="1">
        <f>IFERROR(__xludf.DUMMYFUNCTION("""COMPUTED_VALUE"""),141.21)</f>
        <v>141.21</v>
      </c>
      <c r="E997" s="1">
        <f>IFERROR(__xludf.DUMMYFUNCTION("""COMPUTED_VALUE"""),143.91)</f>
        <v>143.91</v>
      </c>
      <c r="F997" s="1">
        <f>IFERROR(__xludf.DUMMYFUNCTION("""COMPUTED_VALUE"""),1922312.0)</f>
        <v>1922312</v>
      </c>
    </row>
    <row r="998">
      <c r="A998" s="2">
        <f>IFERROR(__xludf.DUMMYFUNCTION("""COMPUTED_VALUE"""),44545.66666666667)</f>
        <v>44545.66667</v>
      </c>
      <c r="B998" s="1">
        <f>IFERROR(__xludf.DUMMYFUNCTION("""COMPUTED_VALUE"""),143.41)</f>
        <v>143.41</v>
      </c>
      <c r="C998" s="1">
        <f>IFERROR(__xludf.DUMMYFUNCTION("""COMPUTED_VALUE"""),146.72)</f>
        <v>146.72</v>
      </c>
      <c r="D998" s="1">
        <f>IFERROR(__xludf.DUMMYFUNCTION("""COMPUTED_VALUE"""),141.68)</f>
        <v>141.68</v>
      </c>
      <c r="E998" s="1">
        <f>IFERROR(__xludf.DUMMYFUNCTION("""COMPUTED_VALUE"""),146.44)</f>
        <v>146.44</v>
      </c>
      <c r="F998" s="1">
        <f>IFERROR(__xludf.DUMMYFUNCTION("""COMPUTED_VALUE"""),1818523.0)</f>
        <v>1818523</v>
      </c>
    </row>
    <row r="999">
      <c r="A999" s="2">
        <f>IFERROR(__xludf.DUMMYFUNCTION("""COMPUTED_VALUE"""),44546.66666666667)</f>
        <v>44546.66667</v>
      </c>
      <c r="B999" s="1">
        <f>IFERROR(__xludf.DUMMYFUNCTION("""COMPUTED_VALUE"""),147.17)</f>
        <v>147.17</v>
      </c>
      <c r="C999" s="1">
        <f>IFERROR(__xludf.DUMMYFUNCTION("""COMPUTED_VALUE"""),147.68)</f>
        <v>147.68</v>
      </c>
      <c r="D999" s="1">
        <f>IFERROR(__xludf.DUMMYFUNCTION("""COMPUTED_VALUE"""),143.61)</f>
        <v>143.61</v>
      </c>
      <c r="E999" s="1">
        <f>IFERROR(__xludf.DUMMYFUNCTION("""COMPUTED_VALUE"""),144.45)</f>
        <v>144.45</v>
      </c>
      <c r="F999" s="1">
        <f>IFERROR(__xludf.DUMMYFUNCTION("""COMPUTED_VALUE"""),1682519.0)</f>
        <v>1682519</v>
      </c>
    </row>
    <row r="1000">
      <c r="A1000" s="2">
        <f>IFERROR(__xludf.DUMMYFUNCTION("""COMPUTED_VALUE"""),44547.66666666667)</f>
        <v>44547.66667</v>
      </c>
      <c r="B1000" s="1">
        <f>IFERROR(__xludf.DUMMYFUNCTION("""COMPUTED_VALUE"""),142.5)</f>
        <v>142.5</v>
      </c>
      <c r="C1000" s="1">
        <f>IFERROR(__xludf.DUMMYFUNCTION("""COMPUTED_VALUE"""),143.83)</f>
        <v>143.83</v>
      </c>
      <c r="D1000" s="1">
        <f>IFERROR(__xludf.DUMMYFUNCTION("""COMPUTED_VALUE"""),141.3)</f>
        <v>141.3</v>
      </c>
      <c r="E1000" s="1">
        <f>IFERROR(__xludf.DUMMYFUNCTION("""COMPUTED_VALUE"""),141.73)</f>
        <v>141.73</v>
      </c>
      <c r="F1000" s="1">
        <f>IFERROR(__xludf.DUMMYFUNCTION("""COMPUTED_VALUE"""),2550894.0)</f>
        <v>2550894</v>
      </c>
    </row>
    <row r="1001">
      <c r="A1001" s="2">
        <f>IFERROR(__xludf.DUMMYFUNCTION("""COMPUTED_VALUE"""),44550.66666666667)</f>
        <v>44550.66667</v>
      </c>
      <c r="B1001" s="1">
        <f>IFERROR(__xludf.DUMMYFUNCTION("""COMPUTED_VALUE"""),140.0)</f>
        <v>140</v>
      </c>
      <c r="C1001" s="1">
        <f>IFERROR(__xludf.DUMMYFUNCTION("""COMPUTED_VALUE"""),141.77)</f>
        <v>141.77</v>
      </c>
      <c r="D1001" s="1">
        <f>IFERROR(__xludf.DUMMYFUNCTION("""COMPUTED_VALUE"""),139.32)</f>
        <v>139.32</v>
      </c>
      <c r="E1001" s="1">
        <f>IFERROR(__xludf.DUMMYFUNCTION("""COMPUTED_VALUE"""),141.61)</f>
        <v>141.61</v>
      </c>
      <c r="F1001" s="1">
        <f>IFERROR(__xludf.DUMMYFUNCTION("""COMPUTED_VALUE"""),1359618.0)</f>
        <v>1359618</v>
      </c>
    </row>
    <row r="1002">
      <c r="A1002" s="2">
        <f>IFERROR(__xludf.DUMMYFUNCTION("""COMPUTED_VALUE"""),44551.66666666667)</f>
        <v>44551.66667</v>
      </c>
      <c r="B1002" s="1">
        <f>IFERROR(__xludf.DUMMYFUNCTION("""COMPUTED_VALUE"""),142.05)</f>
        <v>142.05</v>
      </c>
      <c r="C1002" s="1">
        <f>IFERROR(__xludf.DUMMYFUNCTION("""COMPUTED_VALUE"""),143.87)</f>
        <v>143.87</v>
      </c>
      <c r="D1002" s="1">
        <f>IFERROR(__xludf.DUMMYFUNCTION("""COMPUTED_VALUE"""),140.5)</f>
        <v>140.5</v>
      </c>
      <c r="E1002" s="1">
        <f>IFERROR(__xludf.DUMMYFUNCTION("""COMPUTED_VALUE"""),143.47)</f>
        <v>143.47</v>
      </c>
      <c r="F1002" s="1">
        <f>IFERROR(__xludf.DUMMYFUNCTION("""COMPUTED_VALUE"""),1437768.0)</f>
        <v>1437768</v>
      </c>
    </row>
    <row r="1003">
      <c r="A1003" s="2">
        <f>IFERROR(__xludf.DUMMYFUNCTION("""COMPUTED_VALUE"""),44552.66666666667)</f>
        <v>44552.66667</v>
      </c>
      <c r="B1003" s="1">
        <f>IFERROR(__xludf.DUMMYFUNCTION("""COMPUTED_VALUE"""),143.07)</f>
        <v>143.07</v>
      </c>
      <c r="C1003" s="1">
        <f>IFERROR(__xludf.DUMMYFUNCTION("""COMPUTED_VALUE"""),146.5)</f>
        <v>146.5</v>
      </c>
      <c r="D1003" s="1">
        <f>IFERROR(__xludf.DUMMYFUNCTION("""COMPUTED_VALUE"""),143.07)</f>
        <v>143.07</v>
      </c>
      <c r="E1003" s="1">
        <f>IFERROR(__xludf.DUMMYFUNCTION("""COMPUTED_VALUE"""),146.42)</f>
        <v>146.42</v>
      </c>
      <c r="F1003" s="1">
        <f>IFERROR(__xludf.DUMMYFUNCTION("""COMPUTED_VALUE"""),1316119.0)</f>
        <v>1316119</v>
      </c>
    </row>
    <row r="1004">
      <c r="A1004" s="2">
        <f>IFERROR(__xludf.DUMMYFUNCTION("""COMPUTED_VALUE"""),44553.66666666667)</f>
        <v>44553.66667</v>
      </c>
      <c r="B1004" s="1">
        <f>IFERROR(__xludf.DUMMYFUNCTION("""COMPUTED_VALUE"""),146.5)</f>
        <v>146.5</v>
      </c>
      <c r="C1004" s="1">
        <f>IFERROR(__xludf.DUMMYFUNCTION("""COMPUTED_VALUE"""),148.24)</f>
        <v>148.24</v>
      </c>
      <c r="D1004" s="1">
        <f>IFERROR(__xludf.DUMMYFUNCTION("""COMPUTED_VALUE"""),146.45)</f>
        <v>146.45</v>
      </c>
      <c r="E1004" s="1">
        <f>IFERROR(__xludf.DUMMYFUNCTION("""COMPUTED_VALUE"""),146.92)</f>
        <v>146.92</v>
      </c>
      <c r="F1004" s="1">
        <f>IFERROR(__xludf.DUMMYFUNCTION("""COMPUTED_VALUE"""),1319172.0)</f>
        <v>1319172</v>
      </c>
    </row>
    <row r="1005">
      <c r="A1005" s="2">
        <f>IFERROR(__xludf.DUMMYFUNCTION("""COMPUTED_VALUE"""),44557.66666666667)</f>
        <v>44557.66667</v>
      </c>
      <c r="B1005" s="1">
        <f>IFERROR(__xludf.DUMMYFUNCTION("""COMPUTED_VALUE"""),147.26)</f>
        <v>147.26</v>
      </c>
      <c r="C1005" s="1">
        <f>IFERROR(__xludf.DUMMYFUNCTION("""COMPUTED_VALUE"""),148.34)</f>
        <v>148.34</v>
      </c>
      <c r="D1005" s="1">
        <f>IFERROR(__xludf.DUMMYFUNCTION("""COMPUTED_VALUE"""),147.17)</f>
        <v>147.17</v>
      </c>
      <c r="E1005" s="1">
        <f>IFERROR(__xludf.DUMMYFUNCTION("""COMPUTED_VALUE"""),147.91)</f>
        <v>147.91</v>
      </c>
      <c r="F1005" s="1">
        <f>IFERROR(__xludf.DUMMYFUNCTION("""COMPUTED_VALUE"""),799223.0)</f>
        <v>799223</v>
      </c>
    </row>
    <row r="1006">
      <c r="A1006" s="2">
        <f>IFERROR(__xludf.DUMMYFUNCTION("""COMPUTED_VALUE"""),44558.66666666667)</f>
        <v>44558.66667</v>
      </c>
      <c r="B1006" s="1">
        <f>IFERROR(__xludf.DUMMYFUNCTION("""COMPUTED_VALUE"""),148.24)</f>
        <v>148.24</v>
      </c>
      <c r="C1006" s="1">
        <f>IFERROR(__xludf.DUMMYFUNCTION("""COMPUTED_VALUE"""),148.3)</f>
        <v>148.3</v>
      </c>
      <c r="D1006" s="1">
        <f>IFERROR(__xludf.DUMMYFUNCTION("""COMPUTED_VALUE"""),146.05)</f>
        <v>146.05</v>
      </c>
      <c r="E1006" s="1">
        <f>IFERROR(__xludf.DUMMYFUNCTION("""COMPUTED_VALUE"""),146.69)</f>
        <v>146.69</v>
      </c>
      <c r="F1006" s="1">
        <f>IFERROR(__xludf.DUMMYFUNCTION("""COMPUTED_VALUE"""),912715.0)</f>
        <v>912715</v>
      </c>
    </row>
    <row r="1007">
      <c r="A1007" s="2">
        <f>IFERROR(__xludf.DUMMYFUNCTION("""COMPUTED_VALUE"""),44559.66666666667)</f>
        <v>44559.66667</v>
      </c>
      <c r="B1007" s="1">
        <f>IFERROR(__xludf.DUMMYFUNCTION("""COMPUTED_VALUE"""),146.64)</f>
        <v>146.64</v>
      </c>
      <c r="C1007" s="1">
        <f>IFERROR(__xludf.DUMMYFUNCTION("""COMPUTED_VALUE"""),147.42)</f>
        <v>147.42</v>
      </c>
      <c r="D1007" s="1">
        <f>IFERROR(__xludf.DUMMYFUNCTION("""COMPUTED_VALUE"""),145.65)</f>
        <v>145.65</v>
      </c>
      <c r="E1007" s="1">
        <f>IFERROR(__xludf.DUMMYFUNCTION("""COMPUTED_VALUE"""),146.66)</f>
        <v>146.66</v>
      </c>
      <c r="F1007" s="1">
        <f>IFERROR(__xludf.DUMMYFUNCTION("""COMPUTED_VALUE"""),889373.0)</f>
        <v>889373</v>
      </c>
    </row>
    <row r="1008">
      <c r="A1008" s="2">
        <f>IFERROR(__xludf.DUMMYFUNCTION("""COMPUTED_VALUE"""),44560.66666666667)</f>
        <v>44560.66667</v>
      </c>
      <c r="B1008" s="1">
        <f>IFERROR(__xludf.DUMMYFUNCTION("""COMPUTED_VALUE"""),146.69)</f>
        <v>146.69</v>
      </c>
      <c r="C1008" s="1">
        <f>IFERROR(__xludf.DUMMYFUNCTION("""COMPUTED_VALUE"""),147.3)</f>
        <v>147.3</v>
      </c>
      <c r="D1008" s="1">
        <f>IFERROR(__xludf.DUMMYFUNCTION("""COMPUTED_VALUE"""),145.99)</f>
        <v>145.99</v>
      </c>
      <c r="E1008" s="1">
        <f>IFERROR(__xludf.DUMMYFUNCTION("""COMPUTED_VALUE"""),146.2)</f>
        <v>146.2</v>
      </c>
      <c r="F1008" s="1">
        <f>IFERROR(__xludf.DUMMYFUNCTION("""COMPUTED_VALUE"""),784386.0)</f>
        <v>784386</v>
      </c>
    </row>
    <row r="1009">
      <c r="A1009" s="2">
        <f>IFERROR(__xludf.DUMMYFUNCTION("""COMPUTED_VALUE"""),44561.66666666667)</f>
        <v>44561.66667</v>
      </c>
      <c r="B1009" s="1">
        <f>IFERROR(__xludf.DUMMYFUNCTION("""COMPUTED_VALUE"""),146.05)</f>
        <v>146.05</v>
      </c>
      <c r="C1009" s="1">
        <f>IFERROR(__xludf.DUMMYFUNCTION("""COMPUTED_VALUE"""),146.7)</f>
        <v>146.7</v>
      </c>
      <c r="D1009" s="1">
        <f>IFERROR(__xludf.DUMMYFUNCTION("""COMPUTED_VALUE"""),144.85)</f>
        <v>144.85</v>
      </c>
      <c r="E1009" s="1">
        <f>IFERROR(__xludf.DUMMYFUNCTION("""COMPUTED_VALUE"""),144.85)</f>
        <v>144.85</v>
      </c>
      <c r="F1009" s="1">
        <f>IFERROR(__xludf.DUMMYFUNCTION("""COMPUTED_VALUE"""),906759.0)</f>
        <v>906759</v>
      </c>
    </row>
    <row r="1010">
      <c r="A1010" s="2">
        <f>IFERROR(__xludf.DUMMYFUNCTION("""COMPUTED_VALUE"""),44564.66666666667)</f>
        <v>44564.66667</v>
      </c>
      <c r="B1010" s="1">
        <f>IFERROR(__xludf.DUMMYFUNCTION("""COMPUTED_VALUE"""),145.06)</f>
        <v>145.06</v>
      </c>
      <c r="C1010" s="1">
        <f>IFERROR(__xludf.DUMMYFUNCTION("""COMPUTED_VALUE"""),145.85)</f>
        <v>145.85</v>
      </c>
      <c r="D1010" s="1">
        <f>IFERROR(__xludf.DUMMYFUNCTION("""COMPUTED_VALUE"""),143.71)</f>
        <v>143.71</v>
      </c>
      <c r="E1010" s="1">
        <f>IFERROR(__xludf.DUMMYFUNCTION("""COMPUTED_VALUE"""),144.99)</f>
        <v>144.99</v>
      </c>
      <c r="F1010" s="1">
        <f>IFERROR(__xludf.DUMMYFUNCTION("""COMPUTED_VALUE"""),1433947.0)</f>
        <v>1433947</v>
      </c>
    </row>
    <row r="1011">
      <c r="A1011" s="2">
        <f>IFERROR(__xludf.DUMMYFUNCTION("""COMPUTED_VALUE"""),44565.66666666667)</f>
        <v>44565.66667</v>
      </c>
      <c r="B1011" s="1">
        <f>IFERROR(__xludf.DUMMYFUNCTION("""COMPUTED_VALUE"""),145.4)</f>
        <v>145.4</v>
      </c>
      <c r="C1011" s="1">
        <f>IFERROR(__xludf.DUMMYFUNCTION("""COMPUTED_VALUE"""),146.48)</f>
        <v>146.48</v>
      </c>
      <c r="D1011" s="1">
        <f>IFERROR(__xludf.DUMMYFUNCTION("""COMPUTED_VALUE"""),143.72)</f>
        <v>143.72</v>
      </c>
      <c r="E1011" s="1">
        <f>IFERROR(__xludf.DUMMYFUNCTION("""COMPUTED_VALUE"""),144.4)</f>
        <v>144.4</v>
      </c>
      <c r="F1011" s="1">
        <f>IFERROR(__xludf.DUMMYFUNCTION("""COMPUTED_VALUE"""),1419972.0)</f>
        <v>1419972</v>
      </c>
    </row>
    <row r="1012">
      <c r="A1012" s="2">
        <f>IFERROR(__xludf.DUMMYFUNCTION("""COMPUTED_VALUE"""),44566.66666666667)</f>
        <v>44566.66667</v>
      </c>
      <c r="B1012" s="1">
        <f>IFERROR(__xludf.DUMMYFUNCTION("""COMPUTED_VALUE"""),144.42)</f>
        <v>144.42</v>
      </c>
      <c r="C1012" s="1">
        <f>IFERROR(__xludf.DUMMYFUNCTION("""COMPUTED_VALUE"""),144.5)</f>
        <v>144.5</v>
      </c>
      <c r="D1012" s="1">
        <f>IFERROR(__xludf.DUMMYFUNCTION("""COMPUTED_VALUE"""),137.69)</f>
        <v>137.69</v>
      </c>
      <c r="E1012" s="1">
        <f>IFERROR(__xludf.DUMMYFUNCTION("""COMPUTED_VALUE"""),137.78)</f>
        <v>137.78</v>
      </c>
      <c r="F1012" s="1">
        <f>IFERROR(__xludf.DUMMYFUNCTION("""COMPUTED_VALUE"""),2730914.0)</f>
        <v>2730914</v>
      </c>
    </row>
    <row r="1013">
      <c r="A1013" s="2">
        <f>IFERROR(__xludf.DUMMYFUNCTION("""COMPUTED_VALUE"""),44567.66666666667)</f>
        <v>44567.66667</v>
      </c>
      <c r="B1013" s="1">
        <f>IFERROR(__xludf.DUMMYFUNCTION("""COMPUTED_VALUE"""),137.0)</f>
        <v>137</v>
      </c>
      <c r="C1013" s="1">
        <f>IFERROR(__xludf.DUMMYFUNCTION("""COMPUTED_VALUE"""),139.94)</f>
        <v>139.94</v>
      </c>
      <c r="D1013" s="1">
        <f>IFERROR(__xludf.DUMMYFUNCTION("""COMPUTED_VALUE"""),136.56)</f>
        <v>136.56</v>
      </c>
      <c r="E1013" s="1">
        <f>IFERROR(__xludf.DUMMYFUNCTION("""COMPUTED_VALUE"""),137.75)</f>
        <v>137.75</v>
      </c>
      <c r="F1013" s="1">
        <f>IFERROR(__xludf.DUMMYFUNCTION("""COMPUTED_VALUE"""),1867371.0)</f>
        <v>1867371</v>
      </c>
    </row>
    <row r="1014">
      <c r="A1014" s="2">
        <f>IFERROR(__xludf.DUMMYFUNCTION("""COMPUTED_VALUE"""),44568.66666666667)</f>
        <v>44568.66667</v>
      </c>
      <c r="B1014" s="1">
        <f>IFERROR(__xludf.DUMMYFUNCTION("""COMPUTED_VALUE"""),138.15)</f>
        <v>138.15</v>
      </c>
      <c r="C1014" s="1">
        <f>IFERROR(__xludf.DUMMYFUNCTION("""COMPUTED_VALUE"""),138.45)</f>
        <v>138.45</v>
      </c>
      <c r="D1014" s="1">
        <f>IFERROR(__xludf.DUMMYFUNCTION("""COMPUTED_VALUE"""),135.77)</f>
        <v>135.77</v>
      </c>
      <c r="E1014" s="1">
        <f>IFERROR(__xludf.DUMMYFUNCTION("""COMPUTED_VALUE"""),137.02)</f>
        <v>137.02</v>
      </c>
      <c r="F1014" s="1">
        <f>IFERROR(__xludf.DUMMYFUNCTION("""COMPUTED_VALUE"""),1488028.0)</f>
        <v>1488028</v>
      </c>
    </row>
    <row r="1015">
      <c r="A1015" s="2">
        <f>IFERROR(__xludf.DUMMYFUNCTION("""COMPUTED_VALUE"""),44571.66666666667)</f>
        <v>44571.66667</v>
      </c>
      <c r="B1015" s="1">
        <f>IFERROR(__xludf.DUMMYFUNCTION("""COMPUTED_VALUE"""),135.08)</f>
        <v>135.08</v>
      </c>
      <c r="C1015" s="1">
        <f>IFERROR(__xludf.DUMMYFUNCTION("""COMPUTED_VALUE"""),138.82)</f>
        <v>138.82</v>
      </c>
      <c r="D1015" s="1">
        <f>IFERROR(__xludf.DUMMYFUNCTION("""COMPUTED_VALUE"""),133.16)</f>
        <v>133.16</v>
      </c>
      <c r="E1015" s="1">
        <f>IFERROR(__xludf.DUMMYFUNCTION("""COMPUTED_VALUE"""),138.67)</f>
        <v>138.67</v>
      </c>
      <c r="F1015" s="1">
        <f>IFERROR(__xludf.DUMMYFUNCTION("""COMPUTED_VALUE"""),2220406.0)</f>
        <v>2220406</v>
      </c>
    </row>
    <row r="1016">
      <c r="A1016" s="2">
        <f>IFERROR(__xludf.DUMMYFUNCTION("""COMPUTED_VALUE"""),44572.66666666667)</f>
        <v>44572.66667</v>
      </c>
      <c r="B1016" s="1">
        <f>IFERROR(__xludf.DUMMYFUNCTION("""COMPUTED_VALUE"""),138.01)</f>
        <v>138.01</v>
      </c>
      <c r="C1016" s="1">
        <f>IFERROR(__xludf.DUMMYFUNCTION("""COMPUTED_VALUE"""),140.22)</f>
        <v>140.22</v>
      </c>
      <c r="D1016" s="1">
        <f>IFERROR(__xludf.DUMMYFUNCTION("""COMPUTED_VALUE"""),136.69)</f>
        <v>136.69</v>
      </c>
      <c r="E1016" s="1">
        <f>IFERROR(__xludf.DUMMYFUNCTION("""COMPUTED_VALUE"""),139.74)</f>
        <v>139.74</v>
      </c>
      <c r="F1016" s="1">
        <f>IFERROR(__xludf.DUMMYFUNCTION("""COMPUTED_VALUE"""),1436485.0)</f>
        <v>1436485</v>
      </c>
    </row>
    <row r="1017">
      <c r="A1017" s="2">
        <f>IFERROR(__xludf.DUMMYFUNCTION("""COMPUTED_VALUE"""),44573.66666666667)</f>
        <v>44573.66667</v>
      </c>
      <c r="B1017" s="1">
        <f>IFERROR(__xludf.DUMMYFUNCTION("""COMPUTED_VALUE"""),141.15)</f>
        <v>141.15</v>
      </c>
      <c r="C1017" s="1">
        <f>IFERROR(__xludf.DUMMYFUNCTION("""COMPUTED_VALUE"""),142.61)</f>
        <v>142.61</v>
      </c>
      <c r="D1017" s="1">
        <f>IFERROR(__xludf.DUMMYFUNCTION("""COMPUTED_VALUE"""),140.69)</f>
        <v>140.69</v>
      </c>
      <c r="E1017" s="1">
        <f>IFERROR(__xludf.DUMMYFUNCTION("""COMPUTED_VALUE"""),141.43)</f>
        <v>141.43</v>
      </c>
      <c r="F1017" s="1">
        <f>IFERROR(__xludf.DUMMYFUNCTION("""COMPUTED_VALUE"""),1305602.0)</f>
        <v>1305602</v>
      </c>
    </row>
    <row r="1018">
      <c r="A1018" s="2">
        <f>IFERROR(__xludf.DUMMYFUNCTION("""COMPUTED_VALUE"""),44574.66666666667)</f>
        <v>44574.66667</v>
      </c>
      <c r="B1018" s="1">
        <f>IFERROR(__xludf.DUMMYFUNCTION("""COMPUTED_VALUE"""),141.54)</f>
        <v>141.54</v>
      </c>
      <c r="C1018" s="1">
        <f>IFERROR(__xludf.DUMMYFUNCTION("""COMPUTED_VALUE"""),142.85)</f>
        <v>142.85</v>
      </c>
      <c r="D1018" s="1">
        <f>IFERROR(__xludf.DUMMYFUNCTION("""COMPUTED_VALUE"""),138.41)</f>
        <v>138.41</v>
      </c>
      <c r="E1018" s="1">
        <f>IFERROR(__xludf.DUMMYFUNCTION("""COMPUTED_VALUE"""),138.59)</f>
        <v>138.59</v>
      </c>
      <c r="F1018" s="1">
        <f>IFERROR(__xludf.DUMMYFUNCTION("""COMPUTED_VALUE"""),1571830.0)</f>
        <v>1571830</v>
      </c>
    </row>
    <row r="1019">
      <c r="A1019" s="2">
        <f>IFERROR(__xludf.DUMMYFUNCTION("""COMPUTED_VALUE"""),44575.66666666667)</f>
        <v>44575.66667</v>
      </c>
      <c r="B1019" s="1">
        <f>IFERROR(__xludf.DUMMYFUNCTION("""COMPUTED_VALUE"""),137.08)</f>
        <v>137.08</v>
      </c>
      <c r="C1019" s="1">
        <f>IFERROR(__xludf.DUMMYFUNCTION("""COMPUTED_VALUE"""),140.74)</f>
        <v>140.74</v>
      </c>
      <c r="D1019" s="1">
        <f>IFERROR(__xludf.DUMMYFUNCTION("""COMPUTED_VALUE"""),137.0)</f>
        <v>137</v>
      </c>
      <c r="E1019" s="1">
        <f>IFERROR(__xludf.DUMMYFUNCTION("""COMPUTED_VALUE"""),139.48)</f>
        <v>139.48</v>
      </c>
      <c r="F1019" s="1">
        <f>IFERROR(__xludf.DUMMYFUNCTION("""COMPUTED_VALUE"""),1483064.0)</f>
        <v>1483064</v>
      </c>
    </row>
    <row r="1020">
      <c r="A1020" s="2">
        <f>IFERROR(__xludf.DUMMYFUNCTION("""COMPUTED_VALUE"""),44579.66666666667)</f>
        <v>44579.66667</v>
      </c>
      <c r="B1020" s="1">
        <f>IFERROR(__xludf.DUMMYFUNCTION("""COMPUTED_VALUE"""),136.18)</f>
        <v>136.18</v>
      </c>
      <c r="C1020" s="1">
        <f>IFERROR(__xludf.DUMMYFUNCTION("""COMPUTED_VALUE"""),137.13)</f>
        <v>137.13</v>
      </c>
      <c r="D1020" s="1">
        <f>IFERROR(__xludf.DUMMYFUNCTION("""COMPUTED_VALUE"""),135.44)</f>
        <v>135.44</v>
      </c>
      <c r="E1020" s="1">
        <f>IFERROR(__xludf.DUMMYFUNCTION("""COMPUTED_VALUE"""),136.0)</f>
        <v>136</v>
      </c>
      <c r="F1020" s="1">
        <f>IFERROR(__xludf.DUMMYFUNCTION("""COMPUTED_VALUE"""),1744405.0)</f>
        <v>1744405</v>
      </c>
    </row>
    <row r="1021">
      <c r="A1021" s="2">
        <f>IFERROR(__xludf.DUMMYFUNCTION("""COMPUTED_VALUE"""),44580.66666666667)</f>
        <v>44580.66667</v>
      </c>
      <c r="B1021" s="1">
        <f>IFERROR(__xludf.DUMMYFUNCTION("""COMPUTED_VALUE"""),136.52)</f>
        <v>136.52</v>
      </c>
      <c r="C1021" s="1">
        <f>IFERROR(__xludf.DUMMYFUNCTION("""COMPUTED_VALUE"""),137.96)</f>
        <v>137.96</v>
      </c>
      <c r="D1021" s="1">
        <f>IFERROR(__xludf.DUMMYFUNCTION("""COMPUTED_VALUE"""),135.02)</f>
        <v>135.02</v>
      </c>
      <c r="E1021" s="1">
        <f>IFERROR(__xludf.DUMMYFUNCTION("""COMPUTED_VALUE"""),135.12)</f>
        <v>135.12</v>
      </c>
      <c r="F1021" s="1">
        <f>IFERROR(__xludf.DUMMYFUNCTION("""COMPUTED_VALUE"""),1432382.0)</f>
        <v>1432382</v>
      </c>
    </row>
    <row r="1022">
      <c r="A1022" s="2">
        <f>IFERROR(__xludf.DUMMYFUNCTION("""COMPUTED_VALUE"""),44581.66666666667)</f>
        <v>44581.66667</v>
      </c>
      <c r="B1022" s="1">
        <f>IFERROR(__xludf.DUMMYFUNCTION("""COMPUTED_VALUE"""),136.25)</f>
        <v>136.25</v>
      </c>
      <c r="C1022" s="1">
        <f>IFERROR(__xludf.DUMMYFUNCTION("""COMPUTED_VALUE"""),137.63)</f>
        <v>137.63</v>
      </c>
      <c r="D1022" s="1">
        <f>IFERROR(__xludf.DUMMYFUNCTION("""COMPUTED_VALUE"""),132.96)</f>
        <v>132.96</v>
      </c>
      <c r="E1022" s="1">
        <f>IFERROR(__xludf.DUMMYFUNCTION("""COMPUTED_VALUE"""),133.31)</f>
        <v>133.31</v>
      </c>
      <c r="F1022" s="1">
        <f>IFERROR(__xludf.DUMMYFUNCTION("""COMPUTED_VALUE"""),1495357.0)</f>
        <v>1495357</v>
      </c>
    </row>
    <row r="1023">
      <c r="A1023" s="2">
        <f>IFERROR(__xludf.DUMMYFUNCTION("""COMPUTED_VALUE"""),44582.66666666667)</f>
        <v>44582.66667</v>
      </c>
      <c r="B1023" s="1">
        <f>IFERROR(__xludf.DUMMYFUNCTION("""COMPUTED_VALUE"""),132.59)</f>
        <v>132.59</v>
      </c>
      <c r="C1023" s="1">
        <f>IFERROR(__xludf.DUMMYFUNCTION("""COMPUTED_VALUE"""),134.87)</f>
        <v>134.87</v>
      </c>
      <c r="D1023" s="1">
        <f>IFERROR(__xludf.DUMMYFUNCTION("""COMPUTED_VALUE"""),130.09)</f>
        <v>130.09</v>
      </c>
      <c r="E1023" s="1">
        <f>IFERROR(__xludf.DUMMYFUNCTION("""COMPUTED_VALUE"""),130.35)</f>
        <v>130.35</v>
      </c>
      <c r="F1023" s="1">
        <f>IFERROR(__xludf.DUMMYFUNCTION("""COMPUTED_VALUE"""),2782571.0)</f>
        <v>2782571</v>
      </c>
    </row>
    <row r="1024">
      <c r="A1024" s="2">
        <f>IFERROR(__xludf.DUMMYFUNCTION("""COMPUTED_VALUE"""),44585.66666666667)</f>
        <v>44585.66667</v>
      </c>
      <c r="B1024" s="1">
        <f>IFERROR(__xludf.DUMMYFUNCTION("""COMPUTED_VALUE"""),125.98)</f>
        <v>125.98</v>
      </c>
      <c r="C1024" s="1">
        <f>IFERROR(__xludf.DUMMYFUNCTION("""COMPUTED_VALUE"""),131.2)</f>
        <v>131.2</v>
      </c>
      <c r="D1024" s="1">
        <f>IFERROR(__xludf.DUMMYFUNCTION("""COMPUTED_VALUE"""),124.5)</f>
        <v>124.5</v>
      </c>
      <c r="E1024" s="1">
        <f>IFERROR(__xludf.DUMMYFUNCTION("""COMPUTED_VALUE"""),130.8)</f>
        <v>130.8</v>
      </c>
      <c r="F1024" s="1">
        <f>IFERROR(__xludf.DUMMYFUNCTION("""COMPUTED_VALUE"""),3834712.0)</f>
        <v>3834712</v>
      </c>
    </row>
    <row r="1025">
      <c r="A1025" s="2">
        <f>IFERROR(__xludf.DUMMYFUNCTION("""COMPUTED_VALUE"""),44586.66666666667)</f>
        <v>44586.66667</v>
      </c>
      <c r="B1025" s="1">
        <f>IFERROR(__xludf.DUMMYFUNCTION("""COMPUTED_VALUE"""),128.74)</f>
        <v>128.74</v>
      </c>
      <c r="C1025" s="1">
        <f>IFERROR(__xludf.DUMMYFUNCTION("""COMPUTED_VALUE"""),129.4)</f>
        <v>129.4</v>
      </c>
      <c r="D1025" s="1">
        <f>IFERROR(__xludf.DUMMYFUNCTION("""COMPUTED_VALUE"""),126.5)</f>
        <v>126.5</v>
      </c>
      <c r="E1025" s="1">
        <f>IFERROR(__xludf.DUMMYFUNCTION("""COMPUTED_VALUE"""),126.94)</f>
        <v>126.94</v>
      </c>
      <c r="F1025" s="1">
        <f>IFERROR(__xludf.DUMMYFUNCTION("""COMPUTED_VALUE"""),2348028.0)</f>
        <v>2348028</v>
      </c>
    </row>
    <row r="1026">
      <c r="A1026" s="2">
        <f>IFERROR(__xludf.DUMMYFUNCTION("""COMPUTED_VALUE"""),44587.66666666667)</f>
        <v>44587.66667</v>
      </c>
      <c r="B1026" s="1">
        <f>IFERROR(__xludf.DUMMYFUNCTION("""COMPUTED_VALUE"""),131.12)</f>
        <v>131.12</v>
      </c>
      <c r="C1026" s="1">
        <f>IFERROR(__xludf.DUMMYFUNCTION("""COMPUTED_VALUE"""),133.0)</f>
        <v>133</v>
      </c>
      <c r="D1026" s="1">
        <f>IFERROR(__xludf.DUMMYFUNCTION("""COMPUTED_VALUE"""),127.14)</f>
        <v>127.14</v>
      </c>
      <c r="E1026" s="1">
        <f>IFERROR(__xludf.DUMMYFUNCTION("""COMPUTED_VALUE"""),129.23)</f>
        <v>129.23</v>
      </c>
      <c r="F1026" s="1">
        <f>IFERROR(__xludf.DUMMYFUNCTION("""COMPUTED_VALUE"""),2456475.0)</f>
        <v>2456475</v>
      </c>
    </row>
    <row r="1027">
      <c r="A1027" s="2">
        <f>IFERROR(__xludf.DUMMYFUNCTION("""COMPUTED_VALUE"""),44588.66666666667)</f>
        <v>44588.66667</v>
      </c>
      <c r="B1027" s="1">
        <f>IFERROR(__xludf.DUMMYFUNCTION("""COMPUTED_VALUE"""),131.3)</f>
        <v>131.3</v>
      </c>
      <c r="C1027" s="1">
        <f>IFERROR(__xludf.DUMMYFUNCTION("""COMPUTED_VALUE"""),132.65)</f>
        <v>132.65</v>
      </c>
      <c r="D1027" s="1">
        <f>IFERROR(__xludf.DUMMYFUNCTION("""COMPUTED_VALUE"""),128.93)</f>
        <v>128.93</v>
      </c>
      <c r="E1027" s="1">
        <f>IFERROR(__xludf.DUMMYFUNCTION("""COMPUTED_VALUE"""),129.01)</f>
        <v>129.01</v>
      </c>
      <c r="F1027" s="1">
        <f>IFERROR(__xludf.DUMMYFUNCTION("""COMPUTED_VALUE"""),1600939.0)</f>
        <v>1600939</v>
      </c>
    </row>
    <row r="1028">
      <c r="A1028" s="2">
        <f>IFERROR(__xludf.DUMMYFUNCTION("""COMPUTED_VALUE"""),44589.66666666667)</f>
        <v>44589.66667</v>
      </c>
      <c r="B1028" s="1">
        <f>IFERROR(__xludf.DUMMYFUNCTION("""COMPUTED_VALUE"""),129.66)</f>
        <v>129.66</v>
      </c>
      <c r="C1028" s="1">
        <f>IFERROR(__xludf.DUMMYFUNCTION("""COMPUTED_VALUE"""),133.36)</f>
        <v>133.36</v>
      </c>
      <c r="D1028" s="1">
        <f>IFERROR(__xludf.DUMMYFUNCTION("""COMPUTED_VALUE"""),128.49)</f>
        <v>128.49</v>
      </c>
      <c r="E1028" s="1">
        <f>IFERROR(__xludf.DUMMYFUNCTION("""COMPUTED_VALUE"""),133.35)</f>
        <v>133.35</v>
      </c>
      <c r="F1028" s="1">
        <f>IFERROR(__xludf.DUMMYFUNCTION("""COMPUTED_VALUE"""),1718074.0)</f>
        <v>1718074</v>
      </c>
    </row>
    <row r="1029">
      <c r="A1029" s="2">
        <f>IFERROR(__xludf.DUMMYFUNCTION("""COMPUTED_VALUE"""),44592.66666666667)</f>
        <v>44592.66667</v>
      </c>
      <c r="B1029" s="1">
        <f>IFERROR(__xludf.DUMMYFUNCTION("""COMPUTED_VALUE"""),134.16)</f>
        <v>134.16</v>
      </c>
      <c r="C1029" s="1">
        <f>IFERROR(__xludf.DUMMYFUNCTION("""COMPUTED_VALUE"""),135.47)</f>
        <v>135.47</v>
      </c>
      <c r="D1029" s="1">
        <f>IFERROR(__xludf.DUMMYFUNCTION("""COMPUTED_VALUE"""),132.21)</f>
        <v>132.21</v>
      </c>
      <c r="E1029" s="1">
        <f>IFERROR(__xludf.DUMMYFUNCTION("""COMPUTED_VALUE"""),135.3)</f>
        <v>135.3</v>
      </c>
      <c r="F1029" s="1">
        <f>IFERROR(__xludf.DUMMYFUNCTION("""COMPUTED_VALUE"""),1999300.0)</f>
        <v>1999300</v>
      </c>
    </row>
    <row r="1030">
      <c r="A1030" s="2">
        <f>IFERROR(__xludf.DUMMYFUNCTION("""COMPUTED_VALUE"""),44593.66666666667)</f>
        <v>44593.66667</v>
      </c>
      <c r="B1030" s="1">
        <f>IFERROR(__xludf.DUMMYFUNCTION("""COMPUTED_VALUE"""),137.59)</f>
        <v>137.59</v>
      </c>
      <c r="C1030" s="1">
        <f>IFERROR(__xludf.DUMMYFUNCTION("""COMPUTED_VALUE"""),137.79)</f>
        <v>137.79</v>
      </c>
      <c r="D1030" s="1">
        <f>IFERROR(__xludf.DUMMYFUNCTION("""COMPUTED_VALUE"""),134.37)</f>
        <v>134.37</v>
      </c>
      <c r="E1030" s="1">
        <f>IFERROR(__xludf.DUMMYFUNCTION("""COMPUTED_VALUE"""),137.64)</f>
        <v>137.64</v>
      </c>
      <c r="F1030" s="1">
        <f>IFERROR(__xludf.DUMMYFUNCTION("""COMPUTED_VALUE"""),3432182.0)</f>
        <v>3432182</v>
      </c>
    </row>
    <row r="1031">
      <c r="A1031" s="2">
        <f>IFERROR(__xludf.DUMMYFUNCTION("""COMPUTED_VALUE"""),44594.66666666667)</f>
        <v>44594.66667</v>
      </c>
      <c r="B1031" s="1">
        <f>IFERROR(__xludf.DUMMYFUNCTION("""COMPUTED_VALUE"""),151.25)</f>
        <v>151.25</v>
      </c>
      <c r="C1031" s="1">
        <f>IFERROR(__xludf.DUMMYFUNCTION("""COMPUTED_VALUE"""),151.55)</f>
        <v>151.55</v>
      </c>
      <c r="D1031" s="1">
        <f>IFERROR(__xludf.DUMMYFUNCTION("""COMPUTED_VALUE"""),145.52)</f>
        <v>145.52</v>
      </c>
      <c r="E1031" s="1">
        <f>IFERROR(__xludf.DUMMYFUNCTION("""COMPUTED_VALUE"""),148.0)</f>
        <v>148</v>
      </c>
      <c r="F1031" s="1">
        <f>IFERROR(__xludf.DUMMYFUNCTION("""COMPUTED_VALUE"""),6159961.0)</f>
        <v>6159961</v>
      </c>
    </row>
    <row r="1032">
      <c r="A1032" s="2">
        <f>IFERROR(__xludf.DUMMYFUNCTION("""COMPUTED_VALUE"""),44595.66666666667)</f>
        <v>44595.66667</v>
      </c>
      <c r="B1032" s="1">
        <f>IFERROR(__xludf.DUMMYFUNCTION("""COMPUTED_VALUE"""),145.71)</f>
        <v>145.71</v>
      </c>
      <c r="C1032" s="1">
        <f>IFERROR(__xludf.DUMMYFUNCTION("""COMPUTED_VALUE"""),149.68)</f>
        <v>149.68</v>
      </c>
      <c r="D1032" s="1">
        <f>IFERROR(__xludf.DUMMYFUNCTION("""COMPUTED_VALUE"""),142.67)</f>
        <v>142.67</v>
      </c>
      <c r="E1032" s="1">
        <f>IFERROR(__xludf.DUMMYFUNCTION("""COMPUTED_VALUE"""),143.09)</f>
        <v>143.09</v>
      </c>
      <c r="F1032" s="1">
        <f>IFERROR(__xludf.DUMMYFUNCTION("""COMPUTED_VALUE"""),3575861.0)</f>
        <v>3575861</v>
      </c>
    </row>
    <row r="1033">
      <c r="A1033" s="2">
        <f>IFERROR(__xludf.DUMMYFUNCTION("""COMPUTED_VALUE"""),44596.66666666667)</f>
        <v>44596.66667</v>
      </c>
      <c r="B1033" s="1">
        <f>IFERROR(__xludf.DUMMYFUNCTION("""COMPUTED_VALUE"""),143.44)</f>
        <v>143.44</v>
      </c>
      <c r="C1033" s="1">
        <f>IFERROR(__xludf.DUMMYFUNCTION("""COMPUTED_VALUE"""),144.88)</f>
        <v>144.88</v>
      </c>
      <c r="D1033" s="1">
        <f>IFERROR(__xludf.DUMMYFUNCTION("""COMPUTED_VALUE"""),140.51)</f>
        <v>140.51</v>
      </c>
      <c r="E1033" s="1">
        <f>IFERROR(__xludf.DUMMYFUNCTION("""COMPUTED_VALUE"""),143.29)</f>
        <v>143.29</v>
      </c>
      <c r="F1033" s="1">
        <f>IFERROR(__xludf.DUMMYFUNCTION("""COMPUTED_VALUE"""),2899911.0)</f>
        <v>2899911</v>
      </c>
    </row>
    <row r="1034">
      <c r="A1034" s="2">
        <f>IFERROR(__xludf.DUMMYFUNCTION("""COMPUTED_VALUE"""),44599.66666666667)</f>
        <v>44599.66667</v>
      </c>
      <c r="B1034" s="1">
        <f>IFERROR(__xludf.DUMMYFUNCTION("""COMPUTED_VALUE"""),144.25)</f>
        <v>144.25</v>
      </c>
      <c r="C1034" s="1">
        <f>IFERROR(__xludf.DUMMYFUNCTION("""COMPUTED_VALUE"""),144.25)</f>
        <v>144.25</v>
      </c>
      <c r="D1034" s="1">
        <f>IFERROR(__xludf.DUMMYFUNCTION("""COMPUTED_VALUE"""),138.9)</f>
        <v>138.9</v>
      </c>
      <c r="E1034" s="1">
        <f>IFERROR(__xludf.DUMMYFUNCTION("""COMPUTED_VALUE"""),139.2)</f>
        <v>139.2</v>
      </c>
      <c r="F1034" s="1">
        <f>IFERROR(__xludf.DUMMYFUNCTION("""COMPUTED_VALUE"""),2748665.0)</f>
        <v>2748665</v>
      </c>
    </row>
    <row r="1035">
      <c r="A1035" s="2">
        <f>IFERROR(__xludf.DUMMYFUNCTION("""COMPUTED_VALUE"""),44600.66666666667)</f>
        <v>44600.66667</v>
      </c>
      <c r="B1035" s="1">
        <f>IFERROR(__xludf.DUMMYFUNCTION("""COMPUTED_VALUE"""),139.03)</f>
        <v>139.03</v>
      </c>
      <c r="C1035" s="1">
        <f>IFERROR(__xludf.DUMMYFUNCTION("""COMPUTED_VALUE"""),140.0)</f>
        <v>140</v>
      </c>
      <c r="D1035" s="1">
        <f>IFERROR(__xludf.DUMMYFUNCTION("""COMPUTED_VALUE"""),137.01)</f>
        <v>137.01</v>
      </c>
      <c r="E1035" s="1">
        <f>IFERROR(__xludf.DUMMYFUNCTION("""COMPUTED_VALUE"""),139.4)</f>
        <v>139.4</v>
      </c>
      <c r="F1035" s="1">
        <f>IFERROR(__xludf.DUMMYFUNCTION("""COMPUTED_VALUE"""),2714180.0)</f>
        <v>2714180</v>
      </c>
    </row>
    <row r="1036">
      <c r="A1036" s="2">
        <f>IFERROR(__xludf.DUMMYFUNCTION("""COMPUTED_VALUE"""),44601.66666666667)</f>
        <v>44601.66667</v>
      </c>
      <c r="B1036" s="1">
        <f>IFERROR(__xludf.DUMMYFUNCTION("""COMPUTED_VALUE"""),140.96)</f>
        <v>140.96</v>
      </c>
      <c r="C1036" s="1">
        <f>IFERROR(__xludf.DUMMYFUNCTION("""COMPUTED_VALUE"""),142.52)</f>
        <v>142.52</v>
      </c>
      <c r="D1036" s="1">
        <f>IFERROR(__xludf.DUMMYFUNCTION("""COMPUTED_VALUE"""),140.19)</f>
        <v>140.19</v>
      </c>
      <c r="E1036" s="1">
        <f>IFERROR(__xludf.DUMMYFUNCTION("""COMPUTED_VALUE"""),141.59)</f>
        <v>141.59</v>
      </c>
      <c r="F1036" s="1">
        <f>IFERROR(__xludf.DUMMYFUNCTION("""COMPUTED_VALUE"""),2007194.0)</f>
        <v>2007194</v>
      </c>
    </row>
    <row r="1037">
      <c r="A1037" s="2">
        <f>IFERROR(__xludf.DUMMYFUNCTION("""COMPUTED_VALUE"""),44602.66666666667)</f>
        <v>44602.66667</v>
      </c>
      <c r="B1037" s="1">
        <f>IFERROR(__xludf.DUMMYFUNCTION("""COMPUTED_VALUE"""),139.7)</f>
        <v>139.7</v>
      </c>
      <c r="C1037" s="1">
        <f>IFERROR(__xludf.DUMMYFUNCTION("""COMPUTED_VALUE"""),141.48)</f>
        <v>141.48</v>
      </c>
      <c r="D1037" s="1">
        <f>IFERROR(__xludf.DUMMYFUNCTION("""COMPUTED_VALUE"""),137.96)</f>
        <v>137.96</v>
      </c>
      <c r="E1037" s="1">
        <f>IFERROR(__xludf.DUMMYFUNCTION("""COMPUTED_VALUE"""),138.62)</f>
        <v>138.62</v>
      </c>
      <c r="F1037" s="1">
        <f>IFERROR(__xludf.DUMMYFUNCTION("""COMPUTED_VALUE"""),1966533.0)</f>
        <v>1966533</v>
      </c>
    </row>
    <row r="1038">
      <c r="A1038" s="2">
        <f>IFERROR(__xludf.DUMMYFUNCTION("""COMPUTED_VALUE"""),44603.66666666667)</f>
        <v>44603.66667</v>
      </c>
      <c r="B1038" s="1">
        <f>IFERROR(__xludf.DUMMYFUNCTION("""COMPUTED_VALUE"""),138.6)</f>
        <v>138.6</v>
      </c>
      <c r="C1038" s="1">
        <f>IFERROR(__xludf.DUMMYFUNCTION("""COMPUTED_VALUE"""),139.16)</f>
        <v>139.16</v>
      </c>
      <c r="D1038" s="1">
        <f>IFERROR(__xludf.DUMMYFUNCTION("""COMPUTED_VALUE"""),133.4)</f>
        <v>133.4</v>
      </c>
      <c r="E1038" s="1">
        <f>IFERROR(__xludf.DUMMYFUNCTION("""COMPUTED_VALUE"""),134.28)</f>
        <v>134.28</v>
      </c>
      <c r="F1038" s="1">
        <f>IFERROR(__xludf.DUMMYFUNCTION("""COMPUTED_VALUE"""),1997917.0)</f>
        <v>1997917</v>
      </c>
    </row>
    <row r="1039">
      <c r="A1039" s="2">
        <f>IFERROR(__xludf.DUMMYFUNCTION("""COMPUTED_VALUE"""),44606.66666666667)</f>
        <v>44606.66667</v>
      </c>
      <c r="B1039" s="1">
        <f>IFERROR(__xludf.DUMMYFUNCTION("""COMPUTED_VALUE"""),133.26)</f>
        <v>133.26</v>
      </c>
      <c r="C1039" s="1">
        <f>IFERROR(__xludf.DUMMYFUNCTION("""COMPUTED_VALUE"""),136.3)</f>
        <v>136.3</v>
      </c>
      <c r="D1039" s="1">
        <f>IFERROR(__xludf.DUMMYFUNCTION("""COMPUTED_VALUE"""),133.26)</f>
        <v>133.26</v>
      </c>
      <c r="E1039" s="1">
        <f>IFERROR(__xludf.DUMMYFUNCTION("""COMPUTED_VALUE"""),135.53)</f>
        <v>135.53</v>
      </c>
      <c r="F1039" s="1">
        <f>IFERROR(__xludf.DUMMYFUNCTION("""COMPUTED_VALUE"""),1715054.0)</f>
        <v>1715054</v>
      </c>
    </row>
    <row r="1040">
      <c r="A1040" s="2">
        <f>IFERROR(__xludf.DUMMYFUNCTION("""COMPUTED_VALUE"""),44607.66666666667)</f>
        <v>44607.66667</v>
      </c>
      <c r="B1040" s="1">
        <f>IFERROR(__xludf.DUMMYFUNCTION("""COMPUTED_VALUE"""),137.57)</f>
        <v>137.57</v>
      </c>
      <c r="C1040" s="1">
        <f>IFERROR(__xludf.DUMMYFUNCTION("""COMPUTED_VALUE"""),138.11)</f>
        <v>138.11</v>
      </c>
      <c r="D1040" s="1">
        <f>IFERROR(__xludf.DUMMYFUNCTION("""COMPUTED_VALUE"""),135.82)</f>
        <v>135.82</v>
      </c>
      <c r="E1040" s="1">
        <f>IFERROR(__xludf.DUMMYFUNCTION("""COMPUTED_VALUE"""),136.61)</f>
        <v>136.61</v>
      </c>
      <c r="F1040" s="1">
        <f>IFERROR(__xludf.DUMMYFUNCTION("""COMPUTED_VALUE"""),1335563.0)</f>
        <v>1335563</v>
      </c>
    </row>
    <row r="1041">
      <c r="A1041" s="2">
        <f>IFERROR(__xludf.DUMMYFUNCTION("""COMPUTED_VALUE"""),44608.66666666667)</f>
        <v>44608.66667</v>
      </c>
      <c r="B1041" s="1">
        <f>IFERROR(__xludf.DUMMYFUNCTION("""COMPUTED_VALUE"""),136.65)</f>
        <v>136.65</v>
      </c>
      <c r="C1041" s="1">
        <f>IFERROR(__xludf.DUMMYFUNCTION("""COMPUTED_VALUE"""),138.09)</f>
        <v>138.09</v>
      </c>
      <c r="D1041" s="1">
        <f>IFERROR(__xludf.DUMMYFUNCTION("""COMPUTED_VALUE"""),134.92)</f>
        <v>134.92</v>
      </c>
      <c r="E1041" s="1">
        <f>IFERROR(__xludf.DUMMYFUNCTION("""COMPUTED_VALUE"""),137.74)</f>
        <v>137.74</v>
      </c>
      <c r="F1041" s="1">
        <f>IFERROR(__xludf.DUMMYFUNCTION("""COMPUTED_VALUE"""),1251065.0)</f>
        <v>1251065</v>
      </c>
    </row>
    <row r="1042">
      <c r="A1042" s="2">
        <f>IFERROR(__xludf.DUMMYFUNCTION("""COMPUTED_VALUE"""),44609.66666666667)</f>
        <v>44609.66667</v>
      </c>
      <c r="B1042" s="1">
        <f>IFERROR(__xludf.DUMMYFUNCTION("""COMPUTED_VALUE"""),136.24)</f>
        <v>136.24</v>
      </c>
      <c r="C1042" s="1">
        <f>IFERROR(__xludf.DUMMYFUNCTION("""COMPUTED_VALUE"""),137.11)</f>
        <v>137.11</v>
      </c>
      <c r="D1042" s="1">
        <f>IFERROR(__xludf.DUMMYFUNCTION("""COMPUTED_VALUE"""),132.48)</f>
        <v>132.48</v>
      </c>
      <c r="E1042" s="1">
        <f>IFERROR(__xludf.DUMMYFUNCTION("""COMPUTED_VALUE"""),132.54)</f>
        <v>132.54</v>
      </c>
      <c r="F1042" s="1">
        <f>IFERROR(__xludf.DUMMYFUNCTION("""COMPUTED_VALUE"""),1947475.0)</f>
        <v>1947475</v>
      </c>
    </row>
    <row r="1043">
      <c r="A1043" s="2">
        <f>IFERROR(__xludf.DUMMYFUNCTION("""COMPUTED_VALUE"""),44610.66666666667)</f>
        <v>44610.66667</v>
      </c>
      <c r="B1043" s="1">
        <f>IFERROR(__xludf.DUMMYFUNCTION("""COMPUTED_VALUE"""),133.47)</f>
        <v>133.47</v>
      </c>
      <c r="C1043" s="1">
        <f>IFERROR(__xludf.DUMMYFUNCTION("""COMPUTED_VALUE"""),134.07)</f>
        <v>134.07</v>
      </c>
      <c r="D1043" s="1">
        <f>IFERROR(__xludf.DUMMYFUNCTION("""COMPUTED_VALUE"""),130.2)</f>
        <v>130.2</v>
      </c>
      <c r="E1043" s="1">
        <f>IFERROR(__xludf.DUMMYFUNCTION("""COMPUTED_VALUE"""),130.4)</f>
        <v>130.4</v>
      </c>
      <c r="F1043" s="1">
        <f>IFERROR(__xludf.DUMMYFUNCTION("""COMPUTED_VALUE"""),2280972.0)</f>
        <v>2280972</v>
      </c>
    </row>
    <row r="1044">
      <c r="A1044" s="2">
        <f>IFERROR(__xludf.DUMMYFUNCTION("""COMPUTED_VALUE"""),44614.66666666667)</f>
        <v>44614.66667</v>
      </c>
      <c r="B1044" s="1">
        <f>IFERROR(__xludf.DUMMYFUNCTION("""COMPUTED_VALUE"""),129.84)</f>
        <v>129.84</v>
      </c>
      <c r="C1044" s="1">
        <f>IFERROR(__xludf.DUMMYFUNCTION("""COMPUTED_VALUE"""),132.18)</f>
        <v>132.18</v>
      </c>
      <c r="D1044" s="1">
        <f>IFERROR(__xludf.DUMMYFUNCTION("""COMPUTED_VALUE"""),128.22)</f>
        <v>128.22</v>
      </c>
      <c r="E1044" s="1">
        <f>IFERROR(__xludf.DUMMYFUNCTION("""COMPUTED_VALUE"""),129.81)</f>
        <v>129.81</v>
      </c>
      <c r="F1044" s="1">
        <f>IFERROR(__xludf.DUMMYFUNCTION("""COMPUTED_VALUE"""),2249537.0)</f>
        <v>2249537</v>
      </c>
    </row>
    <row r="1045">
      <c r="A1045" s="2">
        <f>IFERROR(__xludf.DUMMYFUNCTION("""COMPUTED_VALUE"""),44615.66666666667)</f>
        <v>44615.66667</v>
      </c>
      <c r="B1045" s="1">
        <f>IFERROR(__xludf.DUMMYFUNCTION("""COMPUTED_VALUE"""),131.65)</f>
        <v>131.65</v>
      </c>
      <c r="C1045" s="1">
        <f>IFERROR(__xludf.DUMMYFUNCTION("""COMPUTED_VALUE"""),132.05)</f>
        <v>132.05</v>
      </c>
      <c r="D1045" s="1">
        <f>IFERROR(__xludf.DUMMYFUNCTION("""COMPUTED_VALUE"""),127.53)</f>
        <v>127.53</v>
      </c>
      <c r="E1045" s="1">
        <f>IFERROR(__xludf.DUMMYFUNCTION("""COMPUTED_VALUE"""),127.59)</f>
        <v>127.59</v>
      </c>
      <c r="F1045" s="1">
        <f>IFERROR(__xludf.DUMMYFUNCTION("""COMPUTED_VALUE"""),1639301.0)</f>
        <v>1639301</v>
      </c>
    </row>
    <row r="1046">
      <c r="A1046" s="2">
        <f>IFERROR(__xludf.DUMMYFUNCTION("""COMPUTED_VALUE"""),44616.66666666667)</f>
        <v>44616.66667</v>
      </c>
      <c r="B1046" s="1">
        <f>IFERROR(__xludf.DUMMYFUNCTION("""COMPUTED_VALUE"""),124.95)</f>
        <v>124.95</v>
      </c>
      <c r="C1046" s="1">
        <f>IFERROR(__xludf.DUMMYFUNCTION("""COMPUTED_VALUE"""),133.0)</f>
        <v>133</v>
      </c>
      <c r="D1046" s="1">
        <f>IFERROR(__xludf.DUMMYFUNCTION("""COMPUTED_VALUE"""),124.95)</f>
        <v>124.95</v>
      </c>
      <c r="E1046" s="1">
        <f>IFERROR(__xludf.DUMMYFUNCTION("""COMPUTED_VALUE"""),132.69)</f>
        <v>132.69</v>
      </c>
      <c r="F1046" s="1">
        <f>IFERROR(__xludf.DUMMYFUNCTION("""COMPUTED_VALUE"""),2722754.0)</f>
        <v>2722754</v>
      </c>
    </row>
    <row r="1047">
      <c r="A1047" s="2">
        <f>IFERROR(__xludf.DUMMYFUNCTION("""COMPUTED_VALUE"""),44617.66666666667)</f>
        <v>44617.66667</v>
      </c>
      <c r="B1047" s="1">
        <f>IFERROR(__xludf.DUMMYFUNCTION("""COMPUTED_VALUE"""),133.55)</f>
        <v>133.55</v>
      </c>
      <c r="C1047" s="1">
        <f>IFERROR(__xludf.DUMMYFUNCTION("""COMPUTED_VALUE"""),135.27)</f>
        <v>135.27</v>
      </c>
      <c r="D1047" s="1">
        <f>IFERROR(__xludf.DUMMYFUNCTION("""COMPUTED_VALUE"""),131.75)</f>
        <v>131.75</v>
      </c>
      <c r="E1047" s="1">
        <f>IFERROR(__xludf.DUMMYFUNCTION("""COMPUTED_VALUE"""),134.46)</f>
        <v>134.46</v>
      </c>
      <c r="F1047" s="1">
        <f>IFERROR(__xludf.DUMMYFUNCTION("""COMPUTED_VALUE"""),1820299.0)</f>
        <v>1820299</v>
      </c>
    </row>
    <row r="1048">
      <c r="A1048" s="2">
        <f>IFERROR(__xludf.DUMMYFUNCTION("""COMPUTED_VALUE"""),44620.66666666667)</f>
        <v>44620.66667</v>
      </c>
      <c r="B1048" s="1">
        <f>IFERROR(__xludf.DUMMYFUNCTION("""COMPUTED_VALUE"""),133.05)</f>
        <v>133.05</v>
      </c>
      <c r="C1048" s="1">
        <f>IFERROR(__xludf.DUMMYFUNCTION("""COMPUTED_VALUE"""),135.75)</f>
        <v>135.75</v>
      </c>
      <c r="D1048" s="1">
        <f>IFERROR(__xludf.DUMMYFUNCTION("""COMPUTED_VALUE"""),132.59)</f>
        <v>132.59</v>
      </c>
      <c r="E1048" s="1">
        <f>IFERROR(__xludf.DUMMYFUNCTION("""COMPUTED_VALUE"""),135.06)</f>
        <v>135.06</v>
      </c>
      <c r="F1048" s="1">
        <f>IFERROR(__xludf.DUMMYFUNCTION("""COMPUTED_VALUE"""),1943221.0)</f>
        <v>1943221</v>
      </c>
    </row>
    <row r="1049">
      <c r="A1049" s="2">
        <f>IFERROR(__xludf.DUMMYFUNCTION("""COMPUTED_VALUE"""),44621.66666666667)</f>
        <v>44621.66667</v>
      </c>
      <c r="B1049" s="1">
        <f>IFERROR(__xludf.DUMMYFUNCTION("""COMPUTED_VALUE"""),134.88)</f>
        <v>134.88</v>
      </c>
      <c r="C1049" s="1">
        <f>IFERROR(__xludf.DUMMYFUNCTION("""COMPUTED_VALUE"""),136.26)</f>
        <v>136.26</v>
      </c>
      <c r="D1049" s="1">
        <f>IFERROR(__xludf.DUMMYFUNCTION("""COMPUTED_VALUE"""),133.22)</f>
        <v>133.22</v>
      </c>
      <c r="E1049" s="1">
        <f>IFERROR(__xludf.DUMMYFUNCTION("""COMPUTED_VALUE"""),134.06)</f>
        <v>134.06</v>
      </c>
      <c r="F1049" s="1">
        <f>IFERROR(__xludf.DUMMYFUNCTION("""COMPUTED_VALUE"""),1324768.0)</f>
        <v>1324768</v>
      </c>
    </row>
    <row r="1050">
      <c r="A1050" s="2">
        <f>IFERROR(__xludf.DUMMYFUNCTION("""COMPUTED_VALUE"""),44622.66666666667)</f>
        <v>44622.66667</v>
      </c>
      <c r="B1050" s="1">
        <f>IFERROR(__xludf.DUMMYFUNCTION("""COMPUTED_VALUE"""),134.63)</f>
        <v>134.63</v>
      </c>
      <c r="C1050" s="1">
        <f>IFERROR(__xludf.DUMMYFUNCTION("""COMPUTED_VALUE"""),135.26)</f>
        <v>135.26</v>
      </c>
      <c r="D1050" s="1">
        <f>IFERROR(__xludf.DUMMYFUNCTION("""COMPUTED_VALUE"""),133.07)</f>
        <v>133.07</v>
      </c>
      <c r="E1050" s="1">
        <f>IFERROR(__xludf.DUMMYFUNCTION("""COMPUTED_VALUE"""),134.57)</f>
        <v>134.57</v>
      </c>
      <c r="F1050" s="1">
        <f>IFERROR(__xludf.DUMMYFUNCTION("""COMPUTED_VALUE"""),1175990.0)</f>
        <v>1175990</v>
      </c>
    </row>
    <row r="1051">
      <c r="A1051" s="2">
        <f>IFERROR(__xludf.DUMMYFUNCTION("""COMPUTED_VALUE"""),44623.66666666667)</f>
        <v>44623.66667</v>
      </c>
      <c r="B1051" s="1">
        <f>IFERROR(__xludf.DUMMYFUNCTION("""COMPUTED_VALUE"""),136.01)</f>
        <v>136.01</v>
      </c>
      <c r="C1051" s="1">
        <f>IFERROR(__xludf.DUMMYFUNCTION("""COMPUTED_VALUE"""),136.44)</f>
        <v>136.44</v>
      </c>
      <c r="D1051" s="1">
        <f>IFERROR(__xludf.DUMMYFUNCTION("""COMPUTED_VALUE"""),133.03)</f>
        <v>133.03</v>
      </c>
      <c r="E1051" s="1">
        <f>IFERROR(__xludf.DUMMYFUNCTION("""COMPUTED_VALUE"""),133.9)</f>
        <v>133.9</v>
      </c>
      <c r="F1051" s="1">
        <f>IFERROR(__xludf.DUMMYFUNCTION("""COMPUTED_VALUE"""),1230162.0)</f>
        <v>1230162</v>
      </c>
    </row>
    <row r="1052">
      <c r="A1052" s="2">
        <f>IFERROR(__xludf.DUMMYFUNCTION("""COMPUTED_VALUE"""),44624.66666666667)</f>
        <v>44624.66667</v>
      </c>
      <c r="B1052" s="1">
        <f>IFERROR(__xludf.DUMMYFUNCTION("""COMPUTED_VALUE"""),132.93)</f>
        <v>132.93</v>
      </c>
      <c r="C1052" s="1">
        <f>IFERROR(__xludf.DUMMYFUNCTION("""COMPUTED_VALUE"""),133.85)</f>
        <v>133.85</v>
      </c>
      <c r="D1052" s="1">
        <f>IFERROR(__xludf.DUMMYFUNCTION("""COMPUTED_VALUE"""),130.34)</f>
        <v>130.34</v>
      </c>
      <c r="E1052" s="1">
        <f>IFERROR(__xludf.DUMMYFUNCTION("""COMPUTED_VALUE"""),131.91)</f>
        <v>131.91</v>
      </c>
      <c r="F1052" s="1">
        <f>IFERROR(__xludf.DUMMYFUNCTION("""COMPUTED_VALUE"""),1522532.0)</f>
        <v>1522532</v>
      </c>
    </row>
    <row r="1053">
      <c r="A1053" s="2">
        <f>IFERROR(__xludf.DUMMYFUNCTION("""COMPUTED_VALUE"""),44627.66666666667)</f>
        <v>44627.66667</v>
      </c>
      <c r="B1053" s="1">
        <f>IFERROR(__xludf.DUMMYFUNCTION("""COMPUTED_VALUE"""),131.49)</f>
        <v>131.49</v>
      </c>
      <c r="C1053" s="1">
        <f>IFERROR(__xludf.DUMMYFUNCTION("""COMPUTED_VALUE"""),131.74)</f>
        <v>131.74</v>
      </c>
      <c r="D1053" s="1">
        <f>IFERROR(__xludf.DUMMYFUNCTION("""COMPUTED_VALUE"""),126.3)</f>
        <v>126.3</v>
      </c>
      <c r="E1053" s="1">
        <f>IFERROR(__xludf.DUMMYFUNCTION("""COMPUTED_VALUE"""),126.38)</f>
        <v>126.38</v>
      </c>
      <c r="F1053" s="1">
        <f>IFERROR(__xludf.DUMMYFUNCTION("""COMPUTED_VALUE"""),2255647.0)</f>
        <v>2255647</v>
      </c>
    </row>
    <row r="1054">
      <c r="A1054" s="2">
        <f>IFERROR(__xludf.DUMMYFUNCTION("""COMPUTED_VALUE"""),44628.66666666667)</f>
        <v>44628.66667</v>
      </c>
      <c r="B1054" s="1">
        <f>IFERROR(__xludf.DUMMYFUNCTION("""COMPUTED_VALUE"""),126.25)</f>
        <v>126.25</v>
      </c>
      <c r="C1054" s="1">
        <f>IFERROR(__xludf.DUMMYFUNCTION("""COMPUTED_VALUE"""),131.25)</f>
        <v>131.25</v>
      </c>
      <c r="D1054" s="1">
        <f>IFERROR(__xludf.DUMMYFUNCTION("""COMPUTED_VALUE"""),125.67)</f>
        <v>125.67</v>
      </c>
      <c r="E1054" s="1">
        <f>IFERROR(__xludf.DUMMYFUNCTION("""COMPUTED_VALUE"""),127.1)</f>
        <v>127.1</v>
      </c>
      <c r="F1054" s="1">
        <f>IFERROR(__xludf.DUMMYFUNCTION("""COMPUTED_VALUE"""),2021355.0)</f>
        <v>2021355</v>
      </c>
    </row>
    <row r="1055">
      <c r="A1055" s="2">
        <f>IFERROR(__xludf.DUMMYFUNCTION("""COMPUTED_VALUE"""),44629.66666666667)</f>
        <v>44629.66667</v>
      </c>
      <c r="B1055" s="1">
        <f>IFERROR(__xludf.DUMMYFUNCTION("""COMPUTED_VALUE"""),131.25)</f>
        <v>131.25</v>
      </c>
      <c r="C1055" s="1">
        <f>IFERROR(__xludf.DUMMYFUNCTION("""COMPUTED_VALUE"""),133.74)</f>
        <v>133.74</v>
      </c>
      <c r="D1055" s="1">
        <f>IFERROR(__xludf.DUMMYFUNCTION("""COMPUTED_VALUE"""),129.9)</f>
        <v>129.9</v>
      </c>
      <c r="E1055" s="1">
        <f>IFERROR(__xludf.DUMMYFUNCTION("""COMPUTED_VALUE"""),133.42)</f>
        <v>133.42</v>
      </c>
      <c r="F1055" s="1">
        <f>IFERROR(__xludf.DUMMYFUNCTION("""COMPUTED_VALUE"""),1851270.0)</f>
        <v>1851270</v>
      </c>
    </row>
    <row r="1056">
      <c r="A1056" s="2">
        <f>IFERROR(__xludf.DUMMYFUNCTION("""COMPUTED_VALUE"""),44630.66666666667)</f>
        <v>44630.66667</v>
      </c>
      <c r="B1056" s="1">
        <f>IFERROR(__xludf.DUMMYFUNCTION("""COMPUTED_VALUE"""),131.27)</f>
        <v>131.27</v>
      </c>
      <c r="C1056" s="1">
        <f>IFERROR(__xludf.DUMMYFUNCTION("""COMPUTED_VALUE"""),133.27)</f>
        <v>133.27</v>
      </c>
      <c r="D1056" s="1">
        <f>IFERROR(__xludf.DUMMYFUNCTION("""COMPUTED_VALUE"""),130.91)</f>
        <v>130.91</v>
      </c>
      <c r="E1056" s="1">
        <f>IFERROR(__xludf.DUMMYFUNCTION("""COMPUTED_VALUE"""),132.43)</f>
        <v>132.43</v>
      </c>
      <c r="F1056" s="1">
        <f>IFERROR(__xludf.DUMMYFUNCTION("""COMPUTED_VALUE"""),1355070.0)</f>
        <v>1355070</v>
      </c>
    </row>
    <row r="1057">
      <c r="A1057" s="2">
        <f>IFERROR(__xludf.DUMMYFUNCTION("""COMPUTED_VALUE"""),44631.66666666667)</f>
        <v>44631.66667</v>
      </c>
      <c r="B1057" s="1">
        <f>IFERROR(__xludf.DUMMYFUNCTION("""COMPUTED_VALUE"""),133.49)</f>
        <v>133.49</v>
      </c>
      <c r="C1057" s="1">
        <f>IFERROR(__xludf.DUMMYFUNCTION("""COMPUTED_VALUE"""),133.8)</f>
        <v>133.8</v>
      </c>
      <c r="D1057" s="1">
        <f>IFERROR(__xludf.DUMMYFUNCTION("""COMPUTED_VALUE"""),129.63)</f>
        <v>129.63</v>
      </c>
      <c r="E1057" s="1">
        <f>IFERROR(__xludf.DUMMYFUNCTION("""COMPUTED_VALUE"""),129.87)</f>
        <v>129.87</v>
      </c>
      <c r="F1057" s="1">
        <f>IFERROR(__xludf.DUMMYFUNCTION("""COMPUTED_VALUE"""),1576322.0)</f>
        <v>1576322</v>
      </c>
    </row>
    <row r="1058">
      <c r="A1058" s="2">
        <f>IFERROR(__xludf.DUMMYFUNCTION("""COMPUTED_VALUE"""),44634.66666666667)</f>
        <v>44634.66667</v>
      </c>
      <c r="B1058" s="1">
        <f>IFERROR(__xludf.DUMMYFUNCTION("""COMPUTED_VALUE"""),130.25)</f>
        <v>130.25</v>
      </c>
      <c r="C1058" s="1">
        <f>IFERROR(__xludf.DUMMYFUNCTION("""COMPUTED_VALUE"""),130.41)</f>
        <v>130.41</v>
      </c>
      <c r="D1058" s="1">
        <f>IFERROR(__xludf.DUMMYFUNCTION("""COMPUTED_VALUE"""),125.28)</f>
        <v>125.28</v>
      </c>
      <c r="E1058" s="1">
        <f>IFERROR(__xludf.DUMMYFUNCTION("""COMPUTED_VALUE"""),125.95)</f>
        <v>125.95</v>
      </c>
      <c r="F1058" s="1">
        <f>IFERROR(__xludf.DUMMYFUNCTION("""COMPUTED_VALUE"""),1940563.0)</f>
        <v>1940563</v>
      </c>
    </row>
    <row r="1059">
      <c r="A1059" s="2">
        <f>IFERROR(__xludf.DUMMYFUNCTION("""COMPUTED_VALUE"""),44635.66666666667)</f>
        <v>44635.66667</v>
      </c>
      <c r="B1059" s="1">
        <f>IFERROR(__xludf.DUMMYFUNCTION("""COMPUTED_VALUE"""),126.98)</f>
        <v>126.98</v>
      </c>
      <c r="C1059" s="1">
        <f>IFERROR(__xludf.DUMMYFUNCTION("""COMPUTED_VALUE"""),129.85)</f>
        <v>129.85</v>
      </c>
      <c r="D1059" s="1">
        <f>IFERROR(__xludf.DUMMYFUNCTION("""COMPUTED_VALUE"""),125.72)</f>
        <v>125.72</v>
      </c>
      <c r="E1059" s="1">
        <f>IFERROR(__xludf.DUMMYFUNCTION("""COMPUTED_VALUE"""),129.2)</f>
        <v>129.2</v>
      </c>
      <c r="F1059" s="1">
        <f>IFERROR(__xludf.DUMMYFUNCTION("""COMPUTED_VALUE"""),1545976.0)</f>
        <v>1545976</v>
      </c>
    </row>
    <row r="1060">
      <c r="A1060" s="2">
        <f>IFERROR(__xludf.DUMMYFUNCTION("""COMPUTED_VALUE"""),44636.66666666667)</f>
        <v>44636.66667</v>
      </c>
      <c r="B1060" s="1">
        <f>IFERROR(__xludf.DUMMYFUNCTION("""COMPUTED_VALUE"""),130.73)</f>
        <v>130.73</v>
      </c>
      <c r="C1060" s="1">
        <f>IFERROR(__xludf.DUMMYFUNCTION("""COMPUTED_VALUE"""),133.33)</f>
        <v>133.33</v>
      </c>
      <c r="D1060" s="1">
        <f>IFERROR(__xludf.DUMMYFUNCTION("""COMPUTED_VALUE"""),128.73)</f>
        <v>128.73</v>
      </c>
      <c r="E1060" s="1">
        <f>IFERROR(__xludf.DUMMYFUNCTION("""COMPUTED_VALUE"""),133.28)</f>
        <v>133.28</v>
      </c>
      <c r="F1060" s="1">
        <f>IFERROR(__xludf.DUMMYFUNCTION("""COMPUTED_VALUE"""),1778849.0)</f>
        <v>1778849</v>
      </c>
    </row>
    <row r="1061">
      <c r="A1061" s="2">
        <f>IFERROR(__xludf.DUMMYFUNCTION("""COMPUTED_VALUE"""),44637.66666666667)</f>
        <v>44637.66667</v>
      </c>
      <c r="B1061" s="1">
        <f>IFERROR(__xludf.DUMMYFUNCTION("""COMPUTED_VALUE"""),133.15)</f>
        <v>133.15</v>
      </c>
      <c r="C1061" s="1">
        <f>IFERROR(__xludf.DUMMYFUNCTION("""COMPUTED_VALUE"""),134.08)</f>
        <v>134.08</v>
      </c>
      <c r="D1061" s="1">
        <f>IFERROR(__xludf.DUMMYFUNCTION("""COMPUTED_VALUE"""),132.19)</f>
        <v>132.19</v>
      </c>
      <c r="E1061" s="1">
        <f>IFERROR(__xludf.DUMMYFUNCTION("""COMPUTED_VALUE"""),133.84)</f>
        <v>133.84</v>
      </c>
      <c r="F1061" s="1">
        <f>IFERROR(__xludf.DUMMYFUNCTION("""COMPUTED_VALUE"""),1413196.0)</f>
        <v>1413196</v>
      </c>
    </row>
    <row r="1062">
      <c r="A1062" s="2">
        <f>IFERROR(__xludf.DUMMYFUNCTION("""COMPUTED_VALUE"""),44638.66666666667)</f>
        <v>44638.66667</v>
      </c>
      <c r="B1062" s="1">
        <f>IFERROR(__xludf.DUMMYFUNCTION("""COMPUTED_VALUE"""),133.42)</f>
        <v>133.42</v>
      </c>
      <c r="C1062" s="1">
        <f>IFERROR(__xludf.DUMMYFUNCTION("""COMPUTED_VALUE"""),136.24)</f>
        <v>136.24</v>
      </c>
      <c r="D1062" s="1">
        <f>IFERROR(__xludf.DUMMYFUNCTION("""COMPUTED_VALUE"""),132.26)</f>
        <v>132.26</v>
      </c>
      <c r="E1062" s="1">
        <f>IFERROR(__xludf.DUMMYFUNCTION("""COMPUTED_VALUE"""),136.13)</f>
        <v>136.13</v>
      </c>
      <c r="F1062" s="1">
        <f>IFERROR(__xludf.DUMMYFUNCTION("""COMPUTED_VALUE"""),2228345.0)</f>
        <v>2228345</v>
      </c>
    </row>
    <row r="1063">
      <c r="A1063" s="2">
        <f>IFERROR(__xludf.DUMMYFUNCTION("""COMPUTED_VALUE"""),44641.66666666667)</f>
        <v>44641.66667</v>
      </c>
      <c r="B1063" s="1">
        <f>IFERROR(__xludf.DUMMYFUNCTION("""COMPUTED_VALUE"""),136.16)</f>
        <v>136.16</v>
      </c>
      <c r="C1063" s="1">
        <f>IFERROR(__xludf.DUMMYFUNCTION("""COMPUTED_VALUE"""),137.05)</f>
        <v>137.05</v>
      </c>
      <c r="D1063" s="1">
        <f>IFERROR(__xludf.DUMMYFUNCTION("""COMPUTED_VALUE"""),134.09)</f>
        <v>134.09</v>
      </c>
      <c r="E1063" s="1">
        <f>IFERROR(__xludf.DUMMYFUNCTION("""COMPUTED_VALUE"""),136.1)</f>
        <v>136.1</v>
      </c>
      <c r="F1063" s="1">
        <f>IFERROR(__xludf.DUMMYFUNCTION("""COMPUTED_VALUE"""),1341584.0)</f>
        <v>1341584</v>
      </c>
    </row>
    <row r="1064">
      <c r="A1064" s="2">
        <f>IFERROR(__xludf.DUMMYFUNCTION("""COMPUTED_VALUE"""),44642.66666666667)</f>
        <v>44642.66667</v>
      </c>
      <c r="B1064" s="1">
        <f>IFERROR(__xludf.DUMMYFUNCTION("""COMPUTED_VALUE"""),136.1)</f>
        <v>136.1</v>
      </c>
      <c r="C1064" s="1">
        <f>IFERROR(__xludf.DUMMYFUNCTION("""COMPUTED_VALUE"""),141.05)</f>
        <v>141.05</v>
      </c>
      <c r="D1064" s="1">
        <f>IFERROR(__xludf.DUMMYFUNCTION("""COMPUTED_VALUE"""),136.1)</f>
        <v>136.1</v>
      </c>
      <c r="E1064" s="1">
        <f>IFERROR(__xludf.DUMMYFUNCTION("""COMPUTED_VALUE"""),139.87)</f>
        <v>139.87</v>
      </c>
      <c r="F1064" s="1">
        <f>IFERROR(__xludf.DUMMYFUNCTION("""COMPUTED_VALUE"""),1774777.0)</f>
        <v>1774777</v>
      </c>
    </row>
    <row r="1065">
      <c r="A1065" s="2">
        <f>IFERROR(__xludf.DUMMYFUNCTION("""COMPUTED_VALUE"""),44643.66666666667)</f>
        <v>44643.66667</v>
      </c>
      <c r="B1065" s="1">
        <f>IFERROR(__xludf.DUMMYFUNCTION("""COMPUTED_VALUE"""),138.7)</f>
        <v>138.7</v>
      </c>
      <c r="C1065" s="1">
        <f>IFERROR(__xludf.DUMMYFUNCTION("""COMPUTED_VALUE"""),139.59)</f>
        <v>139.59</v>
      </c>
      <c r="D1065" s="1">
        <f>IFERROR(__xludf.DUMMYFUNCTION("""COMPUTED_VALUE"""),137.84)</f>
        <v>137.84</v>
      </c>
      <c r="E1065" s="1">
        <f>IFERROR(__xludf.DUMMYFUNCTION("""COMPUTED_VALUE"""),138.28)</f>
        <v>138.28</v>
      </c>
      <c r="F1065" s="1">
        <f>IFERROR(__xludf.DUMMYFUNCTION("""COMPUTED_VALUE"""),1257670.0)</f>
        <v>1257670</v>
      </c>
    </row>
    <row r="1066">
      <c r="A1066" s="2">
        <f>IFERROR(__xludf.DUMMYFUNCTION("""COMPUTED_VALUE"""),44644.66666666667)</f>
        <v>44644.66667</v>
      </c>
      <c r="B1066" s="1">
        <f>IFERROR(__xludf.DUMMYFUNCTION("""COMPUTED_VALUE"""),139.2)</f>
        <v>139.2</v>
      </c>
      <c r="C1066" s="1">
        <f>IFERROR(__xludf.DUMMYFUNCTION("""COMPUTED_VALUE"""),141.62)</f>
        <v>141.62</v>
      </c>
      <c r="D1066" s="1">
        <f>IFERROR(__xludf.DUMMYFUNCTION("""COMPUTED_VALUE"""),137.75)</f>
        <v>137.75</v>
      </c>
      <c r="E1066" s="1">
        <f>IFERROR(__xludf.DUMMYFUNCTION("""COMPUTED_VALUE"""),141.57)</f>
        <v>141.57</v>
      </c>
      <c r="F1066" s="1">
        <f>IFERROR(__xludf.DUMMYFUNCTION("""COMPUTED_VALUE"""),1319828.0)</f>
        <v>1319828</v>
      </c>
    </row>
    <row r="1067">
      <c r="A1067" s="2">
        <f>IFERROR(__xludf.DUMMYFUNCTION("""COMPUTED_VALUE"""),44645.66666666667)</f>
        <v>44645.66667</v>
      </c>
      <c r="B1067" s="1">
        <f>IFERROR(__xludf.DUMMYFUNCTION("""COMPUTED_VALUE"""),141.92)</f>
        <v>141.92</v>
      </c>
      <c r="C1067" s="1">
        <f>IFERROR(__xludf.DUMMYFUNCTION("""COMPUTED_VALUE"""),142.04)</f>
        <v>142.04</v>
      </c>
      <c r="D1067" s="1">
        <f>IFERROR(__xludf.DUMMYFUNCTION("""COMPUTED_VALUE"""),139.74)</f>
        <v>139.74</v>
      </c>
      <c r="E1067" s="1">
        <f>IFERROR(__xludf.DUMMYFUNCTION("""COMPUTED_VALUE"""),141.67)</f>
        <v>141.67</v>
      </c>
      <c r="F1067" s="1">
        <f>IFERROR(__xludf.DUMMYFUNCTION("""COMPUTED_VALUE"""),1207154.0)</f>
        <v>1207154</v>
      </c>
    </row>
    <row r="1068">
      <c r="A1068" s="2">
        <f>IFERROR(__xludf.DUMMYFUNCTION("""COMPUTED_VALUE"""),44648.66666666667)</f>
        <v>44648.66667</v>
      </c>
      <c r="B1068" s="1">
        <f>IFERROR(__xludf.DUMMYFUNCTION("""COMPUTED_VALUE"""),140.9)</f>
        <v>140.9</v>
      </c>
      <c r="C1068" s="1">
        <f>IFERROR(__xludf.DUMMYFUNCTION("""COMPUTED_VALUE"""),142.0)</f>
        <v>142</v>
      </c>
      <c r="D1068" s="1">
        <f>IFERROR(__xludf.DUMMYFUNCTION("""COMPUTED_VALUE"""),139.81)</f>
        <v>139.81</v>
      </c>
      <c r="E1068" s="1">
        <f>IFERROR(__xludf.DUMMYFUNCTION("""COMPUTED_VALUE"""),141.46)</f>
        <v>141.46</v>
      </c>
      <c r="F1068" s="1">
        <f>IFERROR(__xludf.DUMMYFUNCTION("""COMPUTED_VALUE"""),1752463.0)</f>
        <v>1752463</v>
      </c>
    </row>
    <row r="1069">
      <c r="A1069" s="2">
        <f>IFERROR(__xludf.DUMMYFUNCTION("""COMPUTED_VALUE"""),44649.66666666667)</f>
        <v>44649.66667</v>
      </c>
      <c r="B1069" s="1">
        <f>IFERROR(__xludf.DUMMYFUNCTION("""COMPUTED_VALUE"""),142.65)</f>
        <v>142.65</v>
      </c>
      <c r="C1069" s="1">
        <f>IFERROR(__xludf.DUMMYFUNCTION("""COMPUTED_VALUE"""),143.79)</f>
        <v>143.79</v>
      </c>
      <c r="D1069" s="1">
        <f>IFERROR(__xludf.DUMMYFUNCTION("""COMPUTED_VALUE"""),142.04)</f>
        <v>142.04</v>
      </c>
      <c r="E1069" s="1">
        <f>IFERROR(__xludf.DUMMYFUNCTION("""COMPUTED_VALUE"""),142.51)</f>
        <v>142.51</v>
      </c>
      <c r="F1069" s="1">
        <f>IFERROR(__xludf.DUMMYFUNCTION("""COMPUTED_VALUE"""),1715851.0)</f>
        <v>1715851</v>
      </c>
    </row>
    <row r="1070">
      <c r="A1070" s="2">
        <f>IFERROR(__xludf.DUMMYFUNCTION("""COMPUTED_VALUE"""),44650.66666666667)</f>
        <v>44650.66667</v>
      </c>
      <c r="B1070" s="1">
        <f>IFERROR(__xludf.DUMMYFUNCTION("""COMPUTED_VALUE"""),142.46)</f>
        <v>142.46</v>
      </c>
      <c r="C1070" s="1">
        <f>IFERROR(__xludf.DUMMYFUNCTION("""COMPUTED_VALUE"""),142.72)</f>
        <v>142.72</v>
      </c>
      <c r="D1070" s="1">
        <f>IFERROR(__xludf.DUMMYFUNCTION("""COMPUTED_VALUE"""),141.6)</f>
        <v>141.6</v>
      </c>
      <c r="E1070" s="1">
        <f>IFERROR(__xludf.DUMMYFUNCTION("""COMPUTED_VALUE"""),141.94)</f>
        <v>141.94</v>
      </c>
      <c r="F1070" s="1">
        <f>IFERROR(__xludf.DUMMYFUNCTION("""COMPUTED_VALUE"""),994238.0)</f>
        <v>994238</v>
      </c>
    </row>
    <row r="1071">
      <c r="A1071" s="2">
        <f>IFERROR(__xludf.DUMMYFUNCTION("""COMPUTED_VALUE"""),44651.66666666667)</f>
        <v>44651.66667</v>
      </c>
      <c r="B1071" s="1">
        <f>IFERROR(__xludf.DUMMYFUNCTION("""COMPUTED_VALUE"""),142.05)</f>
        <v>142.05</v>
      </c>
      <c r="C1071" s="1">
        <f>IFERROR(__xludf.DUMMYFUNCTION("""COMPUTED_VALUE"""),142.11)</f>
        <v>142.11</v>
      </c>
      <c r="D1071" s="1">
        <f>IFERROR(__xludf.DUMMYFUNCTION("""COMPUTED_VALUE"""),139.02)</f>
        <v>139.02</v>
      </c>
      <c r="E1071" s="1">
        <f>IFERROR(__xludf.DUMMYFUNCTION("""COMPUTED_VALUE"""),139.07)</f>
        <v>139.07</v>
      </c>
      <c r="F1071" s="1">
        <f>IFERROR(__xludf.DUMMYFUNCTION("""COMPUTED_VALUE"""),1876236.0)</f>
        <v>1876236</v>
      </c>
    </row>
    <row r="1072">
      <c r="A1072" s="2">
        <f>IFERROR(__xludf.DUMMYFUNCTION("""COMPUTED_VALUE"""),44652.66666666667)</f>
        <v>44652.66667</v>
      </c>
      <c r="B1072" s="1">
        <f>IFERROR(__xludf.DUMMYFUNCTION("""COMPUTED_VALUE"""),139.5)</f>
        <v>139.5</v>
      </c>
      <c r="C1072" s="1">
        <f>IFERROR(__xludf.DUMMYFUNCTION("""COMPUTED_VALUE"""),140.47)</f>
        <v>140.47</v>
      </c>
      <c r="D1072" s="1">
        <f>IFERROR(__xludf.DUMMYFUNCTION("""COMPUTED_VALUE"""),138.31)</f>
        <v>138.31</v>
      </c>
      <c r="E1072" s="1">
        <f>IFERROR(__xludf.DUMMYFUNCTION("""COMPUTED_VALUE"""),140.15)</f>
        <v>140.15</v>
      </c>
      <c r="F1072" s="1">
        <f>IFERROR(__xludf.DUMMYFUNCTION("""COMPUTED_VALUE"""),1297072.0)</f>
        <v>1297072</v>
      </c>
    </row>
    <row r="1073">
      <c r="A1073" s="2">
        <f>IFERROR(__xludf.DUMMYFUNCTION("""COMPUTED_VALUE"""),44655.66666666667)</f>
        <v>44655.66667</v>
      </c>
      <c r="B1073" s="1">
        <f>IFERROR(__xludf.DUMMYFUNCTION("""COMPUTED_VALUE"""),140.36)</f>
        <v>140.36</v>
      </c>
      <c r="C1073" s="1">
        <f>IFERROR(__xludf.DUMMYFUNCTION("""COMPUTED_VALUE"""),143.71)</f>
        <v>143.71</v>
      </c>
      <c r="D1073" s="1">
        <f>IFERROR(__xludf.DUMMYFUNCTION("""COMPUTED_VALUE"""),140.31)</f>
        <v>140.31</v>
      </c>
      <c r="E1073" s="1">
        <f>IFERROR(__xludf.DUMMYFUNCTION("""COMPUTED_VALUE"""),142.97)</f>
        <v>142.97</v>
      </c>
      <c r="F1073" s="1">
        <f>IFERROR(__xludf.DUMMYFUNCTION("""COMPUTED_VALUE"""),1298542.0)</f>
        <v>1298542</v>
      </c>
    </row>
    <row r="1074">
      <c r="A1074" s="2">
        <f>IFERROR(__xludf.DUMMYFUNCTION("""COMPUTED_VALUE"""),44656.66666666667)</f>
        <v>44656.66667</v>
      </c>
      <c r="B1074" s="1">
        <f>IFERROR(__xludf.DUMMYFUNCTION("""COMPUTED_VALUE"""),142.87)</f>
        <v>142.87</v>
      </c>
      <c r="C1074" s="1">
        <f>IFERROR(__xludf.DUMMYFUNCTION("""COMPUTED_VALUE"""),142.99)</f>
        <v>142.99</v>
      </c>
      <c r="D1074" s="1">
        <f>IFERROR(__xludf.DUMMYFUNCTION("""COMPUTED_VALUE"""),140.38)</f>
        <v>140.38</v>
      </c>
      <c r="E1074" s="1">
        <f>IFERROR(__xludf.DUMMYFUNCTION("""COMPUTED_VALUE"""),140.59)</f>
        <v>140.59</v>
      </c>
      <c r="F1074" s="1">
        <f>IFERROR(__xludf.DUMMYFUNCTION("""COMPUTED_VALUE"""),1070906.0)</f>
        <v>1070906</v>
      </c>
    </row>
    <row r="1075">
      <c r="A1075" s="2">
        <f>IFERROR(__xludf.DUMMYFUNCTION("""COMPUTED_VALUE"""),44657.66666666667)</f>
        <v>44657.66667</v>
      </c>
      <c r="B1075" s="1">
        <f>IFERROR(__xludf.DUMMYFUNCTION("""COMPUTED_VALUE"""),138.75)</f>
        <v>138.75</v>
      </c>
      <c r="C1075" s="1">
        <f>IFERROR(__xludf.DUMMYFUNCTION("""COMPUTED_VALUE"""),139.36)</f>
        <v>139.36</v>
      </c>
      <c r="D1075" s="1">
        <f>IFERROR(__xludf.DUMMYFUNCTION("""COMPUTED_VALUE"""),135.52)</f>
        <v>135.52</v>
      </c>
      <c r="E1075" s="1">
        <f>IFERROR(__xludf.DUMMYFUNCTION("""COMPUTED_VALUE"""),136.55)</f>
        <v>136.55</v>
      </c>
      <c r="F1075" s="1">
        <f>IFERROR(__xludf.DUMMYFUNCTION("""COMPUTED_VALUE"""),1623424.0)</f>
        <v>1623424</v>
      </c>
    </row>
    <row r="1076">
      <c r="A1076" s="2">
        <f>IFERROR(__xludf.DUMMYFUNCTION("""COMPUTED_VALUE"""),44658.66666666667)</f>
        <v>44658.66667</v>
      </c>
      <c r="B1076" s="1">
        <f>IFERROR(__xludf.DUMMYFUNCTION("""COMPUTED_VALUE"""),136.01)</f>
        <v>136.01</v>
      </c>
      <c r="C1076" s="1">
        <f>IFERROR(__xludf.DUMMYFUNCTION("""COMPUTED_VALUE"""),137.16)</f>
        <v>137.16</v>
      </c>
      <c r="D1076" s="1">
        <f>IFERROR(__xludf.DUMMYFUNCTION("""COMPUTED_VALUE"""),134.23)</f>
        <v>134.23</v>
      </c>
      <c r="E1076" s="1">
        <f>IFERROR(__xludf.DUMMYFUNCTION("""COMPUTED_VALUE"""),135.89)</f>
        <v>135.89</v>
      </c>
      <c r="F1076" s="1">
        <f>IFERROR(__xludf.DUMMYFUNCTION("""COMPUTED_VALUE"""),1311680.0)</f>
        <v>1311680</v>
      </c>
    </row>
    <row r="1077">
      <c r="A1077" s="2">
        <f>IFERROR(__xludf.DUMMYFUNCTION("""COMPUTED_VALUE"""),44659.66666666667)</f>
        <v>44659.66667</v>
      </c>
      <c r="B1077" s="1">
        <f>IFERROR(__xludf.DUMMYFUNCTION("""COMPUTED_VALUE"""),135.58)</f>
        <v>135.58</v>
      </c>
      <c r="C1077" s="1">
        <f>IFERROR(__xludf.DUMMYFUNCTION("""COMPUTED_VALUE"""),135.67)</f>
        <v>135.67</v>
      </c>
      <c r="D1077" s="1">
        <f>IFERROR(__xludf.DUMMYFUNCTION("""COMPUTED_VALUE"""),132.97)</f>
        <v>132.97</v>
      </c>
      <c r="E1077" s="1">
        <f>IFERROR(__xludf.DUMMYFUNCTION("""COMPUTED_VALUE"""),133.29)</f>
        <v>133.29</v>
      </c>
      <c r="F1077" s="1">
        <f>IFERROR(__xludf.DUMMYFUNCTION("""COMPUTED_VALUE"""),1257140.0)</f>
        <v>1257140</v>
      </c>
    </row>
    <row r="1078">
      <c r="A1078" s="2">
        <f>IFERROR(__xludf.DUMMYFUNCTION("""COMPUTED_VALUE"""),44662.66666666667)</f>
        <v>44662.66667</v>
      </c>
      <c r="B1078" s="1">
        <f>IFERROR(__xludf.DUMMYFUNCTION("""COMPUTED_VALUE"""),131.82)</f>
        <v>131.82</v>
      </c>
      <c r="C1078" s="1">
        <f>IFERROR(__xludf.DUMMYFUNCTION("""COMPUTED_VALUE"""),132.09)</f>
        <v>132.09</v>
      </c>
      <c r="D1078" s="1">
        <f>IFERROR(__xludf.DUMMYFUNCTION("""COMPUTED_VALUE"""),128.67)</f>
        <v>128.67</v>
      </c>
      <c r="E1078" s="1">
        <f>IFERROR(__xludf.DUMMYFUNCTION("""COMPUTED_VALUE"""),128.82)</f>
        <v>128.82</v>
      </c>
      <c r="F1078" s="1">
        <f>IFERROR(__xludf.DUMMYFUNCTION("""COMPUTED_VALUE"""),1844153.0)</f>
        <v>1844153</v>
      </c>
    </row>
    <row r="1079">
      <c r="A1079" s="2">
        <f>IFERROR(__xludf.DUMMYFUNCTION("""COMPUTED_VALUE"""),44663.66666666667)</f>
        <v>44663.66667</v>
      </c>
      <c r="B1079" s="1">
        <f>IFERROR(__xludf.DUMMYFUNCTION("""COMPUTED_VALUE"""),131.6)</f>
        <v>131.6</v>
      </c>
      <c r="C1079" s="1">
        <f>IFERROR(__xludf.DUMMYFUNCTION("""COMPUTED_VALUE"""),131.6)</f>
        <v>131.6</v>
      </c>
      <c r="D1079" s="1">
        <f>IFERROR(__xludf.DUMMYFUNCTION("""COMPUTED_VALUE"""),126.79)</f>
        <v>126.79</v>
      </c>
      <c r="E1079" s="1">
        <f>IFERROR(__xludf.DUMMYFUNCTION("""COMPUTED_VALUE"""),127.71)</f>
        <v>127.71</v>
      </c>
      <c r="F1079" s="1">
        <f>IFERROR(__xludf.DUMMYFUNCTION("""COMPUTED_VALUE"""),1635535.0)</f>
        <v>1635535</v>
      </c>
    </row>
    <row r="1080">
      <c r="A1080" s="2">
        <f>IFERROR(__xludf.DUMMYFUNCTION("""COMPUTED_VALUE"""),44664.66666666667)</f>
        <v>44664.66667</v>
      </c>
      <c r="B1080" s="1">
        <f>IFERROR(__xludf.DUMMYFUNCTION("""COMPUTED_VALUE"""),128.0)</f>
        <v>128</v>
      </c>
      <c r="C1080" s="1">
        <f>IFERROR(__xludf.DUMMYFUNCTION("""COMPUTED_VALUE"""),130.33)</f>
        <v>130.33</v>
      </c>
      <c r="D1080" s="1">
        <f>IFERROR(__xludf.DUMMYFUNCTION("""COMPUTED_VALUE"""),127.74)</f>
        <v>127.74</v>
      </c>
      <c r="E1080" s="1">
        <f>IFERROR(__xludf.DUMMYFUNCTION("""COMPUTED_VALUE"""),129.89)</f>
        <v>129.89</v>
      </c>
      <c r="F1080" s="1">
        <f>IFERROR(__xludf.DUMMYFUNCTION("""COMPUTED_VALUE"""),1396362.0)</f>
        <v>1396362</v>
      </c>
    </row>
    <row r="1081">
      <c r="A1081" s="2">
        <f>IFERROR(__xludf.DUMMYFUNCTION("""COMPUTED_VALUE"""),44665.66666666667)</f>
        <v>44665.66667</v>
      </c>
      <c r="B1081" s="1">
        <f>IFERROR(__xludf.DUMMYFUNCTION("""COMPUTED_VALUE"""),130.48)</f>
        <v>130.48</v>
      </c>
      <c r="C1081" s="1">
        <f>IFERROR(__xludf.DUMMYFUNCTION("""COMPUTED_VALUE"""),130.48)</f>
        <v>130.48</v>
      </c>
      <c r="D1081" s="1">
        <f>IFERROR(__xludf.DUMMYFUNCTION("""COMPUTED_VALUE"""),126.6)</f>
        <v>126.6</v>
      </c>
      <c r="E1081" s="1">
        <f>IFERROR(__xludf.DUMMYFUNCTION("""COMPUTED_VALUE"""),126.73)</f>
        <v>126.73</v>
      </c>
      <c r="F1081" s="1">
        <f>IFERROR(__xludf.DUMMYFUNCTION("""COMPUTED_VALUE"""),1579899.0)</f>
        <v>1579899</v>
      </c>
    </row>
    <row r="1082">
      <c r="A1082" s="2">
        <f>IFERROR(__xludf.DUMMYFUNCTION("""COMPUTED_VALUE"""),44669.66666666667)</f>
        <v>44669.66667</v>
      </c>
      <c r="B1082" s="1">
        <f>IFERROR(__xludf.DUMMYFUNCTION("""COMPUTED_VALUE"""),127.0)</f>
        <v>127</v>
      </c>
      <c r="C1082" s="1">
        <f>IFERROR(__xludf.DUMMYFUNCTION("""COMPUTED_VALUE"""),128.21)</f>
        <v>128.21</v>
      </c>
      <c r="D1082" s="1">
        <f>IFERROR(__xludf.DUMMYFUNCTION("""COMPUTED_VALUE"""),126.18)</f>
        <v>126.18</v>
      </c>
      <c r="E1082" s="1">
        <f>IFERROR(__xludf.DUMMYFUNCTION("""COMPUTED_VALUE"""),127.68)</f>
        <v>127.68</v>
      </c>
      <c r="F1082" s="1">
        <f>IFERROR(__xludf.DUMMYFUNCTION("""COMPUTED_VALUE"""),1040433.0)</f>
        <v>1040433</v>
      </c>
    </row>
    <row r="1083">
      <c r="A1083" s="2">
        <f>IFERROR(__xludf.DUMMYFUNCTION("""COMPUTED_VALUE"""),44670.66666666667)</f>
        <v>44670.66667</v>
      </c>
      <c r="B1083" s="1">
        <f>IFERROR(__xludf.DUMMYFUNCTION("""COMPUTED_VALUE"""),127.69)</f>
        <v>127.69</v>
      </c>
      <c r="C1083" s="1">
        <f>IFERROR(__xludf.DUMMYFUNCTION("""COMPUTED_VALUE"""),130.33)</f>
        <v>130.33</v>
      </c>
      <c r="D1083" s="1">
        <f>IFERROR(__xludf.DUMMYFUNCTION("""COMPUTED_VALUE"""),127.0)</f>
        <v>127</v>
      </c>
      <c r="E1083" s="1">
        <f>IFERROR(__xludf.DUMMYFUNCTION("""COMPUTED_VALUE"""),130.01)</f>
        <v>130.01</v>
      </c>
      <c r="F1083" s="1">
        <f>IFERROR(__xludf.DUMMYFUNCTION("""COMPUTED_VALUE"""),1324488.0)</f>
        <v>1324488</v>
      </c>
    </row>
    <row r="1084">
      <c r="A1084" s="2">
        <f>IFERROR(__xludf.DUMMYFUNCTION("""COMPUTED_VALUE"""),44671.66666666667)</f>
        <v>44671.66667</v>
      </c>
      <c r="B1084" s="1">
        <f>IFERROR(__xludf.DUMMYFUNCTION("""COMPUTED_VALUE"""),130.89)</f>
        <v>130.89</v>
      </c>
      <c r="C1084" s="1">
        <f>IFERROR(__xludf.DUMMYFUNCTION("""COMPUTED_VALUE"""),131.4)</f>
        <v>131.4</v>
      </c>
      <c r="D1084" s="1">
        <f>IFERROR(__xludf.DUMMYFUNCTION("""COMPUTED_VALUE"""),127.5)</f>
        <v>127.5</v>
      </c>
      <c r="E1084" s="1">
        <f>IFERROR(__xludf.DUMMYFUNCTION("""COMPUTED_VALUE"""),128.04)</f>
        <v>128.04</v>
      </c>
      <c r="F1084" s="1">
        <f>IFERROR(__xludf.DUMMYFUNCTION("""COMPUTED_VALUE"""),1584773.0)</f>
        <v>1584773</v>
      </c>
    </row>
    <row r="1085">
      <c r="A1085" s="2">
        <f>IFERROR(__xludf.DUMMYFUNCTION("""COMPUTED_VALUE"""),44672.66666666667)</f>
        <v>44672.66667</v>
      </c>
      <c r="B1085" s="1">
        <f>IFERROR(__xludf.DUMMYFUNCTION("""COMPUTED_VALUE"""),129.25)</f>
        <v>129.25</v>
      </c>
      <c r="C1085" s="1">
        <f>IFERROR(__xludf.DUMMYFUNCTION("""COMPUTED_VALUE"""),130.1)</f>
        <v>130.1</v>
      </c>
      <c r="D1085" s="1">
        <f>IFERROR(__xludf.DUMMYFUNCTION("""COMPUTED_VALUE"""),124.53)</f>
        <v>124.53</v>
      </c>
      <c r="E1085" s="1">
        <f>IFERROR(__xludf.DUMMYFUNCTION("""COMPUTED_VALUE"""),124.81)</f>
        <v>124.81</v>
      </c>
      <c r="F1085" s="1">
        <f>IFERROR(__xludf.DUMMYFUNCTION("""COMPUTED_VALUE"""),1822258.0)</f>
        <v>1822258</v>
      </c>
    </row>
    <row r="1086">
      <c r="A1086" s="2">
        <f>IFERROR(__xludf.DUMMYFUNCTION("""COMPUTED_VALUE"""),44673.66666666667)</f>
        <v>44673.66667</v>
      </c>
      <c r="B1086" s="1">
        <f>IFERROR(__xludf.DUMMYFUNCTION("""COMPUTED_VALUE"""),125.0)</f>
        <v>125</v>
      </c>
      <c r="C1086" s="1">
        <f>IFERROR(__xludf.DUMMYFUNCTION("""COMPUTED_VALUE"""),125.4)</f>
        <v>125.4</v>
      </c>
      <c r="D1086" s="1">
        <f>IFERROR(__xludf.DUMMYFUNCTION("""COMPUTED_VALUE"""),118.93)</f>
        <v>118.93</v>
      </c>
      <c r="E1086" s="1">
        <f>IFERROR(__xludf.DUMMYFUNCTION("""COMPUTED_VALUE"""),119.64)</f>
        <v>119.64</v>
      </c>
      <c r="F1086" s="1">
        <f>IFERROR(__xludf.DUMMYFUNCTION("""COMPUTED_VALUE"""),2844186.0)</f>
        <v>2844186</v>
      </c>
    </row>
    <row r="1087">
      <c r="A1087" s="2">
        <f>IFERROR(__xludf.DUMMYFUNCTION("""COMPUTED_VALUE"""),44676.66666666667)</f>
        <v>44676.66667</v>
      </c>
      <c r="B1087" s="1">
        <f>IFERROR(__xludf.DUMMYFUNCTION("""COMPUTED_VALUE"""),119.1)</f>
        <v>119.1</v>
      </c>
      <c r="C1087" s="1">
        <f>IFERROR(__xludf.DUMMYFUNCTION("""COMPUTED_VALUE"""),123.28)</f>
        <v>123.28</v>
      </c>
      <c r="D1087" s="1">
        <f>IFERROR(__xludf.DUMMYFUNCTION("""COMPUTED_VALUE"""),118.51)</f>
        <v>118.51</v>
      </c>
      <c r="E1087" s="1">
        <f>IFERROR(__xludf.DUMMYFUNCTION("""COMPUTED_VALUE"""),123.07)</f>
        <v>123.07</v>
      </c>
      <c r="F1087" s="1">
        <f>IFERROR(__xludf.DUMMYFUNCTION("""COMPUTED_VALUE"""),2306413.0)</f>
        <v>2306413</v>
      </c>
    </row>
    <row r="1088">
      <c r="A1088" s="2">
        <f>IFERROR(__xludf.DUMMYFUNCTION("""COMPUTED_VALUE"""),44677.66666666667)</f>
        <v>44677.66667</v>
      </c>
      <c r="B1088" s="1">
        <f>IFERROR(__xludf.DUMMYFUNCTION("""COMPUTED_VALUE"""),122.29)</f>
        <v>122.29</v>
      </c>
      <c r="C1088" s="1">
        <f>IFERROR(__xludf.DUMMYFUNCTION("""COMPUTED_VALUE"""),122.51)</f>
        <v>122.51</v>
      </c>
      <c r="D1088" s="1">
        <f>IFERROR(__xludf.DUMMYFUNCTION("""COMPUTED_VALUE"""),118.51)</f>
        <v>118.51</v>
      </c>
      <c r="E1088" s="1">
        <f>IFERROR(__xludf.DUMMYFUNCTION("""COMPUTED_VALUE"""),118.65)</f>
        <v>118.65</v>
      </c>
      <c r="F1088" s="1">
        <f>IFERROR(__xludf.DUMMYFUNCTION("""COMPUTED_VALUE"""),3652744.0)</f>
        <v>3652744</v>
      </c>
    </row>
    <row r="1089">
      <c r="A1089" s="2">
        <f>IFERROR(__xludf.DUMMYFUNCTION("""COMPUTED_VALUE"""),44678.66666666667)</f>
        <v>44678.66667</v>
      </c>
      <c r="B1089" s="1">
        <f>IFERROR(__xludf.DUMMYFUNCTION("""COMPUTED_VALUE"""),114.47)</f>
        <v>114.47</v>
      </c>
      <c r="C1089" s="1">
        <f>IFERROR(__xludf.DUMMYFUNCTION("""COMPUTED_VALUE"""),117.24)</f>
        <v>117.24</v>
      </c>
      <c r="D1089" s="1">
        <f>IFERROR(__xludf.DUMMYFUNCTION("""COMPUTED_VALUE"""),112.74)</f>
        <v>112.74</v>
      </c>
      <c r="E1089" s="1">
        <f>IFERROR(__xludf.DUMMYFUNCTION("""COMPUTED_VALUE"""),114.29)</f>
        <v>114.29</v>
      </c>
      <c r="F1089" s="1">
        <f>IFERROR(__xludf.DUMMYFUNCTION("""COMPUTED_VALUE"""),4591029.0)</f>
        <v>4591029</v>
      </c>
    </row>
    <row r="1090">
      <c r="A1090" s="2">
        <f>IFERROR(__xludf.DUMMYFUNCTION("""COMPUTED_VALUE"""),44679.66666666667)</f>
        <v>44679.66667</v>
      </c>
      <c r="B1090" s="1">
        <f>IFERROR(__xludf.DUMMYFUNCTION("""COMPUTED_VALUE"""),116.42)</f>
        <v>116.42</v>
      </c>
      <c r="C1090" s="1">
        <f>IFERROR(__xludf.DUMMYFUNCTION("""COMPUTED_VALUE"""),119.65)</f>
        <v>119.65</v>
      </c>
      <c r="D1090" s="1">
        <f>IFERROR(__xludf.DUMMYFUNCTION("""COMPUTED_VALUE"""),114.12)</f>
        <v>114.12</v>
      </c>
      <c r="E1090" s="1">
        <f>IFERROR(__xludf.DUMMYFUNCTION("""COMPUTED_VALUE"""),118.52)</f>
        <v>118.52</v>
      </c>
      <c r="F1090" s="1">
        <f>IFERROR(__xludf.DUMMYFUNCTION("""COMPUTED_VALUE"""),2444232.0)</f>
        <v>2444232</v>
      </c>
    </row>
    <row r="1091">
      <c r="A1091" s="2">
        <f>IFERROR(__xludf.DUMMYFUNCTION("""COMPUTED_VALUE"""),44680.66666666667)</f>
        <v>44680.66667</v>
      </c>
      <c r="B1091" s="1">
        <f>IFERROR(__xludf.DUMMYFUNCTION("""COMPUTED_VALUE"""),116.73)</f>
        <v>116.73</v>
      </c>
      <c r="C1091" s="1">
        <f>IFERROR(__xludf.DUMMYFUNCTION("""COMPUTED_VALUE"""),117.92)</f>
        <v>117.92</v>
      </c>
      <c r="D1091" s="1">
        <f>IFERROR(__xludf.DUMMYFUNCTION("""COMPUTED_VALUE"""),113.81)</f>
        <v>113.81</v>
      </c>
      <c r="E1091" s="1">
        <f>IFERROR(__xludf.DUMMYFUNCTION("""COMPUTED_VALUE"""),114.11)</f>
        <v>114.11</v>
      </c>
      <c r="F1091" s="1">
        <f>IFERROR(__xludf.DUMMYFUNCTION("""COMPUTED_VALUE"""),2133800.0)</f>
        <v>2133800</v>
      </c>
    </row>
    <row r="1092">
      <c r="A1092" s="2">
        <f>IFERROR(__xludf.DUMMYFUNCTION("""COMPUTED_VALUE"""),44683.66666666667)</f>
        <v>44683.66667</v>
      </c>
      <c r="B1092" s="1">
        <f>IFERROR(__xludf.DUMMYFUNCTION("""COMPUTED_VALUE"""),113.41)</f>
        <v>113.41</v>
      </c>
      <c r="C1092" s="1">
        <f>IFERROR(__xludf.DUMMYFUNCTION("""COMPUTED_VALUE"""),116.75)</f>
        <v>116.75</v>
      </c>
      <c r="D1092" s="1">
        <f>IFERROR(__xludf.DUMMYFUNCTION("""COMPUTED_VALUE"""),112.6)</f>
        <v>112.6</v>
      </c>
      <c r="E1092" s="1">
        <f>IFERROR(__xludf.DUMMYFUNCTION("""COMPUTED_VALUE"""),116.58)</f>
        <v>116.58</v>
      </c>
      <c r="F1092" s="1">
        <f>IFERROR(__xludf.DUMMYFUNCTION("""COMPUTED_VALUE"""),1776651.0)</f>
        <v>1776651</v>
      </c>
    </row>
    <row r="1093">
      <c r="A1093" s="2">
        <f>IFERROR(__xludf.DUMMYFUNCTION("""COMPUTED_VALUE"""),44684.66666666667)</f>
        <v>44684.66667</v>
      </c>
      <c r="B1093" s="1">
        <f>IFERROR(__xludf.DUMMYFUNCTION("""COMPUTED_VALUE"""),116.43)</f>
        <v>116.43</v>
      </c>
      <c r="C1093" s="1">
        <f>IFERROR(__xludf.DUMMYFUNCTION("""COMPUTED_VALUE"""),118.44)</f>
        <v>118.44</v>
      </c>
      <c r="D1093" s="1">
        <f>IFERROR(__xludf.DUMMYFUNCTION("""COMPUTED_VALUE"""),116.03)</f>
        <v>116.03</v>
      </c>
      <c r="E1093" s="1">
        <f>IFERROR(__xludf.DUMMYFUNCTION("""COMPUTED_VALUE"""),117.33)</f>
        <v>117.33</v>
      </c>
      <c r="F1093" s="1">
        <f>IFERROR(__xludf.DUMMYFUNCTION("""COMPUTED_VALUE"""),1248368.0)</f>
        <v>1248368</v>
      </c>
    </row>
    <row r="1094">
      <c r="A1094" s="2">
        <f>IFERROR(__xludf.DUMMYFUNCTION("""COMPUTED_VALUE"""),44685.66666666667)</f>
        <v>44685.66667</v>
      </c>
      <c r="B1094" s="1">
        <f>IFERROR(__xludf.DUMMYFUNCTION("""COMPUTED_VALUE"""),117.03)</f>
        <v>117.03</v>
      </c>
      <c r="C1094" s="1">
        <f>IFERROR(__xludf.DUMMYFUNCTION("""COMPUTED_VALUE"""),122.85)</f>
        <v>122.85</v>
      </c>
      <c r="D1094" s="1">
        <f>IFERROR(__xludf.DUMMYFUNCTION("""COMPUTED_VALUE"""),115.12)</f>
        <v>115.12</v>
      </c>
      <c r="E1094" s="1">
        <f>IFERROR(__xludf.DUMMYFUNCTION("""COMPUTED_VALUE"""),122.26)</f>
        <v>122.26</v>
      </c>
      <c r="F1094" s="1">
        <f>IFERROR(__xludf.DUMMYFUNCTION("""COMPUTED_VALUE"""),2495764.0)</f>
        <v>2495764</v>
      </c>
    </row>
    <row r="1095">
      <c r="A1095" s="2">
        <f>IFERROR(__xludf.DUMMYFUNCTION("""COMPUTED_VALUE"""),44686.66666666667)</f>
        <v>44686.66667</v>
      </c>
      <c r="B1095" s="1">
        <f>IFERROR(__xludf.DUMMYFUNCTION("""COMPUTED_VALUE"""),120.2)</f>
        <v>120.2</v>
      </c>
      <c r="C1095" s="1">
        <f>IFERROR(__xludf.DUMMYFUNCTION("""COMPUTED_VALUE"""),121.04)</f>
        <v>121.04</v>
      </c>
      <c r="D1095" s="1">
        <f>IFERROR(__xludf.DUMMYFUNCTION("""COMPUTED_VALUE"""),115.01)</f>
        <v>115.01</v>
      </c>
      <c r="E1095" s="1">
        <f>IFERROR(__xludf.DUMMYFUNCTION("""COMPUTED_VALUE"""),116.51)</f>
        <v>116.51</v>
      </c>
      <c r="F1095" s="1">
        <f>IFERROR(__xludf.DUMMYFUNCTION("""COMPUTED_VALUE"""),2292029.0)</f>
        <v>2292029</v>
      </c>
    </row>
    <row r="1096">
      <c r="A1096" s="2">
        <f>IFERROR(__xludf.DUMMYFUNCTION("""COMPUTED_VALUE"""),44687.66666666667)</f>
        <v>44687.66667</v>
      </c>
      <c r="B1096" s="1">
        <f>IFERROR(__xludf.DUMMYFUNCTION("""COMPUTED_VALUE"""),115.18)</f>
        <v>115.18</v>
      </c>
      <c r="C1096" s="1">
        <f>IFERROR(__xludf.DUMMYFUNCTION("""COMPUTED_VALUE"""),117.57)</f>
        <v>117.57</v>
      </c>
      <c r="D1096" s="1">
        <f>IFERROR(__xludf.DUMMYFUNCTION("""COMPUTED_VALUE"""),114.02)</f>
        <v>114.02</v>
      </c>
      <c r="E1096" s="1">
        <f>IFERROR(__xludf.DUMMYFUNCTION("""COMPUTED_VALUE"""),115.75)</f>
        <v>115.75</v>
      </c>
      <c r="F1096" s="1">
        <f>IFERROR(__xludf.DUMMYFUNCTION("""COMPUTED_VALUE"""),1985479.0)</f>
        <v>1985479</v>
      </c>
    </row>
    <row r="1097">
      <c r="A1097" s="2">
        <f>IFERROR(__xludf.DUMMYFUNCTION("""COMPUTED_VALUE"""),44690.66666666667)</f>
        <v>44690.66667</v>
      </c>
      <c r="B1097" s="1">
        <f>IFERROR(__xludf.DUMMYFUNCTION("""COMPUTED_VALUE"""),113.25)</f>
        <v>113.25</v>
      </c>
      <c r="C1097" s="1">
        <f>IFERROR(__xludf.DUMMYFUNCTION("""COMPUTED_VALUE"""),115.08)</f>
        <v>115.08</v>
      </c>
      <c r="D1097" s="1">
        <f>IFERROR(__xludf.DUMMYFUNCTION("""COMPUTED_VALUE"""),112.0)</f>
        <v>112</v>
      </c>
      <c r="E1097" s="1">
        <f>IFERROR(__xludf.DUMMYFUNCTION("""COMPUTED_VALUE"""),112.51)</f>
        <v>112.51</v>
      </c>
      <c r="F1097" s="1">
        <f>IFERROR(__xludf.DUMMYFUNCTION("""COMPUTED_VALUE"""),2040143.0)</f>
        <v>2040143</v>
      </c>
    </row>
    <row r="1098">
      <c r="A1098" s="2">
        <f>IFERROR(__xludf.DUMMYFUNCTION("""COMPUTED_VALUE"""),44691.66666666667)</f>
        <v>44691.66667</v>
      </c>
      <c r="B1098" s="1">
        <f>IFERROR(__xludf.DUMMYFUNCTION("""COMPUTED_VALUE"""),115.51)</f>
        <v>115.51</v>
      </c>
      <c r="C1098" s="1">
        <f>IFERROR(__xludf.DUMMYFUNCTION("""COMPUTED_VALUE"""),116.25)</f>
        <v>116.25</v>
      </c>
      <c r="D1098" s="1">
        <f>IFERROR(__xludf.DUMMYFUNCTION("""COMPUTED_VALUE"""),112.9)</f>
        <v>112.9</v>
      </c>
      <c r="E1098" s="1">
        <f>IFERROR(__xludf.DUMMYFUNCTION("""COMPUTED_VALUE"""),114.4)</f>
        <v>114.4</v>
      </c>
      <c r="F1098" s="1">
        <f>IFERROR(__xludf.DUMMYFUNCTION("""COMPUTED_VALUE"""),1995019.0)</f>
        <v>1995019</v>
      </c>
    </row>
    <row r="1099">
      <c r="A1099" s="2">
        <f>IFERROR(__xludf.DUMMYFUNCTION("""COMPUTED_VALUE"""),44692.66666666667)</f>
        <v>44692.66667</v>
      </c>
      <c r="B1099" s="1">
        <f>IFERROR(__xludf.DUMMYFUNCTION("""COMPUTED_VALUE"""),113.24)</f>
        <v>113.24</v>
      </c>
      <c r="C1099" s="1">
        <f>IFERROR(__xludf.DUMMYFUNCTION("""COMPUTED_VALUE"""),116.36)</f>
        <v>116.36</v>
      </c>
      <c r="D1099" s="1">
        <f>IFERROR(__xludf.DUMMYFUNCTION("""COMPUTED_VALUE"""),113.24)</f>
        <v>113.24</v>
      </c>
      <c r="E1099" s="1">
        <f>IFERROR(__xludf.DUMMYFUNCTION("""COMPUTED_VALUE"""),113.6)</f>
        <v>113.6</v>
      </c>
      <c r="F1099" s="1">
        <f>IFERROR(__xludf.DUMMYFUNCTION("""COMPUTED_VALUE"""),1876737.0)</f>
        <v>1876737</v>
      </c>
    </row>
    <row r="1100">
      <c r="A1100" s="2">
        <f>IFERROR(__xludf.DUMMYFUNCTION("""COMPUTED_VALUE"""),44693.66666666667)</f>
        <v>44693.66667</v>
      </c>
      <c r="B1100" s="1">
        <f>IFERROR(__xludf.DUMMYFUNCTION("""COMPUTED_VALUE"""),111.38)</f>
        <v>111.38</v>
      </c>
      <c r="C1100" s="1">
        <f>IFERROR(__xludf.DUMMYFUNCTION("""COMPUTED_VALUE"""),114.3)</f>
        <v>114.3</v>
      </c>
      <c r="D1100" s="1">
        <f>IFERROR(__xludf.DUMMYFUNCTION("""COMPUTED_VALUE"""),109.82)</f>
        <v>109.82</v>
      </c>
      <c r="E1100" s="1">
        <f>IFERROR(__xludf.DUMMYFUNCTION("""COMPUTED_VALUE"""),112.84)</f>
        <v>112.84</v>
      </c>
      <c r="F1100" s="1">
        <f>IFERROR(__xludf.DUMMYFUNCTION("""COMPUTED_VALUE"""),2691809.0)</f>
        <v>2691809</v>
      </c>
    </row>
    <row r="1101">
      <c r="A1101" s="2">
        <f>IFERROR(__xludf.DUMMYFUNCTION("""COMPUTED_VALUE"""),44694.66666666667)</f>
        <v>44694.66667</v>
      </c>
      <c r="B1101" s="1">
        <f>IFERROR(__xludf.DUMMYFUNCTION("""COMPUTED_VALUE"""),114.53)</f>
        <v>114.53</v>
      </c>
      <c r="C1101" s="1">
        <f>IFERROR(__xludf.DUMMYFUNCTION("""COMPUTED_VALUE"""),117.88)</f>
        <v>117.88</v>
      </c>
      <c r="D1101" s="1">
        <f>IFERROR(__xludf.DUMMYFUNCTION("""COMPUTED_VALUE"""),113.61)</f>
        <v>113.61</v>
      </c>
      <c r="E1101" s="1">
        <f>IFERROR(__xludf.DUMMYFUNCTION("""COMPUTED_VALUE"""),116.05)</f>
        <v>116.05</v>
      </c>
      <c r="F1101" s="1">
        <f>IFERROR(__xludf.DUMMYFUNCTION("""COMPUTED_VALUE"""),1751924.0)</f>
        <v>1751924</v>
      </c>
    </row>
    <row r="1102">
      <c r="A1102" s="2">
        <f>IFERROR(__xludf.DUMMYFUNCTION("""COMPUTED_VALUE"""),44697.66666666667)</f>
        <v>44697.66667</v>
      </c>
      <c r="B1102" s="1">
        <f>IFERROR(__xludf.DUMMYFUNCTION("""COMPUTED_VALUE"""),114.96)</f>
        <v>114.96</v>
      </c>
      <c r="C1102" s="1">
        <f>IFERROR(__xludf.DUMMYFUNCTION("""COMPUTED_VALUE"""),116.17)</f>
        <v>116.17</v>
      </c>
      <c r="D1102" s="1">
        <f>IFERROR(__xludf.DUMMYFUNCTION("""COMPUTED_VALUE"""),113.89)</f>
        <v>113.89</v>
      </c>
      <c r="E1102" s="1">
        <f>IFERROR(__xludf.DUMMYFUNCTION("""COMPUTED_VALUE"""),114.45)</f>
        <v>114.45</v>
      </c>
      <c r="F1102" s="1">
        <f>IFERROR(__xludf.DUMMYFUNCTION("""COMPUTED_VALUE"""),1299522.0)</f>
        <v>1299522</v>
      </c>
    </row>
    <row r="1103">
      <c r="A1103" s="2">
        <f>IFERROR(__xludf.DUMMYFUNCTION("""COMPUTED_VALUE"""),44698.66666666667)</f>
        <v>44698.66667</v>
      </c>
      <c r="B1103" s="1">
        <f>IFERROR(__xludf.DUMMYFUNCTION("""COMPUTED_VALUE"""),116.84)</f>
        <v>116.84</v>
      </c>
      <c r="C1103" s="1">
        <f>IFERROR(__xludf.DUMMYFUNCTION("""COMPUTED_VALUE"""),116.9)</f>
        <v>116.9</v>
      </c>
      <c r="D1103" s="1">
        <f>IFERROR(__xludf.DUMMYFUNCTION("""COMPUTED_VALUE"""),114.87)</f>
        <v>114.87</v>
      </c>
      <c r="E1103" s="1">
        <f>IFERROR(__xludf.DUMMYFUNCTION("""COMPUTED_VALUE"""),116.47)</f>
        <v>116.47</v>
      </c>
      <c r="F1103" s="1">
        <f>IFERROR(__xludf.DUMMYFUNCTION("""COMPUTED_VALUE"""),1152658.0)</f>
        <v>1152658</v>
      </c>
    </row>
    <row r="1104">
      <c r="A1104" s="2">
        <f>IFERROR(__xludf.DUMMYFUNCTION("""COMPUTED_VALUE"""),44699.66666666667)</f>
        <v>44699.66667</v>
      </c>
      <c r="B1104" s="1">
        <f>IFERROR(__xludf.DUMMYFUNCTION("""COMPUTED_VALUE"""),115.0)</f>
        <v>115</v>
      </c>
      <c r="C1104" s="1">
        <f>IFERROR(__xludf.DUMMYFUNCTION("""COMPUTED_VALUE"""),115.4)</f>
        <v>115.4</v>
      </c>
      <c r="D1104" s="1">
        <f>IFERROR(__xludf.DUMMYFUNCTION("""COMPUTED_VALUE"""),111.56)</f>
        <v>111.56</v>
      </c>
      <c r="E1104" s="1">
        <f>IFERROR(__xludf.DUMMYFUNCTION("""COMPUTED_VALUE"""),111.9)</f>
        <v>111.9</v>
      </c>
      <c r="F1104" s="1">
        <f>IFERROR(__xludf.DUMMYFUNCTION("""COMPUTED_VALUE"""),1756299.0)</f>
        <v>1756299</v>
      </c>
    </row>
    <row r="1105">
      <c r="A1105" s="2">
        <f>IFERROR(__xludf.DUMMYFUNCTION("""COMPUTED_VALUE"""),44700.66666666667)</f>
        <v>44700.66667</v>
      </c>
      <c r="B1105" s="1">
        <f>IFERROR(__xludf.DUMMYFUNCTION("""COMPUTED_VALUE"""),111.43)</f>
        <v>111.43</v>
      </c>
      <c r="C1105" s="1">
        <f>IFERROR(__xludf.DUMMYFUNCTION("""COMPUTED_VALUE"""),113.01)</f>
        <v>113.01</v>
      </c>
      <c r="D1105" s="1">
        <f>IFERROR(__xludf.DUMMYFUNCTION("""COMPUTED_VALUE"""),110.0)</f>
        <v>110</v>
      </c>
      <c r="E1105" s="1">
        <f>IFERROR(__xludf.DUMMYFUNCTION("""COMPUTED_VALUE"""),110.38)</f>
        <v>110.38</v>
      </c>
      <c r="F1105" s="1">
        <f>IFERROR(__xludf.DUMMYFUNCTION("""COMPUTED_VALUE"""),1707220.0)</f>
        <v>1707220</v>
      </c>
    </row>
    <row r="1106">
      <c r="A1106" s="2">
        <f>IFERROR(__xludf.DUMMYFUNCTION("""COMPUTED_VALUE"""),44701.66666666667)</f>
        <v>44701.66667</v>
      </c>
      <c r="B1106" s="1">
        <f>IFERROR(__xludf.DUMMYFUNCTION("""COMPUTED_VALUE"""),111.95)</f>
        <v>111.95</v>
      </c>
      <c r="C1106" s="1">
        <f>IFERROR(__xludf.DUMMYFUNCTION("""COMPUTED_VALUE"""),112.18)</f>
        <v>112.18</v>
      </c>
      <c r="D1106" s="1">
        <f>IFERROR(__xludf.DUMMYFUNCTION("""COMPUTED_VALUE"""),105.8)</f>
        <v>105.8</v>
      </c>
      <c r="E1106" s="1">
        <f>IFERROR(__xludf.DUMMYFUNCTION("""COMPUTED_VALUE"""),108.91)</f>
        <v>108.91</v>
      </c>
      <c r="F1106" s="1">
        <f>IFERROR(__xludf.DUMMYFUNCTION("""COMPUTED_VALUE"""),2448148.0)</f>
        <v>2448148</v>
      </c>
    </row>
    <row r="1107">
      <c r="A1107" s="2">
        <f>IFERROR(__xludf.DUMMYFUNCTION("""COMPUTED_VALUE"""),44704.66666666667)</f>
        <v>44704.66667</v>
      </c>
      <c r="B1107" s="1">
        <f>IFERROR(__xludf.DUMMYFUNCTION("""COMPUTED_VALUE"""),109.59)</f>
        <v>109.59</v>
      </c>
      <c r="C1107" s="1">
        <f>IFERROR(__xludf.DUMMYFUNCTION("""COMPUTED_VALUE"""),112.15)</f>
        <v>112.15</v>
      </c>
      <c r="D1107" s="1">
        <f>IFERROR(__xludf.DUMMYFUNCTION("""COMPUTED_VALUE"""),108.74)</f>
        <v>108.74</v>
      </c>
      <c r="E1107" s="1">
        <f>IFERROR(__xludf.DUMMYFUNCTION("""COMPUTED_VALUE"""),111.49)</f>
        <v>111.49</v>
      </c>
      <c r="F1107" s="1">
        <f>IFERROR(__xludf.DUMMYFUNCTION("""COMPUTED_VALUE"""),1859247.0)</f>
        <v>1859247</v>
      </c>
    </row>
    <row r="1108">
      <c r="A1108" s="2">
        <f>IFERROR(__xludf.DUMMYFUNCTION("""COMPUTED_VALUE"""),44705.66666666667)</f>
        <v>44705.66667</v>
      </c>
      <c r="B1108" s="1">
        <f>IFERROR(__xludf.DUMMYFUNCTION("""COMPUTED_VALUE"""),105.77)</f>
        <v>105.77</v>
      </c>
      <c r="C1108" s="1">
        <f>IFERROR(__xludf.DUMMYFUNCTION("""COMPUTED_VALUE"""),106.46)</f>
        <v>106.46</v>
      </c>
      <c r="D1108" s="1">
        <f>IFERROR(__xludf.DUMMYFUNCTION("""COMPUTED_VALUE"""),101.88)</f>
        <v>101.88</v>
      </c>
      <c r="E1108" s="1">
        <f>IFERROR(__xludf.DUMMYFUNCTION("""COMPUTED_VALUE"""),105.97)</f>
        <v>105.97</v>
      </c>
      <c r="F1108" s="1">
        <f>IFERROR(__xludf.DUMMYFUNCTION("""COMPUTED_VALUE"""),3838989.0)</f>
        <v>3838989</v>
      </c>
    </row>
    <row r="1109">
      <c r="A1109" s="2">
        <f>IFERROR(__xludf.DUMMYFUNCTION("""COMPUTED_VALUE"""),44706.66666666667)</f>
        <v>44706.66667</v>
      </c>
      <c r="B1109" s="1">
        <f>IFERROR(__xludf.DUMMYFUNCTION("""COMPUTED_VALUE"""),104.99)</f>
        <v>104.99</v>
      </c>
      <c r="C1109" s="1">
        <f>IFERROR(__xludf.DUMMYFUNCTION("""COMPUTED_VALUE"""),106.5)</f>
        <v>106.5</v>
      </c>
      <c r="D1109" s="1">
        <f>IFERROR(__xludf.DUMMYFUNCTION("""COMPUTED_VALUE"""),103.86)</f>
        <v>103.86</v>
      </c>
      <c r="E1109" s="1">
        <f>IFERROR(__xludf.DUMMYFUNCTION("""COMPUTED_VALUE"""),105.81)</f>
        <v>105.81</v>
      </c>
      <c r="F1109" s="1">
        <f>IFERROR(__xludf.DUMMYFUNCTION("""COMPUTED_VALUE"""),2012867.0)</f>
        <v>2012867</v>
      </c>
    </row>
    <row r="1110">
      <c r="A1110" s="2">
        <f>IFERROR(__xludf.DUMMYFUNCTION("""COMPUTED_VALUE"""),44707.66666666667)</f>
        <v>44707.66667</v>
      </c>
      <c r="B1110" s="1">
        <f>IFERROR(__xludf.DUMMYFUNCTION("""COMPUTED_VALUE"""),105.68)</f>
        <v>105.68</v>
      </c>
      <c r="C1110" s="1">
        <f>IFERROR(__xludf.DUMMYFUNCTION("""COMPUTED_VALUE"""),108.65)</f>
        <v>108.65</v>
      </c>
      <c r="D1110" s="1">
        <f>IFERROR(__xludf.DUMMYFUNCTION("""COMPUTED_VALUE"""),105.22)</f>
        <v>105.22</v>
      </c>
      <c r="E1110" s="1">
        <f>IFERROR(__xludf.DUMMYFUNCTION("""COMPUTED_VALUE"""),107.79)</f>
        <v>107.79</v>
      </c>
      <c r="F1110" s="1">
        <f>IFERROR(__xludf.DUMMYFUNCTION("""COMPUTED_VALUE"""),1897361.0)</f>
        <v>1897361</v>
      </c>
    </row>
    <row r="1111">
      <c r="A1111" s="2">
        <f>IFERROR(__xludf.DUMMYFUNCTION("""COMPUTED_VALUE"""),44708.66666666667)</f>
        <v>44708.66667</v>
      </c>
      <c r="B1111" s="1">
        <f>IFERROR(__xludf.DUMMYFUNCTION("""COMPUTED_VALUE"""),109.48)</f>
        <v>109.48</v>
      </c>
      <c r="C1111" s="1">
        <f>IFERROR(__xludf.DUMMYFUNCTION("""COMPUTED_VALUE"""),112.32)</f>
        <v>112.32</v>
      </c>
      <c r="D1111" s="1">
        <f>IFERROR(__xludf.DUMMYFUNCTION("""COMPUTED_VALUE"""),109.14)</f>
        <v>109.14</v>
      </c>
      <c r="E1111" s="1">
        <f>IFERROR(__xludf.DUMMYFUNCTION("""COMPUTED_VALUE"""),112.32)</f>
        <v>112.32</v>
      </c>
      <c r="F1111" s="1">
        <f>IFERROR(__xludf.DUMMYFUNCTION("""COMPUTED_VALUE"""),1895706.0)</f>
        <v>1895706</v>
      </c>
    </row>
    <row r="1112">
      <c r="A1112" s="2">
        <f>IFERROR(__xludf.DUMMYFUNCTION("""COMPUTED_VALUE"""),44712.66666666667)</f>
        <v>44712.66667</v>
      </c>
      <c r="B1112" s="1">
        <f>IFERROR(__xludf.DUMMYFUNCTION("""COMPUTED_VALUE"""),112.75)</f>
        <v>112.75</v>
      </c>
      <c r="C1112" s="1">
        <f>IFERROR(__xludf.DUMMYFUNCTION("""COMPUTED_VALUE"""),115.74)</f>
        <v>115.74</v>
      </c>
      <c r="D1112" s="1">
        <f>IFERROR(__xludf.DUMMYFUNCTION("""COMPUTED_VALUE"""),112.08)</f>
        <v>112.08</v>
      </c>
      <c r="E1112" s="1">
        <f>IFERROR(__xludf.DUMMYFUNCTION("""COMPUTED_VALUE"""),113.76)</f>
        <v>113.76</v>
      </c>
      <c r="F1112" s="1">
        <f>IFERROR(__xludf.DUMMYFUNCTION("""COMPUTED_VALUE"""),2500613.0)</f>
        <v>2500613</v>
      </c>
    </row>
    <row r="1113">
      <c r="A1113" s="2">
        <f>IFERROR(__xludf.DUMMYFUNCTION("""COMPUTED_VALUE"""),44713.66666666667)</f>
        <v>44713.66667</v>
      </c>
      <c r="B1113" s="1">
        <f>IFERROR(__xludf.DUMMYFUNCTION("""COMPUTED_VALUE"""),114.86)</f>
        <v>114.86</v>
      </c>
      <c r="C1113" s="1">
        <f>IFERROR(__xludf.DUMMYFUNCTION("""COMPUTED_VALUE"""),117.1)</f>
        <v>117.1</v>
      </c>
      <c r="D1113" s="1">
        <f>IFERROR(__xludf.DUMMYFUNCTION("""COMPUTED_VALUE"""),113.25)</f>
        <v>113.25</v>
      </c>
      <c r="E1113" s="1">
        <f>IFERROR(__xludf.DUMMYFUNCTION("""COMPUTED_VALUE"""),113.89)</f>
        <v>113.89</v>
      </c>
      <c r="F1113" s="1">
        <f>IFERROR(__xludf.DUMMYFUNCTION("""COMPUTED_VALUE"""),1830276.0)</f>
        <v>1830276</v>
      </c>
    </row>
    <row r="1114">
      <c r="A1114" s="2">
        <f>IFERROR(__xludf.DUMMYFUNCTION("""COMPUTED_VALUE"""),44714.66666666667)</f>
        <v>44714.66667</v>
      </c>
      <c r="B1114" s="1">
        <f>IFERROR(__xludf.DUMMYFUNCTION("""COMPUTED_VALUE"""),114.0)</f>
        <v>114</v>
      </c>
      <c r="C1114" s="1">
        <f>IFERROR(__xludf.DUMMYFUNCTION("""COMPUTED_VALUE"""),117.9)</f>
        <v>117.9</v>
      </c>
      <c r="D1114" s="1">
        <f>IFERROR(__xludf.DUMMYFUNCTION("""COMPUTED_VALUE"""),112.95)</f>
        <v>112.95</v>
      </c>
      <c r="E1114" s="1">
        <f>IFERROR(__xludf.DUMMYFUNCTION("""COMPUTED_VALUE"""),117.62)</f>
        <v>117.62</v>
      </c>
      <c r="F1114" s="1">
        <f>IFERROR(__xludf.DUMMYFUNCTION("""COMPUTED_VALUE"""),1899614.0)</f>
        <v>1899614</v>
      </c>
    </row>
    <row r="1115">
      <c r="A1115" s="2">
        <f>IFERROR(__xludf.DUMMYFUNCTION("""COMPUTED_VALUE"""),44715.66666666667)</f>
        <v>44715.66667</v>
      </c>
      <c r="B1115" s="1">
        <f>IFERROR(__xludf.DUMMYFUNCTION("""COMPUTED_VALUE"""),116.06)</f>
        <v>116.06</v>
      </c>
      <c r="C1115" s="1">
        <f>IFERROR(__xludf.DUMMYFUNCTION("""COMPUTED_VALUE"""),116.32)</f>
        <v>116.32</v>
      </c>
      <c r="D1115" s="1">
        <f>IFERROR(__xludf.DUMMYFUNCTION("""COMPUTED_VALUE"""),113.52)</f>
        <v>113.52</v>
      </c>
      <c r="E1115" s="1">
        <f>IFERROR(__xludf.DUMMYFUNCTION("""COMPUTED_VALUE"""),114.54)</f>
        <v>114.54</v>
      </c>
      <c r="F1115" s="1">
        <f>IFERROR(__xludf.DUMMYFUNCTION("""COMPUTED_VALUE"""),1306773.0)</f>
        <v>1306773</v>
      </c>
    </row>
    <row r="1116">
      <c r="A1116" s="2">
        <f>IFERROR(__xludf.DUMMYFUNCTION("""COMPUTED_VALUE"""),44718.66666666667)</f>
        <v>44718.66667</v>
      </c>
      <c r="B1116" s="1">
        <f>IFERROR(__xludf.DUMMYFUNCTION("""COMPUTED_VALUE"""),116.7)</f>
        <v>116.7</v>
      </c>
      <c r="C1116" s="1">
        <f>IFERROR(__xludf.DUMMYFUNCTION("""COMPUTED_VALUE"""),119.35)</f>
        <v>119.35</v>
      </c>
      <c r="D1116" s="1">
        <f>IFERROR(__xludf.DUMMYFUNCTION("""COMPUTED_VALUE"""),116.16)</f>
        <v>116.16</v>
      </c>
      <c r="E1116" s="1">
        <f>IFERROR(__xludf.DUMMYFUNCTION("""COMPUTED_VALUE"""),116.82)</f>
        <v>116.82</v>
      </c>
      <c r="F1116" s="1">
        <f>IFERROR(__xludf.DUMMYFUNCTION("""COMPUTED_VALUE"""),1677077.0)</f>
        <v>1677077</v>
      </c>
    </row>
    <row r="1117">
      <c r="A1117" s="2">
        <f>IFERROR(__xludf.DUMMYFUNCTION("""COMPUTED_VALUE"""),44719.66666666667)</f>
        <v>44719.66667</v>
      </c>
      <c r="B1117" s="1">
        <f>IFERROR(__xludf.DUMMYFUNCTION("""COMPUTED_VALUE"""),115.48)</f>
        <v>115.48</v>
      </c>
      <c r="C1117" s="1">
        <f>IFERROR(__xludf.DUMMYFUNCTION("""COMPUTED_VALUE"""),117.69)</f>
        <v>117.69</v>
      </c>
      <c r="D1117" s="1">
        <f>IFERROR(__xludf.DUMMYFUNCTION("""COMPUTED_VALUE"""),115.05)</f>
        <v>115.05</v>
      </c>
      <c r="E1117" s="1">
        <f>IFERROR(__xludf.DUMMYFUNCTION("""COMPUTED_VALUE"""),117.15)</f>
        <v>117.15</v>
      </c>
      <c r="F1117" s="1">
        <f>IFERROR(__xludf.DUMMYFUNCTION("""COMPUTED_VALUE"""),1579523.0)</f>
        <v>1579523</v>
      </c>
    </row>
    <row r="1118">
      <c r="A1118" s="2">
        <f>IFERROR(__xludf.DUMMYFUNCTION("""COMPUTED_VALUE"""),44720.66666666667)</f>
        <v>44720.66667</v>
      </c>
      <c r="B1118" s="1">
        <f>IFERROR(__xludf.DUMMYFUNCTION("""COMPUTED_VALUE"""),116.76)</f>
        <v>116.76</v>
      </c>
      <c r="C1118" s="1">
        <f>IFERROR(__xludf.DUMMYFUNCTION("""COMPUTED_VALUE"""),118.57)</f>
        <v>118.57</v>
      </c>
      <c r="D1118" s="1">
        <f>IFERROR(__xludf.DUMMYFUNCTION("""COMPUTED_VALUE"""),116.6)</f>
        <v>116.6</v>
      </c>
      <c r="E1118" s="1">
        <f>IFERROR(__xludf.DUMMYFUNCTION("""COMPUTED_VALUE"""),117.19)</f>
        <v>117.19</v>
      </c>
      <c r="F1118" s="1">
        <f>IFERROR(__xludf.DUMMYFUNCTION("""COMPUTED_VALUE"""),1305387.0)</f>
        <v>1305387</v>
      </c>
    </row>
    <row r="1119">
      <c r="A1119" s="2">
        <f>IFERROR(__xludf.DUMMYFUNCTION("""COMPUTED_VALUE"""),44721.66666666667)</f>
        <v>44721.66667</v>
      </c>
      <c r="B1119" s="1">
        <f>IFERROR(__xludf.DUMMYFUNCTION("""COMPUTED_VALUE"""),116.33)</f>
        <v>116.33</v>
      </c>
      <c r="C1119" s="1">
        <f>IFERROR(__xludf.DUMMYFUNCTION("""COMPUTED_VALUE"""),118.3)</f>
        <v>118.3</v>
      </c>
      <c r="D1119" s="1">
        <f>IFERROR(__xludf.DUMMYFUNCTION("""COMPUTED_VALUE"""),114.78)</f>
        <v>114.78</v>
      </c>
      <c r="E1119" s="1">
        <f>IFERROR(__xludf.DUMMYFUNCTION("""COMPUTED_VALUE"""),114.84)</f>
        <v>114.84</v>
      </c>
      <c r="F1119" s="1">
        <f>IFERROR(__xludf.DUMMYFUNCTION("""COMPUTED_VALUE"""),1289898.0)</f>
        <v>1289898</v>
      </c>
    </row>
    <row r="1120">
      <c r="A1120" s="2">
        <f>IFERROR(__xludf.DUMMYFUNCTION("""COMPUTED_VALUE"""),44722.66666666667)</f>
        <v>44722.66667</v>
      </c>
      <c r="B1120" s="1">
        <f>IFERROR(__xludf.DUMMYFUNCTION("""COMPUTED_VALUE"""),112.45)</f>
        <v>112.45</v>
      </c>
      <c r="C1120" s="1">
        <f>IFERROR(__xludf.DUMMYFUNCTION("""COMPUTED_VALUE"""),113.28)</f>
        <v>113.28</v>
      </c>
      <c r="D1120" s="1">
        <f>IFERROR(__xludf.DUMMYFUNCTION("""COMPUTED_VALUE"""),110.37)</f>
        <v>110.37</v>
      </c>
      <c r="E1120" s="1">
        <f>IFERROR(__xludf.DUMMYFUNCTION("""COMPUTED_VALUE"""),111.16)</f>
        <v>111.16</v>
      </c>
      <c r="F1120" s="1">
        <f>IFERROR(__xludf.DUMMYFUNCTION("""COMPUTED_VALUE"""),2074092.0)</f>
        <v>2074092</v>
      </c>
    </row>
    <row r="1121">
      <c r="A1121" s="2">
        <f>IFERROR(__xludf.DUMMYFUNCTION("""COMPUTED_VALUE"""),44725.66666666667)</f>
        <v>44725.66667</v>
      </c>
      <c r="B1121" s="1">
        <f>IFERROR(__xludf.DUMMYFUNCTION("""COMPUTED_VALUE"""),106.79)</f>
        <v>106.79</v>
      </c>
      <c r="C1121" s="1">
        <f>IFERROR(__xludf.DUMMYFUNCTION("""COMPUTED_VALUE"""),108.79)</f>
        <v>108.79</v>
      </c>
      <c r="D1121" s="1">
        <f>IFERROR(__xludf.DUMMYFUNCTION("""COMPUTED_VALUE"""),106.12)</f>
        <v>106.12</v>
      </c>
      <c r="E1121" s="1">
        <f>IFERROR(__xludf.DUMMYFUNCTION("""COMPUTED_VALUE"""),106.39)</f>
        <v>106.39</v>
      </c>
      <c r="F1121" s="1">
        <f>IFERROR(__xludf.DUMMYFUNCTION("""COMPUTED_VALUE"""),2362596.0)</f>
        <v>2362596</v>
      </c>
    </row>
    <row r="1122">
      <c r="A1122" s="2">
        <f>IFERROR(__xludf.DUMMYFUNCTION("""COMPUTED_VALUE"""),44726.66666666667)</f>
        <v>44726.66667</v>
      </c>
      <c r="B1122" s="1">
        <f>IFERROR(__xludf.DUMMYFUNCTION("""COMPUTED_VALUE"""),106.54)</f>
        <v>106.54</v>
      </c>
      <c r="C1122" s="1">
        <f>IFERROR(__xludf.DUMMYFUNCTION("""COMPUTED_VALUE"""),107.92)</f>
        <v>107.92</v>
      </c>
      <c r="D1122" s="1">
        <f>IFERROR(__xludf.DUMMYFUNCTION("""COMPUTED_VALUE"""),105.8)</f>
        <v>105.8</v>
      </c>
      <c r="E1122" s="1">
        <f>IFERROR(__xludf.DUMMYFUNCTION("""COMPUTED_VALUE"""),106.72)</f>
        <v>106.72</v>
      </c>
      <c r="F1122" s="1">
        <f>IFERROR(__xludf.DUMMYFUNCTION("""COMPUTED_VALUE"""),1685313.0)</f>
        <v>1685313</v>
      </c>
    </row>
    <row r="1123">
      <c r="A1123" s="2">
        <f>IFERROR(__xludf.DUMMYFUNCTION("""COMPUTED_VALUE"""),44727.66666666667)</f>
        <v>44727.66667</v>
      </c>
      <c r="B1123" s="1">
        <f>IFERROR(__xludf.DUMMYFUNCTION("""COMPUTED_VALUE"""),108.55)</f>
        <v>108.55</v>
      </c>
      <c r="C1123" s="1">
        <f>IFERROR(__xludf.DUMMYFUNCTION("""COMPUTED_VALUE"""),111.42)</f>
        <v>111.42</v>
      </c>
      <c r="D1123" s="1">
        <f>IFERROR(__xludf.DUMMYFUNCTION("""COMPUTED_VALUE"""),107.67)</f>
        <v>107.67</v>
      </c>
      <c r="E1123" s="1">
        <f>IFERROR(__xludf.DUMMYFUNCTION("""COMPUTED_VALUE"""),109.76)</f>
        <v>109.76</v>
      </c>
      <c r="F1123" s="1">
        <f>IFERROR(__xludf.DUMMYFUNCTION("""COMPUTED_VALUE"""),1984909.0)</f>
        <v>1984909</v>
      </c>
    </row>
    <row r="1124">
      <c r="A1124" s="2">
        <f>IFERROR(__xludf.DUMMYFUNCTION("""COMPUTED_VALUE"""),44728.66666666667)</f>
        <v>44728.66667</v>
      </c>
      <c r="B1124" s="1">
        <f>IFERROR(__xludf.DUMMYFUNCTION("""COMPUTED_VALUE"""),107.22)</f>
        <v>107.22</v>
      </c>
      <c r="C1124" s="1">
        <f>IFERROR(__xludf.DUMMYFUNCTION("""COMPUTED_VALUE"""),108.65)</f>
        <v>108.65</v>
      </c>
      <c r="D1124" s="1">
        <f>IFERROR(__xludf.DUMMYFUNCTION("""COMPUTED_VALUE"""),105.14)</f>
        <v>105.14</v>
      </c>
      <c r="E1124" s="1">
        <f>IFERROR(__xludf.DUMMYFUNCTION("""COMPUTED_VALUE"""),106.03)</f>
        <v>106.03</v>
      </c>
      <c r="F1124" s="1">
        <f>IFERROR(__xludf.DUMMYFUNCTION("""COMPUTED_VALUE"""),2584248.0)</f>
        <v>2584248</v>
      </c>
    </row>
    <row r="1125">
      <c r="A1125" s="2">
        <f>IFERROR(__xludf.DUMMYFUNCTION("""COMPUTED_VALUE"""),44729.66666666667)</f>
        <v>44729.66667</v>
      </c>
      <c r="B1125" s="1">
        <f>IFERROR(__xludf.DUMMYFUNCTION("""COMPUTED_VALUE"""),106.03)</f>
        <v>106.03</v>
      </c>
      <c r="C1125" s="1">
        <f>IFERROR(__xludf.DUMMYFUNCTION("""COMPUTED_VALUE"""),108.7)</f>
        <v>108.7</v>
      </c>
      <c r="D1125" s="1">
        <f>IFERROR(__xludf.DUMMYFUNCTION("""COMPUTED_VALUE"""),105.05)</f>
        <v>105.05</v>
      </c>
      <c r="E1125" s="1">
        <f>IFERROR(__xludf.DUMMYFUNCTION("""COMPUTED_VALUE"""),107.14)</f>
        <v>107.14</v>
      </c>
      <c r="F1125" s="1">
        <f>IFERROR(__xludf.DUMMYFUNCTION("""COMPUTED_VALUE"""),2568826.0)</f>
        <v>2568826</v>
      </c>
    </row>
    <row r="1126">
      <c r="A1126" s="2">
        <f>IFERROR(__xludf.DUMMYFUNCTION("""COMPUTED_VALUE"""),44733.66666666667)</f>
        <v>44733.66667</v>
      </c>
      <c r="B1126" s="1">
        <f>IFERROR(__xludf.DUMMYFUNCTION("""COMPUTED_VALUE"""),108.93)</f>
        <v>108.93</v>
      </c>
      <c r="C1126" s="1">
        <f>IFERROR(__xludf.DUMMYFUNCTION("""COMPUTED_VALUE"""),112.49)</f>
        <v>112.49</v>
      </c>
      <c r="D1126" s="1">
        <f>IFERROR(__xludf.DUMMYFUNCTION("""COMPUTED_VALUE"""),108.6)</f>
        <v>108.6</v>
      </c>
      <c r="E1126" s="1">
        <f>IFERROR(__xludf.DUMMYFUNCTION("""COMPUTED_VALUE"""),111.54)</f>
        <v>111.54</v>
      </c>
      <c r="F1126" s="1">
        <f>IFERROR(__xludf.DUMMYFUNCTION("""COMPUTED_VALUE"""),2370790.0)</f>
        <v>2370790</v>
      </c>
    </row>
    <row r="1127">
      <c r="A1127" s="2">
        <f>IFERROR(__xludf.DUMMYFUNCTION("""COMPUTED_VALUE"""),44734.66666666667)</f>
        <v>44734.66667</v>
      </c>
      <c r="B1127" s="1">
        <f>IFERROR(__xludf.DUMMYFUNCTION("""COMPUTED_VALUE"""),110.56)</f>
        <v>110.56</v>
      </c>
      <c r="C1127" s="1">
        <f>IFERROR(__xludf.DUMMYFUNCTION("""COMPUTED_VALUE"""),113.35)</f>
        <v>113.35</v>
      </c>
      <c r="D1127" s="1">
        <f>IFERROR(__xludf.DUMMYFUNCTION("""COMPUTED_VALUE"""),110.38)</f>
        <v>110.38</v>
      </c>
      <c r="E1127" s="1">
        <f>IFERROR(__xludf.DUMMYFUNCTION("""COMPUTED_VALUE"""),111.49)</f>
        <v>111.49</v>
      </c>
      <c r="F1127" s="1">
        <f>IFERROR(__xludf.DUMMYFUNCTION("""COMPUTED_VALUE"""),1538707.0)</f>
        <v>1538707</v>
      </c>
    </row>
    <row r="1128">
      <c r="A1128" s="2">
        <f>IFERROR(__xludf.DUMMYFUNCTION("""COMPUTED_VALUE"""),44735.66666666667)</f>
        <v>44735.66667</v>
      </c>
      <c r="B1128" s="1">
        <f>IFERROR(__xludf.DUMMYFUNCTION("""COMPUTED_VALUE"""),112.23)</f>
        <v>112.23</v>
      </c>
      <c r="C1128" s="1">
        <f>IFERROR(__xludf.DUMMYFUNCTION("""COMPUTED_VALUE"""),112.74)</f>
        <v>112.74</v>
      </c>
      <c r="D1128" s="1">
        <f>IFERROR(__xludf.DUMMYFUNCTION("""COMPUTED_VALUE"""),110.5)</f>
        <v>110.5</v>
      </c>
      <c r="E1128" s="1">
        <f>IFERROR(__xludf.DUMMYFUNCTION("""COMPUTED_VALUE"""),112.24)</f>
        <v>112.24</v>
      </c>
      <c r="F1128" s="1">
        <f>IFERROR(__xludf.DUMMYFUNCTION("""COMPUTED_VALUE"""),1418096.0)</f>
        <v>1418096</v>
      </c>
    </row>
    <row r="1129">
      <c r="A1129" s="2">
        <f>IFERROR(__xludf.DUMMYFUNCTION("""COMPUTED_VALUE"""),44736.66666666667)</f>
        <v>44736.66667</v>
      </c>
      <c r="B1129" s="1">
        <f>IFERROR(__xludf.DUMMYFUNCTION("""COMPUTED_VALUE"""),113.0)</f>
        <v>113</v>
      </c>
      <c r="C1129" s="1">
        <f>IFERROR(__xludf.DUMMYFUNCTION("""COMPUTED_VALUE"""),118.08)</f>
        <v>118.08</v>
      </c>
      <c r="D1129" s="1">
        <f>IFERROR(__xludf.DUMMYFUNCTION("""COMPUTED_VALUE"""),112.95)</f>
        <v>112.95</v>
      </c>
      <c r="E1129" s="1">
        <f>IFERROR(__xludf.DUMMYFUNCTION("""COMPUTED_VALUE"""),117.98)</f>
        <v>117.98</v>
      </c>
      <c r="F1129" s="1">
        <f>IFERROR(__xludf.DUMMYFUNCTION("""COMPUTED_VALUE"""),2058184.0)</f>
        <v>2058184</v>
      </c>
    </row>
    <row r="1130">
      <c r="A1130" s="2">
        <f>IFERROR(__xludf.DUMMYFUNCTION("""COMPUTED_VALUE"""),44739.66666666667)</f>
        <v>44739.66667</v>
      </c>
      <c r="B1130" s="1">
        <f>IFERROR(__xludf.DUMMYFUNCTION("""COMPUTED_VALUE"""),118.27)</f>
        <v>118.27</v>
      </c>
      <c r="C1130" s="1">
        <f>IFERROR(__xludf.DUMMYFUNCTION("""COMPUTED_VALUE"""),118.58)</f>
        <v>118.58</v>
      </c>
      <c r="D1130" s="1">
        <f>IFERROR(__xludf.DUMMYFUNCTION("""COMPUTED_VALUE"""),115.18)</f>
        <v>115.18</v>
      </c>
      <c r="E1130" s="1">
        <f>IFERROR(__xludf.DUMMYFUNCTION("""COMPUTED_VALUE"""),115.83)</f>
        <v>115.83</v>
      </c>
      <c r="F1130" s="1">
        <f>IFERROR(__xludf.DUMMYFUNCTION("""COMPUTED_VALUE"""),1821038.0)</f>
        <v>1821038</v>
      </c>
    </row>
    <row r="1131">
      <c r="A1131" s="2">
        <f>IFERROR(__xludf.DUMMYFUNCTION("""COMPUTED_VALUE"""),44740.66666666667)</f>
        <v>44740.66667</v>
      </c>
      <c r="B1131" s="1">
        <f>IFERROR(__xludf.DUMMYFUNCTION("""COMPUTED_VALUE"""),115.8)</f>
        <v>115.8</v>
      </c>
      <c r="C1131" s="1">
        <f>IFERROR(__xludf.DUMMYFUNCTION("""COMPUTED_VALUE"""),117.31)</f>
        <v>117.31</v>
      </c>
      <c r="D1131" s="1">
        <f>IFERROR(__xludf.DUMMYFUNCTION("""COMPUTED_VALUE"""),111.85)</f>
        <v>111.85</v>
      </c>
      <c r="E1131" s="1">
        <f>IFERROR(__xludf.DUMMYFUNCTION("""COMPUTED_VALUE"""),112.01)</f>
        <v>112.01</v>
      </c>
      <c r="F1131" s="1">
        <f>IFERROR(__xludf.DUMMYFUNCTION("""COMPUTED_VALUE"""),1794048.0)</f>
        <v>1794048</v>
      </c>
    </row>
    <row r="1132">
      <c r="A1132" s="2">
        <f>IFERROR(__xludf.DUMMYFUNCTION("""COMPUTED_VALUE"""),44741.66666666667)</f>
        <v>44741.66667</v>
      </c>
      <c r="B1132" s="1">
        <f>IFERROR(__xludf.DUMMYFUNCTION("""COMPUTED_VALUE"""),111.55)</f>
        <v>111.55</v>
      </c>
      <c r="C1132" s="1">
        <f>IFERROR(__xludf.DUMMYFUNCTION("""COMPUTED_VALUE"""),113.16)</f>
        <v>113.16</v>
      </c>
      <c r="D1132" s="1">
        <f>IFERROR(__xludf.DUMMYFUNCTION("""COMPUTED_VALUE"""),110.87)</f>
        <v>110.87</v>
      </c>
      <c r="E1132" s="1">
        <f>IFERROR(__xludf.DUMMYFUNCTION("""COMPUTED_VALUE"""),111.7)</f>
        <v>111.7</v>
      </c>
      <c r="F1132" s="1">
        <f>IFERROR(__xludf.DUMMYFUNCTION("""COMPUTED_VALUE"""),1235841.0)</f>
        <v>1235841</v>
      </c>
    </row>
    <row r="1133">
      <c r="A1133" s="2">
        <f>IFERROR(__xludf.DUMMYFUNCTION("""COMPUTED_VALUE"""),44742.66666666667)</f>
        <v>44742.66667</v>
      </c>
      <c r="B1133" s="1">
        <f>IFERROR(__xludf.DUMMYFUNCTION("""COMPUTED_VALUE"""),110.0)</f>
        <v>110</v>
      </c>
      <c r="C1133" s="1">
        <f>IFERROR(__xludf.DUMMYFUNCTION("""COMPUTED_VALUE"""),110.89)</f>
        <v>110.89</v>
      </c>
      <c r="D1133" s="1">
        <f>IFERROR(__xludf.DUMMYFUNCTION("""COMPUTED_VALUE"""),106.75)</f>
        <v>106.75</v>
      </c>
      <c r="E1133" s="1">
        <f>IFERROR(__xludf.DUMMYFUNCTION("""COMPUTED_VALUE"""),108.96)</f>
        <v>108.96</v>
      </c>
      <c r="F1133" s="1">
        <f>IFERROR(__xludf.DUMMYFUNCTION("""COMPUTED_VALUE"""),2158453.0)</f>
        <v>2158453</v>
      </c>
    </row>
    <row r="1134">
      <c r="A1134" s="2">
        <f>IFERROR(__xludf.DUMMYFUNCTION("""COMPUTED_VALUE"""),44743.66666666667)</f>
        <v>44743.66667</v>
      </c>
      <c r="B1134" s="1">
        <f>IFERROR(__xludf.DUMMYFUNCTION("""COMPUTED_VALUE"""),107.93)</f>
        <v>107.93</v>
      </c>
      <c r="C1134" s="1">
        <f>IFERROR(__xludf.DUMMYFUNCTION("""COMPUTED_VALUE"""),109.25)</f>
        <v>109.25</v>
      </c>
      <c r="D1134" s="1">
        <f>IFERROR(__xludf.DUMMYFUNCTION("""COMPUTED_VALUE"""),106.73)</f>
        <v>106.73</v>
      </c>
      <c r="E1134" s="1">
        <f>IFERROR(__xludf.DUMMYFUNCTION("""COMPUTED_VALUE"""),108.74)</f>
        <v>108.74</v>
      </c>
      <c r="F1134" s="1">
        <f>IFERROR(__xludf.DUMMYFUNCTION("""COMPUTED_VALUE"""),1773783.0)</f>
        <v>1773783</v>
      </c>
    </row>
    <row r="1135">
      <c r="A1135" s="2">
        <f>IFERROR(__xludf.DUMMYFUNCTION("""COMPUTED_VALUE"""),44747.66666666667)</f>
        <v>44747.66667</v>
      </c>
      <c r="B1135" s="1">
        <f>IFERROR(__xludf.DUMMYFUNCTION("""COMPUTED_VALUE"""),107.1)</f>
        <v>107.1</v>
      </c>
      <c r="C1135" s="1">
        <f>IFERROR(__xludf.DUMMYFUNCTION("""COMPUTED_VALUE"""),113.38)</f>
        <v>113.38</v>
      </c>
      <c r="D1135" s="1">
        <f>IFERROR(__xludf.DUMMYFUNCTION("""COMPUTED_VALUE"""),105.73)</f>
        <v>105.73</v>
      </c>
      <c r="E1135" s="1">
        <f>IFERROR(__xludf.DUMMYFUNCTION("""COMPUTED_VALUE"""),113.26)</f>
        <v>113.26</v>
      </c>
      <c r="F1135" s="1">
        <f>IFERROR(__xludf.DUMMYFUNCTION("""COMPUTED_VALUE"""),1969982.0)</f>
        <v>1969982</v>
      </c>
    </row>
    <row r="1136">
      <c r="A1136" s="2">
        <f>IFERROR(__xludf.DUMMYFUNCTION("""COMPUTED_VALUE"""),44748.66666666667)</f>
        <v>44748.66667</v>
      </c>
      <c r="B1136" s="1">
        <f>IFERROR(__xludf.DUMMYFUNCTION("""COMPUTED_VALUE"""),113.3)</f>
        <v>113.3</v>
      </c>
      <c r="C1136" s="1">
        <f>IFERROR(__xludf.DUMMYFUNCTION("""COMPUTED_VALUE"""),115.59)</f>
        <v>115.59</v>
      </c>
      <c r="D1136" s="1">
        <f>IFERROR(__xludf.DUMMYFUNCTION("""COMPUTED_VALUE"""),111.48)</f>
        <v>111.48</v>
      </c>
      <c r="E1136" s="1">
        <f>IFERROR(__xludf.DUMMYFUNCTION("""COMPUTED_VALUE"""),114.57)</f>
        <v>114.57</v>
      </c>
      <c r="F1136" s="1">
        <f>IFERROR(__xludf.DUMMYFUNCTION("""COMPUTED_VALUE"""),1871569.0)</f>
        <v>1871569</v>
      </c>
    </row>
    <row r="1137">
      <c r="A1137" s="2">
        <f>IFERROR(__xludf.DUMMYFUNCTION("""COMPUTED_VALUE"""),44749.66666666667)</f>
        <v>44749.66667</v>
      </c>
      <c r="B1137" s="1">
        <f>IFERROR(__xludf.DUMMYFUNCTION("""COMPUTED_VALUE"""),115.08)</f>
        <v>115.08</v>
      </c>
      <c r="C1137" s="1">
        <f>IFERROR(__xludf.DUMMYFUNCTION("""COMPUTED_VALUE"""),119.19)</f>
        <v>119.19</v>
      </c>
      <c r="D1137" s="1">
        <f>IFERROR(__xludf.DUMMYFUNCTION("""COMPUTED_VALUE"""),114.83)</f>
        <v>114.83</v>
      </c>
      <c r="E1137" s="1">
        <f>IFERROR(__xludf.DUMMYFUNCTION("""COMPUTED_VALUE"""),118.78)</f>
        <v>118.78</v>
      </c>
      <c r="F1137" s="1">
        <f>IFERROR(__xludf.DUMMYFUNCTION("""COMPUTED_VALUE"""),2046794.0)</f>
        <v>2046794</v>
      </c>
    </row>
    <row r="1138">
      <c r="A1138" s="2">
        <f>IFERROR(__xludf.DUMMYFUNCTION("""COMPUTED_VALUE"""),44750.66666666667)</f>
        <v>44750.66667</v>
      </c>
      <c r="B1138" s="1">
        <f>IFERROR(__xludf.DUMMYFUNCTION("""COMPUTED_VALUE"""),117.25)</f>
        <v>117.25</v>
      </c>
      <c r="C1138" s="1">
        <f>IFERROR(__xludf.DUMMYFUNCTION("""COMPUTED_VALUE"""),119.69)</f>
        <v>119.69</v>
      </c>
      <c r="D1138" s="1">
        <f>IFERROR(__xludf.DUMMYFUNCTION("""COMPUTED_VALUE"""),116.9)</f>
        <v>116.9</v>
      </c>
      <c r="E1138" s="1">
        <f>IFERROR(__xludf.DUMMYFUNCTION("""COMPUTED_VALUE"""),119.35)</f>
        <v>119.35</v>
      </c>
      <c r="F1138" s="1">
        <f>IFERROR(__xludf.DUMMYFUNCTION("""COMPUTED_VALUE"""),1911908.0)</f>
        <v>1911908</v>
      </c>
    </row>
    <row r="1139">
      <c r="A1139" s="2">
        <f>IFERROR(__xludf.DUMMYFUNCTION("""COMPUTED_VALUE"""),44753.66666666667)</f>
        <v>44753.66667</v>
      </c>
      <c r="B1139" s="1">
        <f>IFERROR(__xludf.DUMMYFUNCTION("""COMPUTED_VALUE"""),118.0)</f>
        <v>118</v>
      </c>
      <c r="C1139" s="1">
        <f>IFERROR(__xludf.DUMMYFUNCTION("""COMPUTED_VALUE"""),118.0)</f>
        <v>118</v>
      </c>
      <c r="D1139" s="1">
        <f>IFERROR(__xludf.DUMMYFUNCTION("""COMPUTED_VALUE"""),115.33)</f>
        <v>115.33</v>
      </c>
      <c r="E1139" s="1">
        <f>IFERROR(__xludf.DUMMYFUNCTION("""COMPUTED_VALUE"""),115.68)</f>
        <v>115.68</v>
      </c>
      <c r="F1139" s="1">
        <f>IFERROR(__xludf.DUMMYFUNCTION("""COMPUTED_VALUE"""),1562185.0)</f>
        <v>1562185</v>
      </c>
    </row>
    <row r="1140">
      <c r="A1140" s="2">
        <f>IFERROR(__xludf.DUMMYFUNCTION("""COMPUTED_VALUE"""),44754.66666666667)</f>
        <v>44754.66667</v>
      </c>
      <c r="B1140" s="1">
        <f>IFERROR(__xludf.DUMMYFUNCTION("""COMPUTED_VALUE"""),116.22)</f>
        <v>116.22</v>
      </c>
      <c r="C1140" s="1">
        <f>IFERROR(__xludf.DUMMYFUNCTION("""COMPUTED_VALUE"""),116.97)</f>
        <v>116.97</v>
      </c>
      <c r="D1140" s="1">
        <f>IFERROR(__xludf.DUMMYFUNCTION("""COMPUTED_VALUE"""),113.69)</f>
        <v>113.69</v>
      </c>
      <c r="E1140" s="1">
        <f>IFERROR(__xludf.DUMMYFUNCTION("""COMPUTED_VALUE"""),114.02)</f>
        <v>114.02</v>
      </c>
      <c r="F1140" s="1">
        <f>IFERROR(__xludf.DUMMYFUNCTION("""COMPUTED_VALUE"""),1497985.0)</f>
        <v>1497985</v>
      </c>
    </row>
    <row r="1141">
      <c r="A1141" s="2">
        <f>IFERROR(__xludf.DUMMYFUNCTION("""COMPUTED_VALUE"""),44755.66666666667)</f>
        <v>44755.66667</v>
      </c>
      <c r="B1141" s="1">
        <f>IFERROR(__xludf.DUMMYFUNCTION("""COMPUTED_VALUE"""),111.7)</f>
        <v>111.7</v>
      </c>
      <c r="C1141" s="1">
        <f>IFERROR(__xludf.DUMMYFUNCTION("""COMPUTED_VALUE"""),114.2)</f>
        <v>114.2</v>
      </c>
      <c r="D1141" s="1">
        <f>IFERROR(__xludf.DUMMYFUNCTION("""COMPUTED_VALUE"""),111.2)</f>
        <v>111.2</v>
      </c>
      <c r="E1141" s="1">
        <f>IFERROR(__xludf.DUMMYFUNCTION("""COMPUTED_VALUE"""),111.35)</f>
        <v>111.35</v>
      </c>
      <c r="F1141" s="1">
        <f>IFERROR(__xludf.DUMMYFUNCTION("""COMPUTED_VALUE"""),2186101.0)</f>
        <v>2186101</v>
      </c>
    </row>
    <row r="1142">
      <c r="A1142" s="2">
        <f>IFERROR(__xludf.DUMMYFUNCTION("""COMPUTED_VALUE"""),44756.66666666667)</f>
        <v>44756.66667</v>
      </c>
      <c r="B1142" s="1">
        <f>IFERROR(__xludf.DUMMYFUNCTION("""COMPUTED_VALUE"""),110.21)</f>
        <v>110.21</v>
      </c>
      <c r="C1142" s="1">
        <f>IFERROR(__xludf.DUMMYFUNCTION("""COMPUTED_VALUE"""),111.09)</f>
        <v>111.09</v>
      </c>
      <c r="D1142" s="1">
        <f>IFERROR(__xludf.DUMMYFUNCTION("""COMPUTED_VALUE"""),108.37)</f>
        <v>108.37</v>
      </c>
      <c r="E1142" s="1">
        <f>IFERROR(__xludf.DUMMYFUNCTION("""COMPUTED_VALUE"""),110.37)</f>
        <v>110.37</v>
      </c>
      <c r="F1142" s="1">
        <f>IFERROR(__xludf.DUMMYFUNCTION("""COMPUTED_VALUE"""),1850152.0)</f>
        <v>1850152</v>
      </c>
    </row>
    <row r="1143">
      <c r="A1143" s="2">
        <f>IFERROR(__xludf.DUMMYFUNCTION("""COMPUTED_VALUE"""),44757.66666666667)</f>
        <v>44757.66667</v>
      </c>
      <c r="B1143" s="1">
        <f>IFERROR(__xludf.DUMMYFUNCTION("""COMPUTED_VALUE"""),112.0)</f>
        <v>112</v>
      </c>
      <c r="C1143" s="1">
        <f>IFERROR(__xludf.DUMMYFUNCTION("""COMPUTED_VALUE"""),113.14)</f>
        <v>113.14</v>
      </c>
      <c r="D1143" s="1">
        <f>IFERROR(__xludf.DUMMYFUNCTION("""COMPUTED_VALUE"""),110.9)</f>
        <v>110.9</v>
      </c>
      <c r="E1143" s="1">
        <f>IFERROR(__xludf.DUMMYFUNCTION("""COMPUTED_VALUE"""),111.78)</f>
        <v>111.78</v>
      </c>
      <c r="F1143" s="1">
        <f>IFERROR(__xludf.DUMMYFUNCTION("""COMPUTED_VALUE"""),2338456.0)</f>
        <v>2338456</v>
      </c>
    </row>
    <row r="1144">
      <c r="A1144" s="2">
        <f>IFERROR(__xludf.DUMMYFUNCTION("""COMPUTED_VALUE"""),44760.66666666667)</f>
        <v>44760.66667</v>
      </c>
      <c r="B1144" s="1">
        <f>IFERROR(__xludf.DUMMYFUNCTION("""COMPUTED_VALUE"""),112.64)</f>
        <v>112.64</v>
      </c>
      <c r="C1144" s="1">
        <f>IFERROR(__xludf.DUMMYFUNCTION("""COMPUTED_VALUE"""),113.68)</f>
        <v>113.68</v>
      </c>
      <c r="D1144" s="1">
        <f>IFERROR(__xludf.DUMMYFUNCTION("""COMPUTED_VALUE"""),108.37)</f>
        <v>108.37</v>
      </c>
      <c r="E1144" s="1">
        <f>IFERROR(__xludf.DUMMYFUNCTION("""COMPUTED_VALUE"""),109.03)</f>
        <v>109.03</v>
      </c>
      <c r="F1144" s="1">
        <f>IFERROR(__xludf.DUMMYFUNCTION("""COMPUTED_VALUE"""),4.3164588E7)</f>
        <v>43164588</v>
      </c>
    </row>
    <row r="1145">
      <c r="A1145" s="2">
        <f>IFERROR(__xludf.DUMMYFUNCTION("""COMPUTED_VALUE"""),44761.66666666667)</f>
        <v>44761.66667</v>
      </c>
      <c r="B1145" s="1">
        <f>IFERROR(__xludf.DUMMYFUNCTION("""COMPUTED_VALUE"""),110.85)</f>
        <v>110.85</v>
      </c>
      <c r="C1145" s="1">
        <f>IFERROR(__xludf.DUMMYFUNCTION("""COMPUTED_VALUE"""),114.02)</f>
        <v>114.02</v>
      </c>
      <c r="D1145" s="1">
        <f>IFERROR(__xludf.DUMMYFUNCTION("""COMPUTED_VALUE"""),109.56)</f>
        <v>109.56</v>
      </c>
      <c r="E1145" s="1">
        <f>IFERROR(__xludf.DUMMYFUNCTION("""COMPUTED_VALUE"""),113.81)</f>
        <v>113.81</v>
      </c>
      <c r="F1145" s="1">
        <f>IFERROR(__xludf.DUMMYFUNCTION("""COMPUTED_VALUE"""),3.6530945E7)</f>
        <v>36530945</v>
      </c>
    </row>
    <row r="1146">
      <c r="A1146" s="2">
        <f>IFERROR(__xludf.DUMMYFUNCTION("""COMPUTED_VALUE"""),44762.66666666667)</f>
        <v>44762.66667</v>
      </c>
      <c r="B1146" s="1">
        <f>IFERROR(__xludf.DUMMYFUNCTION("""COMPUTED_VALUE"""),113.17)</f>
        <v>113.17</v>
      </c>
      <c r="C1146" s="1">
        <f>IFERROR(__xludf.DUMMYFUNCTION("""COMPUTED_VALUE"""),115.4)</f>
        <v>115.4</v>
      </c>
      <c r="D1146" s="1">
        <f>IFERROR(__xludf.DUMMYFUNCTION("""COMPUTED_VALUE"""),112.48)</f>
        <v>112.48</v>
      </c>
      <c r="E1146" s="1">
        <f>IFERROR(__xludf.DUMMYFUNCTION("""COMPUTED_VALUE"""),113.9)</f>
        <v>113.9</v>
      </c>
      <c r="F1146" s="1">
        <f>IFERROR(__xludf.DUMMYFUNCTION("""COMPUTED_VALUE"""),3.5600426E7)</f>
        <v>35600426</v>
      </c>
    </row>
    <row r="1147">
      <c r="A1147" s="2">
        <f>IFERROR(__xludf.DUMMYFUNCTION("""COMPUTED_VALUE"""),44763.66666666667)</f>
        <v>44763.66667</v>
      </c>
      <c r="B1147" s="1">
        <f>IFERROR(__xludf.DUMMYFUNCTION("""COMPUTED_VALUE"""),114.28)</f>
        <v>114.28</v>
      </c>
      <c r="C1147" s="1">
        <f>IFERROR(__xludf.DUMMYFUNCTION("""COMPUTED_VALUE"""),114.55)</f>
        <v>114.55</v>
      </c>
      <c r="D1147" s="1">
        <f>IFERROR(__xludf.DUMMYFUNCTION("""COMPUTED_VALUE"""),111.11)</f>
        <v>111.11</v>
      </c>
      <c r="E1147" s="1">
        <f>IFERROR(__xludf.DUMMYFUNCTION("""COMPUTED_VALUE"""),114.34)</f>
        <v>114.34</v>
      </c>
      <c r="F1147" s="1">
        <f>IFERROR(__xludf.DUMMYFUNCTION("""COMPUTED_VALUE"""),3.2676166E7)</f>
        <v>32676166</v>
      </c>
    </row>
    <row r="1148">
      <c r="A1148" s="2">
        <f>IFERROR(__xludf.DUMMYFUNCTION("""COMPUTED_VALUE"""),44764.66666666667)</f>
        <v>44764.66667</v>
      </c>
      <c r="B1148" s="1">
        <f>IFERROR(__xludf.DUMMYFUNCTION("""COMPUTED_VALUE"""),111.0)</f>
        <v>111</v>
      </c>
      <c r="C1148" s="1">
        <f>IFERROR(__xludf.DUMMYFUNCTION("""COMPUTED_VALUE"""),112.34)</f>
        <v>112.34</v>
      </c>
      <c r="D1148" s="1">
        <f>IFERROR(__xludf.DUMMYFUNCTION("""COMPUTED_VALUE"""),106.5)</f>
        <v>106.5</v>
      </c>
      <c r="E1148" s="1">
        <f>IFERROR(__xludf.DUMMYFUNCTION("""COMPUTED_VALUE"""),107.9)</f>
        <v>107.9</v>
      </c>
      <c r="F1148" s="1">
        <f>IFERROR(__xludf.DUMMYFUNCTION("""COMPUTED_VALUE"""),4.8901184E7)</f>
        <v>48901184</v>
      </c>
    </row>
    <row r="1149">
      <c r="A1149" s="2">
        <f>IFERROR(__xludf.DUMMYFUNCTION("""COMPUTED_VALUE"""),44767.66666666667)</f>
        <v>44767.66667</v>
      </c>
      <c r="B1149" s="1">
        <f>IFERROR(__xludf.DUMMYFUNCTION("""COMPUTED_VALUE"""),108.41)</f>
        <v>108.41</v>
      </c>
      <c r="C1149" s="1">
        <f>IFERROR(__xludf.DUMMYFUNCTION("""COMPUTED_VALUE"""),109.87)</f>
        <v>109.87</v>
      </c>
      <c r="D1149" s="1">
        <f>IFERROR(__xludf.DUMMYFUNCTION("""COMPUTED_VALUE"""),106.3)</f>
        <v>106.3</v>
      </c>
      <c r="E1149" s="1">
        <f>IFERROR(__xludf.DUMMYFUNCTION("""COMPUTED_VALUE"""),107.51)</f>
        <v>107.51</v>
      </c>
      <c r="F1149" s="1">
        <f>IFERROR(__xludf.DUMMYFUNCTION("""COMPUTED_VALUE"""),3.4690894E7)</f>
        <v>34690894</v>
      </c>
    </row>
    <row r="1150">
      <c r="A1150" s="2">
        <f>IFERROR(__xludf.DUMMYFUNCTION("""COMPUTED_VALUE"""),44768.66666666667)</f>
        <v>44768.66667</v>
      </c>
      <c r="B1150" s="1">
        <f>IFERROR(__xludf.DUMMYFUNCTION("""COMPUTED_VALUE"""),106.6)</f>
        <v>106.6</v>
      </c>
      <c r="C1150" s="1">
        <f>IFERROR(__xludf.DUMMYFUNCTION("""COMPUTED_VALUE"""),107.2)</f>
        <v>107.2</v>
      </c>
      <c r="D1150" s="1">
        <f>IFERROR(__xludf.DUMMYFUNCTION("""COMPUTED_VALUE"""),104.07)</f>
        <v>104.07</v>
      </c>
      <c r="E1150" s="1">
        <f>IFERROR(__xludf.DUMMYFUNCTION("""COMPUTED_VALUE"""),105.02)</f>
        <v>105.02</v>
      </c>
      <c r="F1150" s="1">
        <f>IFERROR(__xludf.DUMMYFUNCTION("""COMPUTED_VALUE"""),4.7990963E7)</f>
        <v>47990963</v>
      </c>
    </row>
    <row r="1151">
      <c r="A1151" s="2">
        <f>IFERROR(__xludf.DUMMYFUNCTION("""COMPUTED_VALUE"""),44769.66666666667)</f>
        <v>44769.66667</v>
      </c>
      <c r="B1151" s="1">
        <f>IFERROR(__xludf.DUMMYFUNCTION("""COMPUTED_VALUE"""),109.26)</f>
        <v>109.26</v>
      </c>
      <c r="C1151" s="1">
        <f>IFERROR(__xludf.DUMMYFUNCTION("""COMPUTED_VALUE"""),113.91)</f>
        <v>113.91</v>
      </c>
      <c r="D1151" s="1">
        <f>IFERROR(__xludf.DUMMYFUNCTION("""COMPUTED_VALUE"""),108.01)</f>
        <v>108.01</v>
      </c>
      <c r="E1151" s="1">
        <f>IFERROR(__xludf.DUMMYFUNCTION("""COMPUTED_VALUE"""),113.06)</f>
        <v>113.06</v>
      </c>
      <c r="F1151" s="1">
        <f>IFERROR(__xludf.DUMMYFUNCTION("""COMPUTED_VALUE"""),5.9858495E7)</f>
        <v>59858495</v>
      </c>
    </row>
    <row r="1152">
      <c r="A1152" s="2">
        <f>IFERROR(__xludf.DUMMYFUNCTION("""COMPUTED_VALUE"""),44770.66666666667)</f>
        <v>44770.66667</v>
      </c>
      <c r="B1152" s="1">
        <f>IFERROR(__xludf.DUMMYFUNCTION("""COMPUTED_VALUE"""),112.37)</f>
        <v>112.37</v>
      </c>
      <c r="C1152" s="1">
        <f>IFERROR(__xludf.DUMMYFUNCTION("""COMPUTED_VALUE"""),114.34)</f>
        <v>114.34</v>
      </c>
      <c r="D1152" s="1">
        <f>IFERROR(__xludf.DUMMYFUNCTION("""COMPUTED_VALUE"""),111.46)</f>
        <v>111.46</v>
      </c>
      <c r="E1152" s="1">
        <f>IFERROR(__xludf.DUMMYFUNCTION("""COMPUTED_VALUE"""),114.22)</f>
        <v>114.22</v>
      </c>
      <c r="F1152" s="1">
        <f>IFERROR(__xludf.DUMMYFUNCTION("""COMPUTED_VALUE"""),3.2816568E7)</f>
        <v>32816568</v>
      </c>
    </row>
    <row r="1153">
      <c r="A1153" s="2">
        <f>IFERROR(__xludf.DUMMYFUNCTION("""COMPUTED_VALUE"""),44771.66666666667)</f>
        <v>44771.66667</v>
      </c>
      <c r="B1153" s="1">
        <f>IFERROR(__xludf.DUMMYFUNCTION("""COMPUTED_VALUE"""),113.08)</f>
        <v>113.08</v>
      </c>
      <c r="C1153" s="1">
        <f>IFERROR(__xludf.DUMMYFUNCTION("""COMPUTED_VALUE"""),116.71)</f>
        <v>116.71</v>
      </c>
      <c r="D1153" s="1">
        <f>IFERROR(__xludf.DUMMYFUNCTION("""COMPUTED_VALUE"""),113.06)</f>
        <v>113.06</v>
      </c>
      <c r="E1153" s="1">
        <f>IFERROR(__xludf.DUMMYFUNCTION("""COMPUTED_VALUE"""),116.32)</f>
        <v>116.32</v>
      </c>
      <c r="F1153" s="1">
        <f>IFERROR(__xludf.DUMMYFUNCTION("""COMPUTED_VALUE"""),3.7223391E7)</f>
        <v>37223391</v>
      </c>
    </row>
    <row r="1154">
      <c r="A1154" s="2">
        <f>IFERROR(__xludf.DUMMYFUNCTION("""COMPUTED_VALUE"""),44774.66666666667)</f>
        <v>44774.66667</v>
      </c>
      <c r="B1154" s="1">
        <f>IFERROR(__xludf.DUMMYFUNCTION("""COMPUTED_VALUE"""),115.3)</f>
        <v>115.3</v>
      </c>
      <c r="C1154" s="1">
        <f>IFERROR(__xludf.DUMMYFUNCTION("""COMPUTED_VALUE"""),116.72)</f>
        <v>116.72</v>
      </c>
      <c r="D1154" s="1">
        <f>IFERROR(__xludf.DUMMYFUNCTION("""COMPUTED_VALUE"""),114.34)</f>
        <v>114.34</v>
      </c>
      <c r="E1154" s="1">
        <f>IFERROR(__xludf.DUMMYFUNCTION("""COMPUTED_VALUE"""),114.86)</f>
        <v>114.86</v>
      </c>
      <c r="F1154" s="1">
        <f>IFERROR(__xludf.DUMMYFUNCTION("""COMPUTED_VALUE"""),2.6034288E7)</f>
        <v>26034288</v>
      </c>
    </row>
    <row r="1155">
      <c r="A1155" s="2">
        <f>IFERROR(__xludf.DUMMYFUNCTION("""COMPUTED_VALUE"""),44775.66666666667)</f>
        <v>44775.66667</v>
      </c>
      <c r="B1155" s="1">
        <f>IFERROR(__xludf.DUMMYFUNCTION("""COMPUTED_VALUE"""),114.0)</f>
        <v>114</v>
      </c>
      <c r="C1155" s="1">
        <f>IFERROR(__xludf.DUMMYFUNCTION("""COMPUTED_VALUE"""),116.35)</f>
        <v>116.35</v>
      </c>
      <c r="D1155" s="1">
        <f>IFERROR(__xludf.DUMMYFUNCTION("""COMPUTED_VALUE"""),113.72)</f>
        <v>113.72</v>
      </c>
      <c r="E1155" s="1">
        <f>IFERROR(__xludf.DUMMYFUNCTION("""COMPUTED_VALUE"""),115.13)</f>
        <v>115.13</v>
      </c>
      <c r="F1155" s="1">
        <f>IFERROR(__xludf.DUMMYFUNCTION("""COMPUTED_VALUE"""),2.0236029E7)</f>
        <v>20236029</v>
      </c>
    </row>
    <row r="1156">
      <c r="A1156" s="2">
        <f>IFERROR(__xludf.DUMMYFUNCTION("""COMPUTED_VALUE"""),44776.66666666667)</f>
        <v>44776.66667</v>
      </c>
      <c r="B1156" s="1">
        <f>IFERROR(__xludf.DUMMYFUNCTION("""COMPUTED_VALUE"""),115.71)</f>
        <v>115.71</v>
      </c>
      <c r="C1156" s="1">
        <f>IFERROR(__xludf.DUMMYFUNCTION("""COMPUTED_VALUE"""),118.62)</f>
        <v>118.62</v>
      </c>
      <c r="D1156" s="1">
        <f>IFERROR(__xludf.DUMMYFUNCTION("""COMPUTED_VALUE"""),115.48)</f>
        <v>115.48</v>
      </c>
      <c r="E1156" s="1">
        <f>IFERROR(__xludf.DUMMYFUNCTION("""COMPUTED_VALUE"""),118.08)</f>
        <v>118.08</v>
      </c>
      <c r="F1156" s="1">
        <f>IFERROR(__xludf.DUMMYFUNCTION("""COMPUTED_VALUE"""),2.8499014E7)</f>
        <v>28499014</v>
      </c>
    </row>
    <row r="1157">
      <c r="A1157" s="2">
        <f>IFERROR(__xludf.DUMMYFUNCTION("""COMPUTED_VALUE"""),44777.66666666667)</f>
        <v>44777.66667</v>
      </c>
      <c r="B1157" s="1">
        <f>IFERROR(__xludf.DUMMYFUNCTION("""COMPUTED_VALUE"""),117.48)</f>
        <v>117.48</v>
      </c>
      <c r="C1157" s="1">
        <f>IFERROR(__xludf.DUMMYFUNCTION("""COMPUTED_VALUE"""),118.78)</f>
        <v>118.78</v>
      </c>
      <c r="D1157" s="1">
        <f>IFERROR(__xludf.DUMMYFUNCTION("""COMPUTED_VALUE"""),116.89)</f>
        <v>116.89</v>
      </c>
      <c r="E1157" s="1">
        <f>IFERROR(__xludf.DUMMYFUNCTION("""COMPUTED_VALUE"""),118.19)</f>
        <v>118.19</v>
      </c>
      <c r="F1157" s="1">
        <f>IFERROR(__xludf.DUMMYFUNCTION("""COMPUTED_VALUE"""),2.1602925E7)</f>
        <v>21602925</v>
      </c>
    </row>
    <row r="1158">
      <c r="A1158" s="2">
        <f>IFERROR(__xludf.DUMMYFUNCTION("""COMPUTED_VALUE"""),44778.66666666667)</f>
        <v>44778.66667</v>
      </c>
      <c r="B1158" s="1">
        <f>IFERROR(__xludf.DUMMYFUNCTION("""COMPUTED_VALUE"""),116.23)</f>
        <v>116.23</v>
      </c>
      <c r="C1158" s="1">
        <f>IFERROR(__xludf.DUMMYFUNCTION("""COMPUTED_VALUE"""),118.11)</f>
        <v>118.11</v>
      </c>
      <c r="D1158" s="1">
        <f>IFERROR(__xludf.DUMMYFUNCTION("""COMPUTED_VALUE"""),116.0)</f>
        <v>116</v>
      </c>
      <c r="E1158" s="1">
        <f>IFERROR(__xludf.DUMMYFUNCTION("""COMPUTED_VALUE"""),117.47)</f>
        <v>117.47</v>
      </c>
      <c r="F1158" s="1">
        <f>IFERROR(__xludf.DUMMYFUNCTION("""COMPUTED_VALUE"""),1.915952E7)</f>
        <v>19159520</v>
      </c>
    </row>
    <row r="1159">
      <c r="A1159" s="2">
        <f>IFERROR(__xludf.DUMMYFUNCTION("""COMPUTED_VALUE"""),44781.66666666667)</f>
        <v>44781.66667</v>
      </c>
      <c r="B1159" s="1">
        <f>IFERROR(__xludf.DUMMYFUNCTION("""COMPUTED_VALUE"""),118.39)</f>
        <v>118.39</v>
      </c>
      <c r="C1159" s="1">
        <f>IFERROR(__xludf.DUMMYFUNCTION("""COMPUTED_VALUE"""),120.15)</f>
        <v>120.15</v>
      </c>
      <c r="D1159" s="1">
        <f>IFERROR(__xludf.DUMMYFUNCTION("""COMPUTED_VALUE"""),116.88)</f>
        <v>116.88</v>
      </c>
      <c r="E1159" s="1">
        <f>IFERROR(__xludf.DUMMYFUNCTION("""COMPUTED_VALUE"""),117.3)</f>
        <v>117.3</v>
      </c>
      <c r="F1159" s="1">
        <f>IFERROR(__xludf.DUMMYFUNCTION("""COMPUTED_VALUE"""),1.9169479E7)</f>
        <v>19169479</v>
      </c>
    </row>
    <row r="1160">
      <c r="A1160" s="2">
        <f>IFERROR(__xludf.DUMMYFUNCTION("""COMPUTED_VALUE"""),44782.66666666667)</f>
        <v>44782.66667</v>
      </c>
      <c r="B1160" s="1">
        <f>IFERROR(__xludf.DUMMYFUNCTION("""COMPUTED_VALUE"""),117.14)</f>
        <v>117.14</v>
      </c>
      <c r="C1160" s="1">
        <f>IFERROR(__xludf.DUMMYFUNCTION("""COMPUTED_VALUE"""),117.32)</f>
        <v>117.32</v>
      </c>
      <c r="D1160" s="1">
        <f>IFERROR(__xludf.DUMMYFUNCTION("""COMPUTED_VALUE"""),115.71)</f>
        <v>115.71</v>
      </c>
      <c r="E1160" s="1">
        <f>IFERROR(__xludf.DUMMYFUNCTION("""COMPUTED_VALUE"""),116.63)</f>
        <v>116.63</v>
      </c>
      <c r="F1160" s="1">
        <f>IFERROR(__xludf.DUMMYFUNCTION("""COMPUTED_VALUE"""),1.9086465E7)</f>
        <v>19086465</v>
      </c>
    </row>
    <row r="1161">
      <c r="A1161" s="2">
        <f>IFERROR(__xludf.DUMMYFUNCTION("""COMPUTED_VALUE"""),44783.66666666667)</f>
        <v>44783.66667</v>
      </c>
      <c r="B1161" s="1">
        <f>IFERROR(__xludf.DUMMYFUNCTION("""COMPUTED_VALUE"""),118.78)</f>
        <v>118.78</v>
      </c>
      <c r="C1161" s="1">
        <f>IFERROR(__xludf.DUMMYFUNCTION("""COMPUTED_VALUE"""),120.92)</f>
        <v>120.92</v>
      </c>
      <c r="D1161" s="1">
        <f>IFERROR(__xludf.DUMMYFUNCTION("""COMPUTED_VALUE"""),118.41)</f>
        <v>118.41</v>
      </c>
      <c r="E1161" s="1">
        <f>IFERROR(__xludf.DUMMYFUNCTION("""COMPUTED_VALUE"""),119.7)</f>
        <v>119.7</v>
      </c>
      <c r="F1161" s="1">
        <f>IFERROR(__xludf.DUMMYFUNCTION("""COMPUTED_VALUE"""),3.093035E7)</f>
        <v>30930350</v>
      </c>
    </row>
    <row r="1162">
      <c r="A1162" s="2">
        <f>IFERROR(__xludf.DUMMYFUNCTION("""COMPUTED_VALUE"""),44784.66666666667)</f>
        <v>44784.66667</v>
      </c>
      <c r="B1162" s="1">
        <f>IFERROR(__xludf.DUMMYFUNCTION("""COMPUTED_VALUE"""),121.28)</f>
        <v>121.28</v>
      </c>
      <c r="C1162" s="1">
        <f>IFERROR(__xludf.DUMMYFUNCTION("""COMPUTED_VALUE"""),121.49)</f>
        <v>121.49</v>
      </c>
      <c r="D1162" s="1">
        <f>IFERROR(__xludf.DUMMYFUNCTION("""COMPUTED_VALUE"""),118.56)</f>
        <v>118.56</v>
      </c>
      <c r="E1162" s="1">
        <f>IFERROR(__xludf.DUMMYFUNCTION("""COMPUTED_VALUE"""),118.84)</f>
        <v>118.84</v>
      </c>
      <c r="F1162" s="1">
        <f>IFERROR(__xludf.DUMMYFUNCTION("""COMPUTED_VALUE"""),2.4293654E7)</f>
        <v>24293654</v>
      </c>
    </row>
    <row r="1163">
      <c r="A1163" s="2">
        <f>IFERROR(__xludf.DUMMYFUNCTION("""COMPUTED_VALUE"""),44785.66666666667)</f>
        <v>44785.66667</v>
      </c>
      <c r="B1163" s="1">
        <f>IFERROR(__xludf.DUMMYFUNCTION("""COMPUTED_VALUE"""),120.26)</f>
        <v>120.26</v>
      </c>
      <c r="C1163" s="1">
        <f>IFERROR(__xludf.DUMMYFUNCTION("""COMPUTED_VALUE"""),121.68)</f>
        <v>121.68</v>
      </c>
      <c r="D1163" s="1">
        <f>IFERROR(__xludf.DUMMYFUNCTION("""COMPUTED_VALUE"""),119.46)</f>
        <v>119.46</v>
      </c>
      <c r="E1163" s="1">
        <f>IFERROR(__xludf.DUMMYFUNCTION("""COMPUTED_VALUE"""),121.68)</f>
        <v>121.68</v>
      </c>
      <c r="F1163" s="1">
        <f>IFERROR(__xludf.DUMMYFUNCTION("""COMPUTED_VALUE"""),1.9096268E7)</f>
        <v>19096268</v>
      </c>
    </row>
    <row r="1164">
      <c r="A1164" s="2">
        <f>IFERROR(__xludf.DUMMYFUNCTION("""COMPUTED_VALUE"""),44788.66666666667)</f>
        <v>44788.66667</v>
      </c>
      <c r="B1164" s="1">
        <f>IFERROR(__xludf.DUMMYFUNCTION("""COMPUTED_VALUE"""),121.13)</f>
        <v>121.13</v>
      </c>
      <c r="C1164" s="1">
        <f>IFERROR(__xludf.DUMMYFUNCTION("""COMPUTED_VALUE"""),122.3)</f>
        <v>122.3</v>
      </c>
      <c r="D1164" s="1">
        <f>IFERROR(__xludf.DUMMYFUNCTION("""COMPUTED_VALUE"""),120.61)</f>
        <v>120.61</v>
      </c>
      <c r="E1164" s="1">
        <f>IFERROR(__xludf.DUMMYFUNCTION("""COMPUTED_VALUE"""),122.08)</f>
        <v>122.08</v>
      </c>
      <c r="F1164" s="1">
        <f>IFERROR(__xludf.DUMMYFUNCTION("""COMPUTED_VALUE"""),1.9494825E7)</f>
        <v>19494825</v>
      </c>
    </row>
    <row r="1165">
      <c r="A1165" s="2">
        <f>IFERROR(__xludf.DUMMYFUNCTION("""COMPUTED_VALUE"""),44789.66666666667)</f>
        <v>44789.66667</v>
      </c>
      <c r="B1165" s="1">
        <f>IFERROR(__xludf.DUMMYFUNCTION("""COMPUTED_VALUE"""),121.52)</f>
        <v>121.52</v>
      </c>
      <c r="C1165" s="1">
        <f>IFERROR(__xludf.DUMMYFUNCTION("""COMPUTED_VALUE"""),122.43)</f>
        <v>122.43</v>
      </c>
      <c r="D1165" s="1">
        <f>IFERROR(__xludf.DUMMYFUNCTION("""COMPUTED_VALUE"""),120.64)</f>
        <v>120.64</v>
      </c>
      <c r="E1165" s="1">
        <f>IFERROR(__xludf.DUMMYFUNCTION("""COMPUTED_VALUE"""),121.7)</f>
        <v>121.7</v>
      </c>
      <c r="F1165" s="1">
        <f>IFERROR(__xludf.DUMMYFUNCTION("""COMPUTED_VALUE"""),1.904123E7)</f>
        <v>19041230</v>
      </c>
    </row>
    <row r="1166">
      <c r="A1166" s="2">
        <f>IFERROR(__xludf.DUMMYFUNCTION("""COMPUTED_VALUE"""),44790.66666666667)</f>
        <v>44790.66667</v>
      </c>
      <c r="B1166" s="1">
        <f>IFERROR(__xludf.DUMMYFUNCTION("""COMPUTED_VALUE"""),120.12)</f>
        <v>120.12</v>
      </c>
      <c r="C1166" s="1">
        <f>IFERROR(__xludf.DUMMYFUNCTION("""COMPUTED_VALUE"""),121.29)</f>
        <v>121.29</v>
      </c>
      <c r="D1166" s="1">
        <f>IFERROR(__xludf.DUMMYFUNCTION("""COMPUTED_VALUE"""),119.38)</f>
        <v>119.38</v>
      </c>
      <c r="E1166" s="1">
        <f>IFERROR(__xludf.DUMMYFUNCTION("""COMPUTED_VALUE"""),119.55)</f>
        <v>119.55</v>
      </c>
      <c r="F1166" s="1">
        <f>IFERROR(__xludf.DUMMYFUNCTION("""COMPUTED_VALUE"""),2.2846958E7)</f>
        <v>22846958</v>
      </c>
    </row>
    <row r="1167">
      <c r="A1167" s="2">
        <f>IFERROR(__xludf.DUMMYFUNCTION("""COMPUTED_VALUE"""),44791.66666666667)</f>
        <v>44791.66667</v>
      </c>
      <c r="B1167" s="1">
        <f>IFERROR(__xludf.DUMMYFUNCTION("""COMPUTED_VALUE"""),119.43)</f>
        <v>119.43</v>
      </c>
      <c r="C1167" s="1">
        <f>IFERROR(__xludf.DUMMYFUNCTION("""COMPUTED_VALUE"""),120.82)</f>
        <v>120.82</v>
      </c>
      <c r="D1167" s="1">
        <f>IFERROR(__xludf.DUMMYFUNCTION("""COMPUTED_VALUE"""),118.72)</f>
        <v>118.72</v>
      </c>
      <c r="E1167" s="1">
        <f>IFERROR(__xludf.DUMMYFUNCTION("""COMPUTED_VALUE"""),120.17)</f>
        <v>120.17</v>
      </c>
      <c r="F1167" s="1">
        <f>IFERROR(__xludf.DUMMYFUNCTION("""COMPUTED_VALUE"""),1.798766E7)</f>
        <v>17987660</v>
      </c>
    </row>
    <row r="1168">
      <c r="A1168" s="2">
        <f>IFERROR(__xludf.DUMMYFUNCTION("""COMPUTED_VALUE"""),44792.66666666667)</f>
        <v>44792.66667</v>
      </c>
      <c r="B1168" s="1">
        <f>IFERROR(__xludf.DUMMYFUNCTION("""COMPUTED_VALUE"""),119.06)</f>
        <v>119.06</v>
      </c>
      <c r="C1168" s="1">
        <f>IFERROR(__xludf.DUMMYFUNCTION("""COMPUTED_VALUE"""),119.15)</f>
        <v>119.15</v>
      </c>
      <c r="D1168" s="1">
        <f>IFERROR(__xludf.DUMMYFUNCTION("""COMPUTED_VALUE"""),116.76)</f>
        <v>116.76</v>
      </c>
      <c r="E1168" s="1">
        <f>IFERROR(__xludf.DUMMYFUNCTION("""COMPUTED_VALUE"""),117.21)</f>
        <v>117.21</v>
      </c>
      <c r="F1168" s="1">
        <f>IFERROR(__xludf.DUMMYFUNCTION("""COMPUTED_VALUE"""),2.1809528E7)</f>
        <v>21809528</v>
      </c>
    </row>
    <row r="1169">
      <c r="A1169" s="2">
        <f>IFERROR(__xludf.DUMMYFUNCTION("""COMPUTED_VALUE"""),44795.66666666667)</f>
        <v>44795.66667</v>
      </c>
      <c r="B1169" s="1">
        <f>IFERROR(__xludf.DUMMYFUNCTION("""COMPUTED_VALUE"""),115.2)</f>
        <v>115.2</v>
      </c>
      <c r="C1169" s="1">
        <f>IFERROR(__xludf.DUMMYFUNCTION("""COMPUTED_VALUE"""),115.63)</f>
        <v>115.63</v>
      </c>
      <c r="D1169" s="1">
        <f>IFERROR(__xludf.DUMMYFUNCTION("""COMPUTED_VALUE"""),113.85)</f>
        <v>113.85</v>
      </c>
      <c r="E1169" s="1">
        <f>IFERROR(__xludf.DUMMYFUNCTION("""COMPUTED_VALUE"""),114.24)</f>
        <v>114.24</v>
      </c>
      <c r="F1169" s="1">
        <f>IFERROR(__xludf.DUMMYFUNCTION("""COMPUTED_VALUE"""),2.1456648E7)</f>
        <v>21456648</v>
      </c>
    </row>
    <row r="1170">
      <c r="A1170" s="2">
        <f>IFERROR(__xludf.DUMMYFUNCTION("""COMPUTED_VALUE"""),44796.66666666667)</f>
        <v>44796.66667</v>
      </c>
      <c r="B1170" s="1">
        <f>IFERROR(__xludf.DUMMYFUNCTION("""COMPUTED_VALUE"""),113.48)</f>
        <v>113.48</v>
      </c>
      <c r="C1170" s="1">
        <f>IFERROR(__xludf.DUMMYFUNCTION("""COMPUTED_VALUE"""),115.01)</f>
        <v>115.01</v>
      </c>
      <c r="D1170" s="1">
        <f>IFERROR(__xludf.DUMMYFUNCTION("""COMPUTED_VALUE"""),113.43)</f>
        <v>113.43</v>
      </c>
      <c r="E1170" s="1">
        <f>IFERROR(__xludf.DUMMYFUNCTION("""COMPUTED_VALUE"""),113.86)</f>
        <v>113.86</v>
      </c>
      <c r="F1170" s="1">
        <f>IFERROR(__xludf.DUMMYFUNCTION("""COMPUTED_VALUE"""),1.5870373E7)</f>
        <v>15870373</v>
      </c>
    </row>
    <row r="1171">
      <c r="A1171" s="2">
        <f>IFERROR(__xludf.DUMMYFUNCTION("""COMPUTED_VALUE"""),44797.66666666667)</f>
        <v>44797.66667</v>
      </c>
      <c r="B1171" s="1">
        <f>IFERROR(__xludf.DUMMYFUNCTION("""COMPUTED_VALUE"""),113.5)</f>
        <v>113.5</v>
      </c>
      <c r="C1171" s="1">
        <f>IFERROR(__xludf.DUMMYFUNCTION("""COMPUTED_VALUE"""),114.78)</f>
        <v>114.78</v>
      </c>
      <c r="D1171" s="1">
        <f>IFERROR(__xludf.DUMMYFUNCTION("""COMPUTED_VALUE"""),112.87)</f>
        <v>112.87</v>
      </c>
      <c r="E1171" s="1">
        <f>IFERROR(__xludf.DUMMYFUNCTION("""COMPUTED_VALUE"""),113.69)</f>
        <v>113.69</v>
      </c>
      <c r="F1171" s="1">
        <f>IFERROR(__xludf.DUMMYFUNCTION("""COMPUTED_VALUE"""),1.7734624E7)</f>
        <v>17734624</v>
      </c>
    </row>
    <row r="1172">
      <c r="A1172" s="2">
        <f>IFERROR(__xludf.DUMMYFUNCTION("""COMPUTED_VALUE"""),44798.66666666667)</f>
        <v>44798.66667</v>
      </c>
      <c r="B1172" s="1">
        <f>IFERROR(__xludf.DUMMYFUNCTION("""COMPUTED_VALUE"""),114.24)</f>
        <v>114.24</v>
      </c>
      <c r="C1172" s="1">
        <f>IFERROR(__xludf.DUMMYFUNCTION("""COMPUTED_VALUE"""),116.72)</f>
        <v>116.72</v>
      </c>
      <c r="D1172" s="1">
        <f>IFERROR(__xludf.DUMMYFUNCTION("""COMPUTED_VALUE"""),114.11)</f>
        <v>114.11</v>
      </c>
      <c r="E1172" s="1">
        <f>IFERROR(__xludf.DUMMYFUNCTION("""COMPUTED_VALUE"""),116.65)</f>
        <v>116.65</v>
      </c>
      <c r="F1172" s="1">
        <f>IFERROR(__xludf.DUMMYFUNCTION("""COMPUTED_VALUE"""),1.6956794E7)</f>
        <v>16956794</v>
      </c>
    </row>
    <row r="1173">
      <c r="A1173" s="2">
        <f>IFERROR(__xludf.DUMMYFUNCTION("""COMPUTED_VALUE"""),44799.66666666667)</f>
        <v>44799.66667</v>
      </c>
      <c r="B1173" s="1">
        <f>IFERROR(__xludf.DUMMYFUNCTION("""COMPUTED_VALUE"""),114.72)</f>
        <v>114.72</v>
      </c>
      <c r="C1173" s="1">
        <f>IFERROR(__xludf.DUMMYFUNCTION("""COMPUTED_VALUE"""),115.12)</f>
        <v>115.12</v>
      </c>
      <c r="D1173" s="1">
        <f>IFERROR(__xludf.DUMMYFUNCTION("""COMPUTED_VALUE"""),110.19)</f>
        <v>110.19</v>
      </c>
      <c r="E1173" s="1">
        <f>IFERROR(__xludf.DUMMYFUNCTION("""COMPUTED_VALUE"""),110.34)</f>
        <v>110.34</v>
      </c>
      <c r="F1173" s="1">
        <f>IFERROR(__xludf.DUMMYFUNCTION("""COMPUTED_VALUE"""),3.7245697E7)</f>
        <v>37245697</v>
      </c>
    </row>
    <row r="1174">
      <c r="A1174" s="2">
        <f>IFERROR(__xludf.DUMMYFUNCTION("""COMPUTED_VALUE"""),44802.66666666667)</f>
        <v>44802.66667</v>
      </c>
      <c r="B1174" s="1">
        <f>IFERROR(__xludf.DUMMYFUNCTION("""COMPUTED_VALUE"""),109.99)</f>
        <v>109.99</v>
      </c>
      <c r="C1174" s="1">
        <f>IFERROR(__xludf.DUMMYFUNCTION("""COMPUTED_VALUE"""),110.95)</f>
        <v>110.95</v>
      </c>
      <c r="D1174" s="1">
        <f>IFERROR(__xludf.DUMMYFUNCTION("""COMPUTED_VALUE"""),108.8)</f>
        <v>108.8</v>
      </c>
      <c r="E1174" s="1">
        <f>IFERROR(__xludf.DUMMYFUNCTION("""COMPUTED_VALUE"""),109.42)</f>
        <v>109.42</v>
      </c>
      <c r="F1174" s="1">
        <f>IFERROR(__xludf.DUMMYFUNCTION("""COMPUTED_VALUE"""),2.1191157E7)</f>
        <v>21191157</v>
      </c>
    </row>
    <row r="1175">
      <c r="A1175" s="2">
        <f>IFERROR(__xludf.DUMMYFUNCTION("""COMPUTED_VALUE"""),44803.66666666667)</f>
        <v>44803.66667</v>
      </c>
      <c r="B1175" s="1">
        <f>IFERROR(__xludf.DUMMYFUNCTION("""COMPUTED_VALUE"""),110.17)</f>
        <v>110.17</v>
      </c>
      <c r="C1175" s="1">
        <f>IFERROR(__xludf.DUMMYFUNCTION("""COMPUTED_VALUE"""),110.5)</f>
        <v>110.5</v>
      </c>
      <c r="D1175" s="1">
        <f>IFERROR(__xludf.DUMMYFUNCTION("""COMPUTED_VALUE"""),107.8)</f>
        <v>107.8</v>
      </c>
      <c r="E1175" s="1">
        <f>IFERROR(__xludf.DUMMYFUNCTION("""COMPUTED_VALUE"""),108.94)</f>
        <v>108.94</v>
      </c>
      <c r="F1175" s="1">
        <f>IFERROR(__xludf.DUMMYFUNCTION("""COMPUTED_VALUE"""),2.7513255E7)</f>
        <v>27513255</v>
      </c>
    </row>
    <row r="1176">
      <c r="A1176" s="2">
        <f>IFERROR(__xludf.DUMMYFUNCTION("""COMPUTED_VALUE"""),44804.66666666667)</f>
        <v>44804.66667</v>
      </c>
      <c r="B1176" s="1">
        <f>IFERROR(__xludf.DUMMYFUNCTION("""COMPUTED_VALUE"""),110.65)</f>
        <v>110.65</v>
      </c>
      <c r="C1176" s="1">
        <f>IFERROR(__xludf.DUMMYFUNCTION("""COMPUTED_VALUE"""),110.85)</f>
        <v>110.85</v>
      </c>
      <c r="D1176" s="1">
        <f>IFERROR(__xludf.DUMMYFUNCTION("""COMPUTED_VALUE"""),108.13)</f>
        <v>108.13</v>
      </c>
      <c r="E1176" s="1">
        <f>IFERROR(__xludf.DUMMYFUNCTION("""COMPUTED_VALUE"""),108.22)</f>
        <v>108.22</v>
      </c>
      <c r="F1176" s="1">
        <f>IFERROR(__xludf.DUMMYFUNCTION("""COMPUTED_VALUE"""),2.8626972E7)</f>
        <v>28626972</v>
      </c>
    </row>
    <row r="1177">
      <c r="A1177" s="2">
        <f>IFERROR(__xludf.DUMMYFUNCTION("""COMPUTED_VALUE"""),44805.66666666667)</f>
        <v>44805.66667</v>
      </c>
      <c r="B1177" s="1">
        <f>IFERROR(__xludf.DUMMYFUNCTION("""COMPUTED_VALUE"""),108.28)</f>
        <v>108.28</v>
      </c>
      <c r="C1177" s="1">
        <f>IFERROR(__xludf.DUMMYFUNCTION("""COMPUTED_VALUE"""),110.45)</f>
        <v>110.45</v>
      </c>
      <c r="D1177" s="1">
        <f>IFERROR(__xludf.DUMMYFUNCTION("""COMPUTED_VALUE"""),107.36)</f>
        <v>107.36</v>
      </c>
      <c r="E1177" s="1">
        <f>IFERROR(__xludf.DUMMYFUNCTION("""COMPUTED_VALUE"""),109.74)</f>
        <v>109.74</v>
      </c>
      <c r="F1177" s="1">
        <f>IFERROR(__xludf.DUMMYFUNCTION("""COMPUTED_VALUE"""),2.8360926E7)</f>
        <v>28360926</v>
      </c>
    </row>
    <row r="1178">
      <c r="A1178" s="2">
        <f>IFERROR(__xludf.DUMMYFUNCTION("""COMPUTED_VALUE"""),44806.66666666667)</f>
        <v>44806.66667</v>
      </c>
      <c r="B1178" s="1">
        <f>IFERROR(__xludf.DUMMYFUNCTION("""COMPUTED_VALUE"""),110.59)</f>
        <v>110.59</v>
      </c>
      <c r="C1178" s="1">
        <f>IFERROR(__xludf.DUMMYFUNCTION("""COMPUTED_VALUE"""),110.74)</f>
        <v>110.74</v>
      </c>
      <c r="D1178" s="1">
        <f>IFERROR(__xludf.DUMMYFUNCTION("""COMPUTED_VALUE"""),107.26)</f>
        <v>107.26</v>
      </c>
      <c r="E1178" s="1">
        <f>IFERROR(__xludf.DUMMYFUNCTION("""COMPUTED_VALUE"""),107.85)</f>
        <v>107.85</v>
      </c>
      <c r="F1178" s="1">
        <f>IFERROR(__xludf.DUMMYFUNCTION("""COMPUTED_VALUE"""),2.4160711E7)</f>
        <v>24160711</v>
      </c>
    </row>
    <row r="1179">
      <c r="A1179" s="2">
        <f>IFERROR(__xludf.DUMMYFUNCTION("""COMPUTED_VALUE"""),44810.66666666667)</f>
        <v>44810.66667</v>
      </c>
      <c r="B1179" s="1">
        <f>IFERROR(__xludf.DUMMYFUNCTION("""COMPUTED_VALUE"""),107.3)</f>
        <v>107.3</v>
      </c>
      <c r="C1179" s="1">
        <f>IFERROR(__xludf.DUMMYFUNCTION("""COMPUTED_VALUE"""),108.03)</f>
        <v>108.03</v>
      </c>
      <c r="D1179" s="1">
        <f>IFERROR(__xludf.DUMMYFUNCTION("""COMPUTED_VALUE"""),105.78)</f>
        <v>105.78</v>
      </c>
      <c r="E1179" s="1">
        <f>IFERROR(__xludf.DUMMYFUNCTION("""COMPUTED_VALUE"""),106.81)</f>
        <v>106.81</v>
      </c>
      <c r="F1179" s="1">
        <f>IFERROR(__xludf.DUMMYFUNCTION("""COMPUTED_VALUE"""),2.506828E7)</f>
        <v>25068280</v>
      </c>
    </row>
    <row r="1180">
      <c r="A1180" s="2">
        <f>IFERROR(__xludf.DUMMYFUNCTION("""COMPUTED_VALUE"""),44811.66666666667)</f>
        <v>44811.66667</v>
      </c>
      <c r="B1180" s="1">
        <f>IFERROR(__xludf.DUMMYFUNCTION("""COMPUTED_VALUE"""),107.06)</f>
        <v>107.06</v>
      </c>
      <c r="C1180" s="1">
        <f>IFERROR(__xludf.DUMMYFUNCTION("""COMPUTED_VALUE"""),109.98)</f>
        <v>109.98</v>
      </c>
      <c r="D1180" s="1">
        <f>IFERROR(__xludf.DUMMYFUNCTION("""COMPUTED_VALUE"""),106.9)</f>
        <v>106.9</v>
      </c>
      <c r="E1180" s="1">
        <f>IFERROR(__xludf.DUMMYFUNCTION("""COMPUTED_VALUE"""),109.45)</f>
        <v>109.45</v>
      </c>
      <c r="F1180" s="1">
        <f>IFERROR(__xludf.DUMMYFUNCTION("""COMPUTED_VALUE"""),2.3166967E7)</f>
        <v>23166967</v>
      </c>
    </row>
    <row r="1181">
      <c r="A1181" s="2">
        <f>IFERROR(__xludf.DUMMYFUNCTION("""COMPUTED_VALUE"""),44812.66666666667)</f>
        <v>44812.66667</v>
      </c>
      <c r="B1181" s="1">
        <f>IFERROR(__xludf.DUMMYFUNCTION("""COMPUTED_VALUE"""),108.04)</f>
        <v>108.04</v>
      </c>
      <c r="C1181" s="1">
        <f>IFERROR(__xludf.DUMMYFUNCTION("""COMPUTED_VALUE"""),109.6)</f>
        <v>109.6</v>
      </c>
      <c r="D1181" s="1">
        <f>IFERROR(__xludf.DUMMYFUNCTION("""COMPUTED_VALUE"""),107.16)</f>
        <v>107.16</v>
      </c>
      <c r="E1181" s="1">
        <f>IFERROR(__xludf.DUMMYFUNCTION("""COMPUTED_VALUE"""),108.38)</f>
        <v>108.38</v>
      </c>
      <c r="F1181" s="1">
        <f>IFERROR(__xludf.DUMMYFUNCTION("""COMPUTED_VALUE"""),2.4238293E7)</f>
        <v>24238293</v>
      </c>
    </row>
    <row r="1182">
      <c r="A1182" s="2">
        <f>IFERROR(__xludf.DUMMYFUNCTION("""COMPUTED_VALUE"""),44813.66666666667)</f>
        <v>44813.66667</v>
      </c>
      <c r="B1182" s="1">
        <f>IFERROR(__xludf.DUMMYFUNCTION("""COMPUTED_VALUE"""),109.07)</f>
        <v>109.07</v>
      </c>
      <c r="C1182" s="1">
        <f>IFERROR(__xludf.DUMMYFUNCTION("""COMPUTED_VALUE"""),110.99)</f>
        <v>110.99</v>
      </c>
      <c r="D1182" s="1">
        <f>IFERROR(__xludf.DUMMYFUNCTION("""COMPUTED_VALUE"""),109.02)</f>
        <v>109.02</v>
      </c>
      <c r="E1182" s="1">
        <f>IFERROR(__xludf.DUMMYFUNCTION("""COMPUTED_VALUE"""),110.65)</f>
        <v>110.65</v>
      </c>
      <c r="F1182" s="1">
        <f>IFERROR(__xludf.DUMMYFUNCTION("""COMPUTED_VALUE"""),2.3213585E7)</f>
        <v>23213585</v>
      </c>
    </row>
    <row r="1183">
      <c r="A1183" s="2">
        <f>IFERROR(__xludf.DUMMYFUNCTION("""COMPUTED_VALUE"""),44816.66666666667)</f>
        <v>44816.66667</v>
      </c>
      <c r="B1183" s="1">
        <f>IFERROR(__xludf.DUMMYFUNCTION("""COMPUTED_VALUE"""),110.99)</f>
        <v>110.99</v>
      </c>
      <c r="C1183" s="1">
        <f>IFERROR(__xludf.DUMMYFUNCTION("""COMPUTED_VALUE"""),111.62)</f>
        <v>111.62</v>
      </c>
      <c r="D1183" s="1">
        <f>IFERROR(__xludf.DUMMYFUNCTION("""COMPUTED_VALUE"""),109.93)</f>
        <v>109.93</v>
      </c>
      <c r="E1183" s="1">
        <f>IFERROR(__xludf.DUMMYFUNCTION("""COMPUTED_VALUE"""),110.86)</f>
        <v>110.86</v>
      </c>
      <c r="F1183" s="1">
        <f>IFERROR(__xludf.DUMMYFUNCTION("""COMPUTED_VALUE"""),2.2966752E7)</f>
        <v>22966752</v>
      </c>
    </row>
    <row r="1184">
      <c r="A1184" s="2">
        <f>IFERROR(__xludf.DUMMYFUNCTION("""COMPUTED_VALUE"""),44817.66666666667)</f>
        <v>44817.66667</v>
      </c>
      <c r="B1184" s="1">
        <f>IFERROR(__xludf.DUMMYFUNCTION("""COMPUTED_VALUE"""),107.8)</f>
        <v>107.8</v>
      </c>
      <c r="C1184" s="1">
        <f>IFERROR(__xludf.DUMMYFUNCTION("""COMPUTED_VALUE"""),108.3)</f>
        <v>108.3</v>
      </c>
      <c r="D1184" s="1">
        <f>IFERROR(__xludf.DUMMYFUNCTION("""COMPUTED_VALUE"""),104.09)</f>
        <v>104.09</v>
      </c>
      <c r="E1184" s="1">
        <f>IFERROR(__xludf.DUMMYFUNCTION("""COMPUTED_VALUE"""),104.32)</f>
        <v>104.32</v>
      </c>
      <c r="F1184" s="1">
        <f>IFERROR(__xludf.DUMMYFUNCTION("""COMPUTED_VALUE"""),3.8172871E7)</f>
        <v>38172871</v>
      </c>
    </row>
    <row r="1185">
      <c r="A1185" s="2">
        <f>IFERROR(__xludf.DUMMYFUNCTION("""COMPUTED_VALUE"""),44818.66666666667)</f>
        <v>44818.66667</v>
      </c>
      <c r="B1185" s="1">
        <f>IFERROR(__xludf.DUMMYFUNCTION("""COMPUTED_VALUE"""),104.57)</f>
        <v>104.57</v>
      </c>
      <c r="C1185" s="1">
        <f>IFERROR(__xludf.DUMMYFUNCTION("""COMPUTED_VALUE"""),105.28)</f>
        <v>105.28</v>
      </c>
      <c r="D1185" s="1">
        <f>IFERROR(__xludf.DUMMYFUNCTION("""COMPUTED_VALUE"""),103.66)</f>
        <v>103.66</v>
      </c>
      <c r="E1185" s="1">
        <f>IFERROR(__xludf.DUMMYFUNCTION("""COMPUTED_VALUE"""),105.0)</f>
        <v>105</v>
      </c>
      <c r="F1185" s="1">
        <f>IFERROR(__xludf.DUMMYFUNCTION("""COMPUTED_VALUE"""),2.6395134E7)</f>
        <v>26395134</v>
      </c>
    </row>
    <row r="1186">
      <c r="A1186" s="2">
        <f>IFERROR(__xludf.DUMMYFUNCTION("""COMPUTED_VALUE"""),44819.66666666667)</f>
        <v>44819.66667</v>
      </c>
      <c r="B1186" s="1">
        <f>IFERROR(__xludf.DUMMYFUNCTION("""COMPUTED_VALUE"""),104.03)</f>
        <v>104.03</v>
      </c>
      <c r="C1186" s="1">
        <f>IFERROR(__xludf.DUMMYFUNCTION("""COMPUTED_VALUE"""),105.27)</f>
        <v>105.27</v>
      </c>
      <c r="D1186" s="1">
        <f>IFERROR(__xludf.DUMMYFUNCTION("""COMPUTED_VALUE"""),102.35)</f>
        <v>102.35</v>
      </c>
      <c r="E1186" s="1">
        <f>IFERROR(__xludf.DUMMYFUNCTION("""COMPUTED_VALUE"""),102.91)</f>
        <v>102.91</v>
      </c>
      <c r="F1186" s="1">
        <f>IFERROR(__xludf.DUMMYFUNCTION("""COMPUTED_VALUE"""),3.4188284E7)</f>
        <v>34188284</v>
      </c>
    </row>
    <row r="1187">
      <c r="A1187" s="2">
        <f>IFERROR(__xludf.DUMMYFUNCTION("""COMPUTED_VALUE"""),44820.66666666667)</f>
        <v>44820.66667</v>
      </c>
      <c r="B1187" s="1">
        <f>IFERROR(__xludf.DUMMYFUNCTION("""COMPUTED_VALUE"""),102.07)</f>
        <v>102.07</v>
      </c>
      <c r="C1187" s="1">
        <f>IFERROR(__xludf.DUMMYFUNCTION("""COMPUTED_VALUE"""),103.13)</f>
        <v>103.13</v>
      </c>
      <c r="D1187" s="1">
        <f>IFERROR(__xludf.DUMMYFUNCTION("""COMPUTED_VALUE"""),100.94)</f>
        <v>100.94</v>
      </c>
      <c r="E1187" s="1">
        <f>IFERROR(__xludf.DUMMYFUNCTION("""COMPUTED_VALUE"""),102.8)</f>
        <v>102.8</v>
      </c>
      <c r="F1187" s="1">
        <f>IFERROR(__xludf.DUMMYFUNCTION("""COMPUTED_VALUE"""),4.2797172E7)</f>
        <v>42797172</v>
      </c>
    </row>
    <row r="1188">
      <c r="A1188" s="2">
        <f>IFERROR(__xludf.DUMMYFUNCTION("""COMPUTED_VALUE"""),44823.66666666667)</f>
        <v>44823.66667</v>
      </c>
      <c r="B1188" s="1">
        <f>IFERROR(__xludf.DUMMYFUNCTION("""COMPUTED_VALUE"""),101.75)</f>
        <v>101.75</v>
      </c>
      <c r="C1188" s="1">
        <f>IFERROR(__xludf.DUMMYFUNCTION("""COMPUTED_VALUE"""),103.33)</f>
        <v>103.33</v>
      </c>
      <c r="D1188" s="1">
        <f>IFERROR(__xludf.DUMMYFUNCTION("""COMPUTED_VALUE"""),101.55)</f>
        <v>101.55</v>
      </c>
      <c r="E1188" s="1">
        <f>IFERROR(__xludf.DUMMYFUNCTION("""COMPUTED_VALUE"""),103.07)</f>
        <v>103.07</v>
      </c>
      <c r="F1188" s="1">
        <f>IFERROR(__xludf.DUMMYFUNCTION("""COMPUTED_VALUE"""),2.3036811E7)</f>
        <v>23036811</v>
      </c>
    </row>
    <row r="1189">
      <c r="A1189" s="2">
        <f>IFERROR(__xludf.DUMMYFUNCTION("""COMPUTED_VALUE"""),44824.66666666667)</f>
        <v>44824.66667</v>
      </c>
      <c r="B1189" s="1">
        <f>IFERROR(__xludf.DUMMYFUNCTION("""COMPUTED_VALUE"""),102.08)</f>
        <v>102.08</v>
      </c>
      <c r="C1189" s="1">
        <f>IFERROR(__xludf.DUMMYFUNCTION("""COMPUTED_VALUE"""),102.37)</f>
        <v>102.37</v>
      </c>
      <c r="D1189" s="1">
        <f>IFERROR(__xludf.DUMMYFUNCTION("""COMPUTED_VALUE"""),100.52)</f>
        <v>100.52</v>
      </c>
      <c r="E1189" s="1">
        <f>IFERROR(__xludf.DUMMYFUNCTION("""COMPUTED_VALUE"""),101.14)</f>
        <v>101.14</v>
      </c>
      <c r="F1189" s="1">
        <f>IFERROR(__xludf.DUMMYFUNCTION("""COMPUTED_VALUE"""),2.6517123E7)</f>
        <v>26517123</v>
      </c>
    </row>
    <row r="1190">
      <c r="A1190" s="2">
        <f>IFERROR(__xludf.DUMMYFUNCTION("""COMPUTED_VALUE"""),44825.66666666667)</f>
        <v>44825.66667</v>
      </c>
      <c r="B1190" s="1">
        <f>IFERROR(__xludf.DUMMYFUNCTION("""COMPUTED_VALUE"""),101.67)</f>
        <v>101.67</v>
      </c>
      <c r="C1190" s="1">
        <f>IFERROR(__xludf.DUMMYFUNCTION("""COMPUTED_VALUE"""),102.88)</f>
        <v>102.88</v>
      </c>
      <c r="D1190" s="1">
        <f>IFERROR(__xludf.DUMMYFUNCTION("""COMPUTED_VALUE"""),99.27)</f>
        <v>99.27</v>
      </c>
      <c r="E1190" s="1">
        <f>IFERROR(__xludf.DUMMYFUNCTION("""COMPUTED_VALUE"""),99.28)</f>
        <v>99.28</v>
      </c>
      <c r="F1190" s="1">
        <f>IFERROR(__xludf.DUMMYFUNCTION("""COMPUTED_VALUE"""),3.1487265E7)</f>
        <v>31487265</v>
      </c>
    </row>
    <row r="1191">
      <c r="A1191" s="2">
        <f>IFERROR(__xludf.DUMMYFUNCTION("""COMPUTED_VALUE"""),44826.66666666667)</f>
        <v>44826.66667</v>
      </c>
      <c r="B1191" s="1">
        <f>IFERROR(__xludf.DUMMYFUNCTION("""COMPUTED_VALUE"""),98.82)</f>
        <v>98.82</v>
      </c>
      <c r="C1191" s="1">
        <f>IFERROR(__xludf.DUMMYFUNCTION("""COMPUTED_VALUE"""),101.24)</f>
        <v>101.24</v>
      </c>
      <c r="D1191" s="1">
        <f>IFERROR(__xludf.DUMMYFUNCTION("""COMPUTED_VALUE"""),98.79)</f>
        <v>98.79</v>
      </c>
      <c r="E1191" s="1">
        <f>IFERROR(__xludf.DUMMYFUNCTION("""COMPUTED_VALUE"""),100.14)</f>
        <v>100.14</v>
      </c>
      <c r="F1191" s="1">
        <f>IFERROR(__xludf.DUMMYFUNCTION("""COMPUTED_VALUE"""),3.4298619E7)</f>
        <v>34298619</v>
      </c>
    </row>
    <row r="1192">
      <c r="A1192" s="2">
        <f>IFERROR(__xludf.DUMMYFUNCTION("""COMPUTED_VALUE"""),44827.66666666667)</f>
        <v>44827.66667</v>
      </c>
      <c r="B1192" s="1">
        <f>IFERROR(__xludf.DUMMYFUNCTION("""COMPUTED_VALUE"""),99.63)</f>
        <v>99.63</v>
      </c>
      <c r="C1192" s="1">
        <f>IFERROR(__xludf.DUMMYFUNCTION("""COMPUTED_VALUE"""),99.66)</f>
        <v>99.66</v>
      </c>
      <c r="D1192" s="1">
        <f>IFERROR(__xludf.DUMMYFUNCTION("""COMPUTED_VALUE"""),97.47)</f>
        <v>97.47</v>
      </c>
      <c r="E1192" s="1">
        <f>IFERROR(__xludf.DUMMYFUNCTION("""COMPUTED_VALUE"""),98.74)</f>
        <v>98.74</v>
      </c>
      <c r="F1192" s="1">
        <f>IFERROR(__xludf.DUMMYFUNCTION("""COMPUTED_VALUE"""),3.1625437E7)</f>
        <v>31625437</v>
      </c>
    </row>
    <row r="1193">
      <c r="A1193" s="2">
        <f>IFERROR(__xludf.DUMMYFUNCTION("""COMPUTED_VALUE"""),44830.66666666667)</f>
        <v>44830.66667</v>
      </c>
      <c r="B1193" s="1">
        <f>IFERROR(__xludf.DUMMYFUNCTION("""COMPUTED_VALUE"""),98.1)</f>
        <v>98.1</v>
      </c>
      <c r="C1193" s="1">
        <f>IFERROR(__xludf.DUMMYFUNCTION("""COMPUTED_VALUE"""),99.88)</f>
        <v>99.88</v>
      </c>
      <c r="D1193" s="1">
        <f>IFERROR(__xludf.DUMMYFUNCTION("""COMPUTED_VALUE"""),97.8)</f>
        <v>97.8</v>
      </c>
      <c r="E1193" s="1">
        <f>IFERROR(__xludf.DUMMYFUNCTION("""COMPUTED_VALUE"""),98.17)</f>
        <v>98.17</v>
      </c>
      <c r="F1193" s="1">
        <f>IFERROR(__xludf.DUMMYFUNCTION("""COMPUTED_VALUE"""),2.7072662E7)</f>
        <v>27072662</v>
      </c>
    </row>
    <row r="1194">
      <c r="A1194" s="2">
        <f>IFERROR(__xludf.DUMMYFUNCTION("""COMPUTED_VALUE"""),44831.66666666667)</f>
        <v>44831.66667</v>
      </c>
      <c r="B1194" s="1">
        <f>IFERROR(__xludf.DUMMYFUNCTION("""COMPUTED_VALUE"""),99.43)</f>
        <v>99.43</v>
      </c>
      <c r="C1194" s="1">
        <f>IFERROR(__xludf.DUMMYFUNCTION("""COMPUTED_VALUE"""),100.0)</f>
        <v>100</v>
      </c>
      <c r="D1194" s="1">
        <f>IFERROR(__xludf.DUMMYFUNCTION("""COMPUTED_VALUE"""),96.87)</f>
        <v>96.87</v>
      </c>
      <c r="E1194" s="1">
        <f>IFERROR(__xludf.DUMMYFUNCTION("""COMPUTED_VALUE"""),97.5)</f>
        <v>97.5</v>
      </c>
      <c r="F1194" s="1">
        <f>IFERROR(__xludf.DUMMYFUNCTION("""COMPUTED_VALUE"""),3.0072781E7)</f>
        <v>30072781</v>
      </c>
    </row>
    <row r="1195">
      <c r="A1195" s="2">
        <f>IFERROR(__xludf.DUMMYFUNCTION("""COMPUTED_VALUE"""),44832.66666666667)</f>
        <v>44832.66667</v>
      </c>
      <c r="B1195" s="1">
        <f>IFERROR(__xludf.DUMMYFUNCTION("""COMPUTED_VALUE"""),97.65)</f>
        <v>97.65</v>
      </c>
      <c r="C1195" s="1">
        <f>IFERROR(__xludf.DUMMYFUNCTION("""COMPUTED_VALUE"""),100.7)</f>
        <v>100.7</v>
      </c>
      <c r="D1195" s="1">
        <f>IFERROR(__xludf.DUMMYFUNCTION("""COMPUTED_VALUE"""),97.11)</f>
        <v>97.11</v>
      </c>
      <c r="E1195" s="1">
        <f>IFERROR(__xludf.DUMMYFUNCTION("""COMPUTED_VALUE"""),100.05)</f>
        <v>100.05</v>
      </c>
      <c r="F1195" s="1">
        <f>IFERROR(__xludf.DUMMYFUNCTION("""COMPUTED_VALUE"""),3.2466323E7)</f>
        <v>32466323</v>
      </c>
    </row>
    <row r="1196">
      <c r="A1196" s="2">
        <f>IFERROR(__xludf.DUMMYFUNCTION("""COMPUTED_VALUE"""),44833.66666666667)</f>
        <v>44833.66667</v>
      </c>
      <c r="B1196" s="1">
        <f>IFERROR(__xludf.DUMMYFUNCTION("""COMPUTED_VALUE"""),98.64)</f>
        <v>98.64</v>
      </c>
      <c r="C1196" s="1">
        <f>IFERROR(__xludf.DUMMYFUNCTION("""COMPUTED_VALUE"""),98.64)</f>
        <v>98.64</v>
      </c>
      <c r="D1196" s="1">
        <f>IFERROR(__xludf.DUMMYFUNCTION("""COMPUTED_VALUE"""),95.96)</f>
        <v>95.96</v>
      </c>
      <c r="E1196" s="1">
        <f>IFERROR(__xludf.DUMMYFUNCTION("""COMPUTED_VALUE"""),97.42)</f>
        <v>97.42</v>
      </c>
      <c r="F1196" s="1">
        <f>IFERROR(__xludf.DUMMYFUNCTION("""COMPUTED_VALUE"""),3.1047224E7)</f>
        <v>31047224</v>
      </c>
    </row>
    <row r="1197">
      <c r="A1197" s="2">
        <f>IFERROR(__xludf.DUMMYFUNCTION("""COMPUTED_VALUE"""),44834.66666666667)</f>
        <v>44834.66667</v>
      </c>
      <c r="B1197" s="1">
        <f>IFERROR(__xludf.DUMMYFUNCTION("""COMPUTED_VALUE"""),97.05)</f>
        <v>97.05</v>
      </c>
      <c r="C1197" s="1">
        <f>IFERROR(__xludf.DUMMYFUNCTION("""COMPUTED_VALUE"""),98.9)</f>
        <v>98.9</v>
      </c>
      <c r="D1197" s="1">
        <f>IFERROR(__xludf.DUMMYFUNCTION("""COMPUTED_VALUE"""),95.56)</f>
        <v>95.56</v>
      </c>
      <c r="E1197" s="1">
        <f>IFERROR(__xludf.DUMMYFUNCTION("""COMPUTED_VALUE"""),95.65)</f>
        <v>95.65</v>
      </c>
      <c r="F1197" s="1">
        <f>IFERROR(__xludf.DUMMYFUNCTION("""COMPUTED_VALUE"""),3.2941493E7)</f>
        <v>32941493</v>
      </c>
    </row>
    <row r="1198">
      <c r="A1198" s="2">
        <f>IFERROR(__xludf.DUMMYFUNCTION("""COMPUTED_VALUE"""),44837.66666666667)</f>
        <v>44837.66667</v>
      </c>
      <c r="B1198" s="1">
        <f>IFERROR(__xludf.DUMMYFUNCTION("""COMPUTED_VALUE"""),96.76)</f>
        <v>96.76</v>
      </c>
      <c r="C1198" s="1">
        <f>IFERROR(__xludf.DUMMYFUNCTION("""COMPUTED_VALUE"""),99.29)</f>
        <v>99.29</v>
      </c>
      <c r="D1198" s="1">
        <f>IFERROR(__xludf.DUMMYFUNCTION("""COMPUTED_VALUE"""),96.52)</f>
        <v>96.52</v>
      </c>
      <c r="E1198" s="1">
        <f>IFERROR(__xludf.DUMMYFUNCTION("""COMPUTED_VALUE"""),98.64)</f>
        <v>98.64</v>
      </c>
      <c r="F1198" s="1">
        <f>IFERROR(__xludf.DUMMYFUNCTION("""COMPUTED_VALUE"""),2.7982031E7)</f>
        <v>27982031</v>
      </c>
    </row>
    <row r="1199">
      <c r="A1199" s="2">
        <f>IFERROR(__xludf.DUMMYFUNCTION("""COMPUTED_VALUE"""),44838.66666666667)</f>
        <v>44838.66667</v>
      </c>
      <c r="B1199" s="1">
        <f>IFERROR(__xludf.DUMMYFUNCTION("""COMPUTED_VALUE"""),100.44)</f>
        <v>100.44</v>
      </c>
      <c r="C1199" s="1">
        <f>IFERROR(__xludf.DUMMYFUNCTION("""COMPUTED_VALUE"""),101.84)</f>
        <v>101.84</v>
      </c>
      <c r="D1199" s="1">
        <f>IFERROR(__xludf.DUMMYFUNCTION("""COMPUTED_VALUE"""),100.38)</f>
        <v>100.38</v>
      </c>
      <c r="E1199" s="1">
        <f>IFERROR(__xludf.DUMMYFUNCTION("""COMPUTED_VALUE"""),101.64)</f>
        <v>101.64</v>
      </c>
      <c r="F1199" s="1">
        <f>IFERROR(__xludf.DUMMYFUNCTION("""COMPUTED_VALUE"""),2.8850773E7)</f>
        <v>28850773</v>
      </c>
    </row>
    <row r="1200">
      <c r="A1200" s="2">
        <f>IFERROR(__xludf.DUMMYFUNCTION("""COMPUTED_VALUE"""),44839.66666666667)</f>
        <v>44839.66667</v>
      </c>
      <c r="B1200" s="1">
        <f>IFERROR(__xludf.DUMMYFUNCTION("""COMPUTED_VALUE"""),99.83)</f>
        <v>99.83</v>
      </c>
      <c r="C1200" s="1">
        <f>IFERROR(__xludf.DUMMYFUNCTION("""COMPUTED_VALUE"""),101.93)</f>
        <v>101.93</v>
      </c>
      <c r="D1200" s="1">
        <f>IFERROR(__xludf.DUMMYFUNCTION("""COMPUTED_VALUE"""),98.8)</f>
        <v>98.8</v>
      </c>
      <c r="E1200" s="1">
        <f>IFERROR(__xludf.DUMMYFUNCTION("""COMPUTED_VALUE"""),101.43)</f>
        <v>101.43</v>
      </c>
      <c r="F1200" s="1">
        <f>IFERROR(__xludf.DUMMYFUNCTION("""COMPUTED_VALUE"""),2.2176903E7)</f>
        <v>22176903</v>
      </c>
    </row>
    <row r="1201">
      <c r="A1201" s="2">
        <f>IFERROR(__xludf.DUMMYFUNCTION("""COMPUTED_VALUE"""),44840.66666666667)</f>
        <v>44840.66667</v>
      </c>
      <c r="B1201" s="1">
        <f>IFERROR(__xludf.DUMMYFUNCTION("""COMPUTED_VALUE"""),100.68)</f>
        <v>100.68</v>
      </c>
      <c r="C1201" s="1">
        <f>IFERROR(__xludf.DUMMYFUNCTION("""COMPUTED_VALUE"""),102.93)</f>
        <v>102.93</v>
      </c>
      <c r="D1201" s="1">
        <f>IFERROR(__xludf.DUMMYFUNCTION("""COMPUTED_VALUE"""),100.59)</f>
        <v>100.59</v>
      </c>
      <c r="E1201" s="1">
        <f>IFERROR(__xludf.DUMMYFUNCTION("""COMPUTED_VALUE"""),101.42)</f>
        <v>101.42</v>
      </c>
      <c r="F1201" s="1">
        <f>IFERROR(__xludf.DUMMYFUNCTION("""COMPUTED_VALUE"""),2.2323989E7)</f>
        <v>22323989</v>
      </c>
    </row>
    <row r="1202">
      <c r="A1202" s="2">
        <f>IFERROR(__xludf.DUMMYFUNCTION("""COMPUTED_VALUE"""),44841.66666666667)</f>
        <v>44841.66667</v>
      </c>
      <c r="B1202" s="1">
        <f>IFERROR(__xludf.DUMMYFUNCTION("""COMPUTED_VALUE"""),99.85)</f>
        <v>99.85</v>
      </c>
      <c r="C1202" s="1">
        <f>IFERROR(__xludf.DUMMYFUNCTION("""COMPUTED_VALUE"""),100.53)</f>
        <v>100.53</v>
      </c>
      <c r="D1202" s="1">
        <f>IFERROR(__xludf.DUMMYFUNCTION("""COMPUTED_VALUE"""),98.3)</f>
        <v>98.3</v>
      </c>
      <c r="E1202" s="1">
        <f>IFERROR(__xludf.DUMMYFUNCTION("""COMPUTED_VALUE"""),98.68)</f>
        <v>98.68</v>
      </c>
      <c r="F1202" s="1">
        <f>IFERROR(__xludf.DUMMYFUNCTION("""COMPUTED_VALUE"""),2.7502765E7)</f>
        <v>27502765</v>
      </c>
    </row>
    <row r="1203">
      <c r="A1203" s="2">
        <f>IFERROR(__xludf.DUMMYFUNCTION("""COMPUTED_VALUE"""),44844.66666666667)</f>
        <v>44844.66667</v>
      </c>
      <c r="B1203" s="1">
        <f>IFERROR(__xludf.DUMMYFUNCTION("""COMPUTED_VALUE"""),99.0)</f>
        <v>99</v>
      </c>
      <c r="C1203" s="1">
        <f>IFERROR(__xludf.DUMMYFUNCTION("""COMPUTED_VALUE"""),99.1)</f>
        <v>99.1</v>
      </c>
      <c r="D1203" s="1">
        <f>IFERROR(__xludf.DUMMYFUNCTION("""COMPUTED_VALUE"""),97.01)</f>
        <v>97.01</v>
      </c>
      <c r="E1203" s="1">
        <f>IFERROR(__xludf.DUMMYFUNCTION("""COMPUTED_VALUE"""),97.86)</f>
        <v>97.86</v>
      </c>
      <c r="F1203" s="1">
        <f>IFERROR(__xludf.DUMMYFUNCTION("""COMPUTED_VALUE"""),1.8225094E7)</f>
        <v>18225094</v>
      </c>
    </row>
    <row r="1204">
      <c r="A1204" s="2">
        <f>IFERROR(__xludf.DUMMYFUNCTION("""COMPUTED_VALUE"""),44845.66666666667)</f>
        <v>44845.66667</v>
      </c>
      <c r="B1204" s="1">
        <f>IFERROR(__xludf.DUMMYFUNCTION("""COMPUTED_VALUE"""),97.43)</f>
        <v>97.43</v>
      </c>
      <c r="C1204" s="1">
        <f>IFERROR(__xludf.DUMMYFUNCTION("""COMPUTED_VALUE"""),99.25)</f>
        <v>99.25</v>
      </c>
      <c r="D1204" s="1">
        <f>IFERROR(__xludf.DUMMYFUNCTION("""COMPUTED_VALUE"""),96.31)</f>
        <v>96.31</v>
      </c>
      <c r="E1204" s="1">
        <f>IFERROR(__xludf.DUMMYFUNCTION("""COMPUTED_VALUE"""),97.18)</f>
        <v>97.18</v>
      </c>
      <c r="F1204" s="1">
        <f>IFERROR(__xludf.DUMMYFUNCTION("""COMPUTED_VALUE"""),2.6507103E7)</f>
        <v>26507103</v>
      </c>
    </row>
    <row r="1205">
      <c r="A1205" s="2">
        <f>IFERROR(__xludf.DUMMYFUNCTION("""COMPUTED_VALUE"""),44846.66666666667)</f>
        <v>44846.66667</v>
      </c>
      <c r="B1205" s="1">
        <f>IFERROR(__xludf.DUMMYFUNCTION("""COMPUTED_VALUE"""),97.3)</f>
        <v>97.3</v>
      </c>
      <c r="C1205" s="1">
        <f>IFERROR(__xludf.DUMMYFUNCTION("""COMPUTED_VALUE"""),98.75)</f>
        <v>98.75</v>
      </c>
      <c r="D1205" s="1">
        <f>IFERROR(__xludf.DUMMYFUNCTION("""COMPUTED_VALUE"""),96.74)</f>
        <v>96.74</v>
      </c>
      <c r="E1205" s="1">
        <f>IFERROR(__xludf.DUMMYFUNCTION("""COMPUTED_VALUE"""),97.56)</f>
        <v>97.56</v>
      </c>
      <c r="F1205" s="1">
        <f>IFERROR(__xludf.DUMMYFUNCTION("""COMPUTED_VALUE"""),2.1876362E7)</f>
        <v>21876362</v>
      </c>
    </row>
    <row r="1206">
      <c r="A1206" s="2">
        <f>IFERROR(__xludf.DUMMYFUNCTION("""COMPUTED_VALUE"""),44847.66666666667)</f>
        <v>44847.66667</v>
      </c>
      <c r="B1206" s="1">
        <f>IFERROR(__xludf.DUMMYFUNCTION("""COMPUTED_VALUE"""),95.15)</f>
        <v>95.15</v>
      </c>
      <c r="C1206" s="1">
        <f>IFERROR(__xludf.DUMMYFUNCTION("""COMPUTED_VALUE"""),99.78)</f>
        <v>99.78</v>
      </c>
      <c r="D1206" s="1">
        <f>IFERROR(__xludf.DUMMYFUNCTION("""COMPUTED_VALUE"""),94.38)</f>
        <v>94.38</v>
      </c>
      <c r="E1206" s="1">
        <f>IFERROR(__xludf.DUMMYFUNCTION("""COMPUTED_VALUE"""),99.06)</f>
        <v>99.06</v>
      </c>
      <c r="F1206" s="1">
        <f>IFERROR(__xludf.DUMMYFUNCTION("""COMPUTED_VALUE"""),3.4574549E7)</f>
        <v>34574549</v>
      </c>
    </row>
    <row r="1207">
      <c r="A1207" s="2">
        <f>IFERROR(__xludf.DUMMYFUNCTION("""COMPUTED_VALUE"""),44848.66666666667)</f>
        <v>44848.66667</v>
      </c>
      <c r="B1207" s="1">
        <f>IFERROR(__xludf.DUMMYFUNCTION("""COMPUTED_VALUE"""),99.99)</f>
        <v>99.99</v>
      </c>
      <c r="C1207" s="1">
        <f>IFERROR(__xludf.DUMMYFUNCTION("""COMPUTED_VALUE"""),100.69)</f>
        <v>100.69</v>
      </c>
      <c r="D1207" s="1">
        <f>IFERROR(__xludf.DUMMYFUNCTION("""COMPUTED_VALUE"""),96.37)</f>
        <v>96.37</v>
      </c>
      <c r="E1207" s="1">
        <f>IFERROR(__xludf.DUMMYFUNCTION("""COMPUTED_VALUE"""),96.56)</f>
        <v>96.56</v>
      </c>
      <c r="F1207" s="1">
        <f>IFERROR(__xludf.DUMMYFUNCTION("""COMPUTED_VALUE"""),2.5410674E7)</f>
        <v>25410674</v>
      </c>
    </row>
    <row r="1208">
      <c r="A1208" s="2">
        <f>IFERROR(__xludf.DUMMYFUNCTION("""COMPUTED_VALUE"""),44851.66666666667)</f>
        <v>44851.66667</v>
      </c>
      <c r="B1208" s="1">
        <f>IFERROR(__xludf.DUMMYFUNCTION("""COMPUTED_VALUE"""),98.86)</f>
        <v>98.86</v>
      </c>
      <c r="C1208" s="1">
        <f>IFERROR(__xludf.DUMMYFUNCTION("""COMPUTED_VALUE"""),100.93)</f>
        <v>100.93</v>
      </c>
      <c r="D1208" s="1">
        <f>IFERROR(__xludf.DUMMYFUNCTION("""COMPUTED_VALUE"""),98.83)</f>
        <v>98.83</v>
      </c>
      <c r="E1208" s="1">
        <f>IFERROR(__xludf.DUMMYFUNCTION("""COMPUTED_VALUE"""),99.97)</f>
        <v>99.97</v>
      </c>
      <c r="F1208" s="1">
        <f>IFERROR(__xludf.DUMMYFUNCTION("""COMPUTED_VALUE"""),2.8419192E7)</f>
        <v>28419192</v>
      </c>
    </row>
    <row r="1209">
      <c r="A1209" s="2">
        <f>IFERROR(__xludf.DUMMYFUNCTION("""COMPUTED_VALUE"""),44852.66666666667)</f>
        <v>44852.66667</v>
      </c>
      <c r="B1209" s="1">
        <f>IFERROR(__xludf.DUMMYFUNCTION("""COMPUTED_VALUE"""),103.13)</f>
        <v>103.13</v>
      </c>
      <c r="C1209" s="1">
        <f>IFERROR(__xludf.DUMMYFUNCTION("""COMPUTED_VALUE"""),103.47)</f>
        <v>103.47</v>
      </c>
      <c r="D1209" s="1">
        <f>IFERROR(__xludf.DUMMYFUNCTION("""COMPUTED_VALUE"""),99.97)</f>
        <v>99.97</v>
      </c>
      <c r="E1209" s="1">
        <f>IFERROR(__xludf.DUMMYFUNCTION("""COMPUTED_VALUE"""),100.77)</f>
        <v>100.77</v>
      </c>
      <c r="F1209" s="1">
        <f>IFERROR(__xludf.DUMMYFUNCTION("""COMPUTED_VALUE"""),2.4060671E7)</f>
        <v>24060671</v>
      </c>
    </row>
    <row r="1210">
      <c r="A1210" s="2">
        <f>IFERROR(__xludf.DUMMYFUNCTION("""COMPUTED_VALUE"""),44853.66666666667)</f>
        <v>44853.66667</v>
      </c>
      <c r="B1210" s="1">
        <f>IFERROR(__xludf.DUMMYFUNCTION("""COMPUTED_VALUE"""),100.01)</f>
        <v>100.01</v>
      </c>
      <c r="C1210" s="1">
        <f>IFERROR(__xludf.DUMMYFUNCTION("""COMPUTED_VALUE"""),101.02)</f>
        <v>101.02</v>
      </c>
      <c r="D1210" s="1">
        <f>IFERROR(__xludf.DUMMYFUNCTION("""COMPUTED_VALUE"""),98.92)</f>
        <v>98.92</v>
      </c>
      <c r="E1210" s="1">
        <f>IFERROR(__xludf.DUMMYFUNCTION("""COMPUTED_VALUE"""),99.63)</f>
        <v>99.63</v>
      </c>
      <c r="F1210" s="1">
        <f>IFERROR(__xludf.DUMMYFUNCTION("""COMPUTED_VALUE"""),2.3811064E7)</f>
        <v>23811064</v>
      </c>
    </row>
    <row r="1211">
      <c r="A1211" s="2">
        <f>IFERROR(__xludf.DUMMYFUNCTION("""COMPUTED_VALUE"""),44854.66666666667)</f>
        <v>44854.66667</v>
      </c>
      <c r="B1211" s="1">
        <f>IFERROR(__xludf.DUMMYFUNCTION("""COMPUTED_VALUE"""),100.0)</f>
        <v>100</v>
      </c>
      <c r="C1211" s="1">
        <f>IFERROR(__xludf.DUMMYFUNCTION("""COMPUTED_VALUE"""),102.32)</f>
        <v>102.32</v>
      </c>
      <c r="D1211" s="1">
        <f>IFERROR(__xludf.DUMMYFUNCTION("""COMPUTED_VALUE"""),99.39)</f>
        <v>99.39</v>
      </c>
      <c r="E1211" s="1">
        <f>IFERROR(__xludf.DUMMYFUNCTION("""COMPUTED_VALUE"""),99.97)</f>
        <v>99.97</v>
      </c>
      <c r="F1211" s="1">
        <f>IFERROR(__xludf.DUMMYFUNCTION("""COMPUTED_VALUE"""),2.5323202E7)</f>
        <v>25323202</v>
      </c>
    </row>
    <row r="1212">
      <c r="A1212" s="2">
        <f>IFERROR(__xludf.DUMMYFUNCTION("""COMPUTED_VALUE"""),44855.66666666667)</f>
        <v>44855.66667</v>
      </c>
      <c r="B1212" s="1">
        <f>IFERROR(__xludf.DUMMYFUNCTION("""COMPUTED_VALUE"""),97.85)</f>
        <v>97.85</v>
      </c>
      <c r="C1212" s="1">
        <f>IFERROR(__xludf.DUMMYFUNCTION("""COMPUTED_VALUE"""),101.31)</f>
        <v>101.31</v>
      </c>
      <c r="D1212" s="1">
        <f>IFERROR(__xludf.DUMMYFUNCTION("""COMPUTED_VALUE"""),97.72)</f>
        <v>97.72</v>
      </c>
      <c r="E1212" s="1">
        <f>IFERROR(__xludf.DUMMYFUNCTION("""COMPUTED_VALUE"""),101.13)</f>
        <v>101.13</v>
      </c>
      <c r="F1212" s="1">
        <f>IFERROR(__xludf.DUMMYFUNCTION("""COMPUTED_VALUE"""),3.2458722E7)</f>
        <v>32458722</v>
      </c>
    </row>
    <row r="1213">
      <c r="A1213" s="2">
        <f>IFERROR(__xludf.DUMMYFUNCTION("""COMPUTED_VALUE"""),44858.66666666667)</f>
        <v>44858.66667</v>
      </c>
      <c r="B1213" s="1">
        <f>IFERROR(__xludf.DUMMYFUNCTION("""COMPUTED_VALUE"""),101.8)</f>
        <v>101.8</v>
      </c>
      <c r="C1213" s="1">
        <f>IFERROR(__xludf.DUMMYFUNCTION("""COMPUTED_VALUE"""),102.75)</f>
        <v>102.75</v>
      </c>
      <c r="D1213" s="1">
        <f>IFERROR(__xludf.DUMMYFUNCTION("""COMPUTED_VALUE"""),99.98)</f>
        <v>99.98</v>
      </c>
      <c r="E1213" s="1">
        <f>IFERROR(__xludf.DUMMYFUNCTION("""COMPUTED_VALUE"""),102.52)</f>
        <v>102.52</v>
      </c>
      <c r="F1213" s="1">
        <f>IFERROR(__xludf.DUMMYFUNCTION("""COMPUTED_VALUE"""),2.7176417E7)</f>
        <v>27176417</v>
      </c>
    </row>
    <row r="1214">
      <c r="A1214" s="2">
        <f>IFERROR(__xludf.DUMMYFUNCTION("""COMPUTED_VALUE"""),44859.66666666667)</f>
        <v>44859.66667</v>
      </c>
      <c r="B1214" s="1">
        <f>IFERROR(__xludf.DUMMYFUNCTION("""COMPUTED_VALUE"""),102.9)</f>
        <v>102.9</v>
      </c>
      <c r="C1214" s="1">
        <f>IFERROR(__xludf.DUMMYFUNCTION("""COMPUTED_VALUE"""),104.82)</f>
        <v>104.82</v>
      </c>
      <c r="D1214" s="1">
        <f>IFERROR(__xludf.DUMMYFUNCTION("""COMPUTED_VALUE"""),102.72)</f>
        <v>102.72</v>
      </c>
      <c r="E1214" s="1">
        <f>IFERROR(__xludf.DUMMYFUNCTION("""COMPUTED_VALUE"""),104.48)</f>
        <v>104.48</v>
      </c>
      <c r="F1214" s="1">
        <f>IFERROR(__xludf.DUMMYFUNCTION("""COMPUTED_VALUE"""),4.0611375E7)</f>
        <v>40611375</v>
      </c>
    </row>
    <row r="1215">
      <c r="A1215" s="2">
        <f>IFERROR(__xludf.DUMMYFUNCTION("""COMPUTED_VALUE"""),44860.66666666667)</f>
        <v>44860.66667</v>
      </c>
      <c r="B1215" s="1">
        <f>IFERROR(__xludf.DUMMYFUNCTION("""COMPUTED_VALUE"""),96.43)</f>
        <v>96.43</v>
      </c>
      <c r="C1215" s="1">
        <f>IFERROR(__xludf.DUMMYFUNCTION("""COMPUTED_VALUE"""),98.31)</f>
        <v>98.31</v>
      </c>
      <c r="D1215" s="1">
        <f>IFERROR(__xludf.DUMMYFUNCTION("""COMPUTED_VALUE"""),94.69)</f>
        <v>94.69</v>
      </c>
      <c r="E1215" s="1">
        <f>IFERROR(__xludf.DUMMYFUNCTION("""COMPUTED_VALUE"""),94.93)</f>
        <v>94.93</v>
      </c>
      <c r="F1215" s="1">
        <f>IFERROR(__xludf.DUMMYFUNCTION("""COMPUTED_VALUE"""),8.8279042E7)</f>
        <v>88279042</v>
      </c>
    </row>
    <row r="1216">
      <c r="A1216" s="2">
        <f>IFERROR(__xludf.DUMMYFUNCTION("""COMPUTED_VALUE"""),44861.66666666667)</f>
        <v>44861.66667</v>
      </c>
      <c r="B1216" s="1">
        <f>IFERROR(__xludf.DUMMYFUNCTION("""COMPUTED_VALUE"""),94.52)</f>
        <v>94.52</v>
      </c>
      <c r="C1216" s="1">
        <f>IFERROR(__xludf.DUMMYFUNCTION("""COMPUTED_VALUE"""),95.43)</f>
        <v>95.43</v>
      </c>
      <c r="D1216" s="1">
        <f>IFERROR(__xludf.DUMMYFUNCTION("""COMPUTED_VALUE"""),91.8)</f>
        <v>91.8</v>
      </c>
      <c r="E1216" s="1">
        <f>IFERROR(__xludf.DUMMYFUNCTION("""COMPUTED_VALUE"""),92.22)</f>
        <v>92.22</v>
      </c>
      <c r="F1216" s="1">
        <f>IFERROR(__xludf.DUMMYFUNCTION("""COMPUTED_VALUE"""),6.0710859E7)</f>
        <v>60710859</v>
      </c>
    </row>
    <row r="1217">
      <c r="A1217" s="2">
        <f>IFERROR(__xludf.DUMMYFUNCTION("""COMPUTED_VALUE"""),44862.66666666667)</f>
        <v>44862.66667</v>
      </c>
      <c r="B1217" s="1">
        <f>IFERROR(__xludf.DUMMYFUNCTION("""COMPUTED_VALUE"""),92.27)</f>
        <v>92.27</v>
      </c>
      <c r="C1217" s="1">
        <f>IFERROR(__xludf.DUMMYFUNCTION("""COMPUTED_VALUE"""),96.55)</f>
        <v>96.55</v>
      </c>
      <c r="D1217" s="1">
        <f>IFERROR(__xludf.DUMMYFUNCTION("""COMPUTED_VALUE"""),92.13)</f>
        <v>92.13</v>
      </c>
      <c r="E1217" s="1">
        <f>IFERROR(__xludf.DUMMYFUNCTION("""COMPUTED_VALUE"""),96.29)</f>
        <v>96.29</v>
      </c>
      <c r="F1217" s="1">
        <f>IFERROR(__xludf.DUMMYFUNCTION("""COMPUTED_VALUE"""),4.3697286E7)</f>
        <v>43697286</v>
      </c>
    </row>
    <row r="1218">
      <c r="A1218" s="2">
        <f>IFERROR(__xludf.DUMMYFUNCTION("""COMPUTED_VALUE"""),44865.66666666667)</f>
        <v>44865.66667</v>
      </c>
      <c r="B1218" s="1">
        <f>IFERROR(__xludf.DUMMYFUNCTION("""COMPUTED_VALUE"""),95.42)</f>
        <v>95.42</v>
      </c>
      <c r="C1218" s="1">
        <f>IFERROR(__xludf.DUMMYFUNCTION("""COMPUTED_VALUE"""),96.03)</f>
        <v>96.03</v>
      </c>
      <c r="D1218" s="1">
        <f>IFERROR(__xludf.DUMMYFUNCTION("""COMPUTED_VALUE"""),93.98)</f>
        <v>93.98</v>
      </c>
      <c r="E1218" s="1">
        <f>IFERROR(__xludf.DUMMYFUNCTION("""COMPUTED_VALUE"""),94.51)</f>
        <v>94.51</v>
      </c>
      <c r="F1218" s="1">
        <f>IFERROR(__xludf.DUMMYFUNCTION("""COMPUTED_VALUE"""),3.1675036E7)</f>
        <v>31675036</v>
      </c>
    </row>
    <row r="1219">
      <c r="A1219" s="2">
        <f>IFERROR(__xludf.DUMMYFUNCTION("""COMPUTED_VALUE"""),44866.66666666667)</f>
        <v>44866.66667</v>
      </c>
      <c r="B1219" s="1">
        <f>IFERROR(__xludf.DUMMYFUNCTION("""COMPUTED_VALUE"""),95.45)</f>
        <v>95.45</v>
      </c>
      <c r="C1219" s="1">
        <f>IFERROR(__xludf.DUMMYFUNCTION("""COMPUTED_VALUE"""),96.03)</f>
        <v>96.03</v>
      </c>
      <c r="D1219" s="1">
        <f>IFERROR(__xludf.DUMMYFUNCTION("""COMPUTED_VALUE"""),90.37)</f>
        <v>90.37</v>
      </c>
      <c r="E1219" s="1">
        <f>IFERROR(__xludf.DUMMYFUNCTION("""COMPUTED_VALUE"""),90.47)</f>
        <v>90.47</v>
      </c>
      <c r="F1219" s="1">
        <f>IFERROR(__xludf.DUMMYFUNCTION("""COMPUTED_VALUE"""),4.7161351E7)</f>
        <v>47161351</v>
      </c>
    </row>
    <row r="1220">
      <c r="A1220" s="2">
        <f>IFERROR(__xludf.DUMMYFUNCTION("""COMPUTED_VALUE"""),44867.66666666667)</f>
        <v>44867.66667</v>
      </c>
      <c r="B1220" s="1">
        <f>IFERROR(__xludf.DUMMYFUNCTION("""COMPUTED_VALUE"""),90.94)</f>
        <v>90.94</v>
      </c>
      <c r="C1220" s="1">
        <f>IFERROR(__xludf.DUMMYFUNCTION("""COMPUTED_VALUE"""),91.18)</f>
        <v>91.18</v>
      </c>
      <c r="D1220" s="1">
        <f>IFERROR(__xludf.DUMMYFUNCTION("""COMPUTED_VALUE"""),86.88)</f>
        <v>86.88</v>
      </c>
      <c r="E1220" s="1">
        <f>IFERROR(__xludf.DUMMYFUNCTION("""COMPUTED_VALUE"""),86.97)</f>
        <v>86.97</v>
      </c>
      <c r="F1220" s="1">
        <f>IFERROR(__xludf.DUMMYFUNCTION("""COMPUTED_VALUE"""),5.7038282E7)</f>
        <v>57038282</v>
      </c>
    </row>
    <row r="1221">
      <c r="A1221" s="2">
        <f>IFERROR(__xludf.DUMMYFUNCTION("""COMPUTED_VALUE"""),44868.66666666667)</f>
        <v>44868.66667</v>
      </c>
      <c r="B1221" s="1">
        <f>IFERROR(__xludf.DUMMYFUNCTION("""COMPUTED_VALUE"""),86.32)</f>
        <v>86.32</v>
      </c>
      <c r="C1221" s="1">
        <f>IFERROR(__xludf.DUMMYFUNCTION("""COMPUTED_VALUE"""),86.52)</f>
        <v>86.52</v>
      </c>
      <c r="D1221" s="1">
        <f>IFERROR(__xludf.DUMMYFUNCTION("""COMPUTED_VALUE"""),83.34)</f>
        <v>83.34</v>
      </c>
      <c r="E1221" s="1">
        <f>IFERROR(__xludf.DUMMYFUNCTION("""COMPUTED_VALUE"""),83.43)</f>
        <v>83.43</v>
      </c>
      <c r="F1221" s="1">
        <f>IFERROR(__xludf.DUMMYFUNCTION("""COMPUTED_VALUE"""),6.1288019E7)</f>
        <v>61288019</v>
      </c>
    </row>
    <row r="1222">
      <c r="A1222" s="2">
        <f>IFERROR(__xludf.DUMMYFUNCTION("""COMPUTED_VALUE"""),44869.66666666667)</f>
        <v>44869.66667</v>
      </c>
      <c r="B1222" s="1">
        <f>IFERROR(__xludf.DUMMYFUNCTION("""COMPUTED_VALUE"""),85.4)</f>
        <v>85.4</v>
      </c>
      <c r="C1222" s="1">
        <f>IFERROR(__xludf.DUMMYFUNCTION("""COMPUTED_VALUE"""),86.64)</f>
        <v>86.64</v>
      </c>
      <c r="D1222" s="1">
        <f>IFERROR(__xludf.DUMMYFUNCTION("""COMPUTED_VALUE"""),83.71)</f>
        <v>83.71</v>
      </c>
      <c r="E1222" s="1">
        <f>IFERROR(__xludf.DUMMYFUNCTION("""COMPUTED_VALUE"""),86.58)</f>
        <v>86.58</v>
      </c>
      <c r="F1222" s="1">
        <f>IFERROR(__xludf.DUMMYFUNCTION("""COMPUTED_VALUE"""),5.1124904E7)</f>
        <v>51124904</v>
      </c>
    </row>
    <row r="1223">
      <c r="A1223" s="2">
        <f>IFERROR(__xludf.DUMMYFUNCTION("""COMPUTED_VALUE"""),44872.66666666667)</f>
        <v>44872.66667</v>
      </c>
      <c r="B1223" s="1">
        <f>IFERROR(__xludf.DUMMYFUNCTION("""COMPUTED_VALUE"""),87.28)</f>
        <v>87.28</v>
      </c>
      <c r="C1223" s="1">
        <f>IFERROR(__xludf.DUMMYFUNCTION("""COMPUTED_VALUE"""),88.9)</f>
        <v>88.9</v>
      </c>
      <c r="D1223" s="1">
        <f>IFERROR(__xludf.DUMMYFUNCTION("""COMPUTED_VALUE"""),86.85)</f>
        <v>86.85</v>
      </c>
      <c r="E1223" s="1">
        <f>IFERROR(__xludf.DUMMYFUNCTION("""COMPUTED_VALUE"""),88.49)</f>
        <v>88.49</v>
      </c>
      <c r="F1223" s="1">
        <f>IFERROR(__xludf.DUMMYFUNCTION("""COMPUTED_VALUE"""),3.4078912E7)</f>
        <v>34078912</v>
      </c>
    </row>
    <row r="1224">
      <c r="A1224" s="2">
        <f>IFERROR(__xludf.DUMMYFUNCTION("""COMPUTED_VALUE"""),44873.66666666667)</f>
        <v>44873.66667</v>
      </c>
      <c r="B1224" s="1">
        <f>IFERROR(__xludf.DUMMYFUNCTION("""COMPUTED_VALUE"""),88.9)</f>
        <v>88.9</v>
      </c>
      <c r="C1224" s="1">
        <f>IFERROR(__xludf.DUMMYFUNCTION("""COMPUTED_VALUE"""),90.32)</f>
        <v>90.32</v>
      </c>
      <c r="D1224" s="1">
        <f>IFERROR(__xludf.DUMMYFUNCTION("""COMPUTED_VALUE"""),87.59)</f>
        <v>87.59</v>
      </c>
      <c r="E1224" s="1">
        <f>IFERROR(__xludf.DUMMYFUNCTION("""COMPUTED_VALUE"""),88.9)</f>
        <v>88.9</v>
      </c>
      <c r="F1224" s="1">
        <f>IFERROR(__xludf.DUMMYFUNCTION("""COMPUTED_VALUE"""),3.0429025E7)</f>
        <v>30429025</v>
      </c>
    </row>
    <row r="1225">
      <c r="A1225" s="2">
        <f>IFERROR(__xludf.DUMMYFUNCTION("""COMPUTED_VALUE"""),44874.66666666667)</f>
        <v>44874.66667</v>
      </c>
      <c r="B1225" s="1">
        <f>IFERROR(__xludf.DUMMYFUNCTION("""COMPUTED_VALUE"""),88.45)</f>
        <v>88.45</v>
      </c>
      <c r="C1225" s="1">
        <f>IFERROR(__xludf.DUMMYFUNCTION("""COMPUTED_VALUE"""),89.44)</f>
        <v>89.44</v>
      </c>
      <c r="D1225" s="1">
        <f>IFERROR(__xludf.DUMMYFUNCTION("""COMPUTED_VALUE"""),87.28)</f>
        <v>87.28</v>
      </c>
      <c r="E1225" s="1">
        <f>IFERROR(__xludf.DUMMYFUNCTION("""COMPUTED_VALUE"""),87.32)</f>
        <v>87.32</v>
      </c>
      <c r="F1225" s="1">
        <f>IFERROR(__xludf.DUMMYFUNCTION("""COMPUTED_VALUE"""),3.1769099E7)</f>
        <v>31769099</v>
      </c>
    </row>
    <row r="1226">
      <c r="A1226" s="2">
        <f>IFERROR(__xludf.DUMMYFUNCTION("""COMPUTED_VALUE"""),44875.66666666667)</f>
        <v>44875.66667</v>
      </c>
      <c r="B1226" s="1">
        <f>IFERROR(__xludf.DUMMYFUNCTION("""COMPUTED_VALUE"""),92.25)</f>
        <v>92.25</v>
      </c>
      <c r="C1226" s="1">
        <f>IFERROR(__xludf.DUMMYFUNCTION("""COMPUTED_VALUE"""),94.39)</f>
        <v>94.39</v>
      </c>
      <c r="D1226" s="1">
        <f>IFERROR(__xludf.DUMMYFUNCTION("""COMPUTED_VALUE"""),91.61)</f>
        <v>91.61</v>
      </c>
      <c r="E1226" s="1">
        <f>IFERROR(__xludf.DUMMYFUNCTION("""COMPUTED_VALUE"""),93.94)</f>
        <v>93.94</v>
      </c>
      <c r="F1226" s="1">
        <f>IFERROR(__xludf.DUMMYFUNCTION("""COMPUTED_VALUE"""),5.1620136E7)</f>
        <v>51620136</v>
      </c>
    </row>
    <row r="1227">
      <c r="A1227" s="2">
        <f>IFERROR(__xludf.DUMMYFUNCTION("""COMPUTED_VALUE"""),44876.66666666667)</f>
        <v>44876.66667</v>
      </c>
      <c r="B1227" s="1">
        <f>IFERROR(__xludf.DUMMYFUNCTION("""COMPUTED_VALUE"""),94.69)</f>
        <v>94.69</v>
      </c>
      <c r="C1227" s="1">
        <f>IFERROR(__xludf.DUMMYFUNCTION("""COMPUTED_VALUE"""),96.93)</f>
        <v>96.93</v>
      </c>
      <c r="D1227" s="1">
        <f>IFERROR(__xludf.DUMMYFUNCTION("""COMPUTED_VALUE"""),93.92)</f>
        <v>93.92</v>
      </c>
      <c r="E1227" s="1">
        <f>IFERROR(__xludf.DUMMYFUNCTION("""COMPUTED_VALUE"""),96.41)</f>
        <v>96.41</v>
      </c>
      <c r="F1227" s="1">
        <f>IFERROR(__xludf.DUMMYFUNCTION("""COMPUTED_VALUE"""),3.3090482E7)</f>
        <v>33090482</v>
      </c>
    </row>
    <row r="1228">
      <c r="A1228" s="2">
        <f>IFERROR(__xludf.DUMMYFUNCTION("""COMPUTED_VALUE"""),44879.66666666667)</f>
        <v>44879.66667</v>
      </c>
      <c r="B1228" s="1">
        <f>IFERROR(__xludf.DUMMYFUNCTION("""COMPUTED_VALUE"""),95.09)</f>
        <v>95.09</v>
      </c>
      <c r="C1228" s="1">
        <f>IFERROR(__xludf.DUMMYFUNCTION("""COMPUTED_VALUE"""),96.79)</f>
        <v>96.79</v>
      </c>
      <c r="D1228" s="1">
        <f>IFERROR(__xludf.DUMMYFUNCTION("""COMPUTED_VALUE"""),94.51)</f>
        <v>94.51</v>
      </c>
      <c r="E1228" s="1">
        <f>IFERROR(__xludf.DUMMYFUNCTION("""COMPUTED_VALUE"""),95.7)</f>
        <v>95.7</v>
      </c>
      <c r="F1228" s="1">
        <f>IFERROR(__xludf.DUMMYFUNCTION("""COMPUTED_VALUE"""),3.0179539E7)</f>
        <v>30179539</v>
      </c>
    </row>
    <row r="1229">
      <c r="A1229" s="2">
        <f>IFERROR(__xludf.DUMMYFUNCTION("""COMPUTED_VALUE"""),44880.66666666667)</f>
        <v>44880.66667</v>
      </c>
      <c r="B1229" s="1">
        <f>IFERROR(__xludf.DUMMYFUNCTION("""COMPUTED_VALUE"""),98.26)</f>
        <v>98.26</v>
      </c>
      <c r="C1229" s="1">
        <f>IFERROR(__xludf.DUMMYFUNCTION("""COMPUTED_VALUE"""),100.14)</f>
        <v>100.14</v>
      </c>
      <c r="D1229" s="1">
        <f>IFERROR(__xludf.DUMMYFUNCTION("""COMPUTED_VALUE"""),96.71)</f>
        <v>96.71</v>
      </c>
      <c r="E1229" s="1">
        <f>IFERROR(__xludf.DUMMYFUNCTION("""COMPUTED_VALUE"""),98.44)</f>
        <v>98.44</v>
      </c>
      <c r="F1229" s="1">
        <f>IFERROR(__xludf.DUMMYFUNCTION("""COMPUTED_VALUE"""),4.1640816E7)</f>
        <v>41640816</v>
      </c>
    </row>
    <row r="1230">
      <c r="A1230" s="2">
        <f>IFERROR(__xludf.DUMMYFUNCTION("""COMPUTED_VALUE"""),44881.66666666667)</f>
        <v>44881.66667</v>
      </c>
      <c r="B1230" s="1">
        <f>IFERROR(__xludf.DUMMYFUNCTION("""COMPUTED_VALUE"""),97.9)</f>
        <v>97.9</v>
      </c>
      <c r="C1230" s="1">
        <f>IFERROR(__xludf.DUMMYFUNCTION("""COMPUTED_VALUE"""),99.64)</f>
        <v>99.64</v>
      </c>
      <c r="D1230" s="1">
        <f>IFERROR(__xludf.DUMMYFUNCTION("""COMPUTED_VALUE"""),97.64)</f>
        <v>97.64</v>
      </c>
      <c r="E1230" s="1">
        <f>IFERROR(__xludf.DUMMYFUNCTION("""COMPUTED_VALUE"""),98.85)</f>
        <v>98.85</v>
      </c>
      <c r="F1230" s="1">
        <f>IFERROR(__xludf.DUMMYFUNCTION("""COMPUTED_VALUE"""),2.9105154E7)</f>
        <v>29105154</v>
      </c>
    </row>
    <row r="1231">
      <c r="A1231" s="2">
        <f>IFERROR(__xludf.DUMMYFUNCTION("""COMPUTED_VALUE"""),44882.66666666667)</f>
        <v>44882.66667</v>
      </c>
      <c r="B1231" s="1">
        <f>IFERROR(__xludf.DUMMYFUNCTION("""COMPUTED_VALUE"""),96.97)</f>
        <v>96.97</v>
      </c>
      <c r="C1231" s="1">
        <f>IFERROR(__xludf.DUMMYFUNCTION("""COMPUTED_VALUE"""),99.28)</f>
        <v>99.28</v>
      </c>
      <c r="D1231" s="1">
        <f>IFERROR(__xludf.DUMMYFUNCTION("""COMPUTED_VALUE"""),96.79)</f>
        <v>96.79</v>
      </c>
      <c r="E1231" s="1">
        <f>IFERROR(__xludf.DUMMYFUNCTION("""COMPUTED_VALUE"""),98.36)</f>
        <v>98.36</v>
      </c>
      <c r="F1231" s="1">
        <f>IFERROR(__xludf.DUMMYFUNCTION("""COMPUTED_VALUE"""),2.6052599E7)</f>
        <v>26052599</v>
      </c>
    </row>
    <row r="1232">
      <c r="A1232" s="2">
        <f>IFERROR(__xludf.DUMMYFUNCTION("""COMPUTED_VALUE"""),44883.66666666667)</f>
        <v>44883.66667</v>
      </c>
      <c r="B1232" s="1">
        <f>IFERROR(__xludf.DUMMYFUNCTION("""COMPUTED_VALUE"""),98.77)</f>
        <v>98.77</v>
      </c>
      <c r="C1232" s="1">
        <f>IFERROR(__xludf.DUMMYFUNCTION("""COMPUTED_VALUE"""),98.9)</f>
        <v>98.9</v>
      </c>
      <c r="D1232" s="1">
        <f>IFERROR(__xludf.DUMMYFUNCTION("""COMPUTED_VALUE"""),96.37)</f>
        <v>96.37</v>
      </c>
      <c r="E1232" s="1">
        <f>IFERROR(__xludf.DUMMYFUNCTION("""COMPUTED_VALUE"""),97.43)</f>
        <v>97.43</v>
      </c>
      <c r="F1232" s="1">
        <f>IFERROR(__xludf.DUMMYFUNCTION("""COMPUTED_VALUE"""),2.8342297E7)</f>
        <v>28342297</v>
      </c>
    </row>
    <row r="1233">
      <c r="A1233" s="2">
        <f>IFERROR(__xludf.DUMMYFUNCTION("""COMPUTED_VALUE"""),44886.66666666667)</f>
        <v>44886.66667</v>
      </c>
      <c r="B1233" s="1">
        <f>IFERROR(__xludf.DUMMYFUNCTION("""COMPUTED_VALUE"""),97.29)</f>
        <v>97.29</v>
      </c>
      <c r="C1233" s="1">
        <f>IFERROR(__xludf.DUMMYFUNCTION("""COMPUTED_VALUE"""),98.4)</f>
        <v>98.4</v>
      </c>
      <c r="D1233" s="1">
        <f>IFERROR(__xludf.DUMMYFUNCTION("""COMPUTED_VALUE"""),95.36)</f>
        <v>95.36</v>
      </c>
      <c r="E1233" s="1">
        <f>IFERROR(__xludf.DUMMYFUNCTION("""COMPUTED_VALUE"""),95.6)</f>
        <v>95.6</v>
      </c>
      <c r="F1233" s="1">
        <f>IFERROR(__xludf.DUMMYFUNCTION("""COMPUTED_VALUE"""),2.1647387E7)</f>
        <v>21647387</v>
      </c>
    </row>
    <row r="1234">
      <c r="A1234" s="2">
        <f>IFERROR(__xludf.DUMMYFUNCTION("""COMPUTED_VALUE"""),44887.66666666667)</f>
        <v>44887.66667</v>
      </c>
      <c r="B1234" s="1">
        <f>IFERROR(__xludf.DUMMYFUNCTION("""COMPUTED_VALUE"""),95.95)</f>
        <v>95.95</v>
      </c>
      <c r="C1234" s="1">
        <f>IFERROR(__xludf.DUMMYFUNCTION("""COMPUTED_VALUE"""),97.22)</f>
        <v>97.22</v>
      </c>
      <c r="D1234" s="1">
        <f>IFERROR(__xludf.DUMMYFUNCTION("""COMPUTED_VALUE"""),94.05)</f>
        <v>94.05</v>
      </c>
      <c r="E1234" s="1">
        <f>IFERROR(__xludf.DUMMYFUNCTION("""COMPUTED_VALUE"""),97.05)</f>
        <v>97.05</v>
      </c>
      <c r="F1234" s="1">
        <f>IFERROR(__xludf.DUMMYFUNCTION("""COMPUTED_VALUE"""),2.343848E7)</f>
        <v>23438480</v>
      </c>
    </row>
    <row r="1235">
      <c r="A1235" s="2">
        <f>IFERROR(__xludf.DUMMYFUNCTION("""COMPUTED_VALUE"""),44888.66666666667)</f>
        <v>44888.66667</v>
      </c>
      <c r="B1235" s="1">
        <f>IFERROR(__xludf.DUMMYFUNCTION("""COMPUTED_VALUE"""),97.09)</f>
        <v>97.09</v>
      </c>
      <c r="C1235" s="1">
        <f>IFERROR(__xludf.DUMMYFUNCTION("""COMPUTED_VALUE"""),98.76)</f>
        <v>98.76</v>
      </c>
      <c r="D1235" s="1">
        <f>IFERROR(__xludf.DUMMYFUNCTION("""COMPUTED_VALUE"""),97.09)</f>
        <v>97.09</v>
      </c>
      <c r="E1235" s="1">
        <f>IFERROR(__xludf.DUMMYFUNCTION("""COMPUTED_VALUE"""),98.46)</f>
        <v>98.46</v>
      </c>
      <c r="F1235" s="1">
        <f>IFERROR(__xludf.DUMMYFUNCTION("""COMPUTED_VALUE"""),1.8868092E7)</f>
        <v>18868092</v>
      </c>
    </row>
    <row r="1236">
      <c r="A1236" s="2">
        <f>IFERROR(__xludf.DUMMYFUNCTION("""COMPUTED_VALUE"""),44890.54513888889)</f>
        <v>44890.54514</v>
      </c>
      <c r="B1236" s="1">
        <f>IFERROR(__xludf.DUMMYFUNCTION("""COMPUTED_VALUE"""),98.24)</f>
        <v>98.24</v>
      </c>
      <c r="C1236" s="1">
        <f>IFERROR(__xludf.DUMMYFUNCTION("""COMPUTED_VALUE"""),98.64)</f>
        <v>98.64</v>
      </c>
      <c r="D1236" s="1">
        <f>IFERROR(__xludf.DUMMYFUNCTION("""COMPUTED_VALUE"""),97.4)</f>
        <v>97.4</v>
      </c>
      <c r="E1236" s="1">
        <f>IFERROR(__xludf.DUMMYFUNCTION("""COMPUTED_VALUE"""),97.46)</f>
        <v>97.46</v>
      </c>
      <c r="F1236" s="1">
        <f>IFERROR(__xludf.DUMMYFUNCTION("""COMPUTED_VALUE"""),9701441.0)</f>
        <v>9701441</v>
      </c>
    </row>
    <row r="1237">
      <c r="A1237" s="2">
        <f>IFERROR(__xludf.DUMMYFUNCTION("""COMPUTED_VALUE"""),44893.66666666667)</f>
        <v>44893.66667</v>
      </c>
      <c r="B1237" s="1">
        <f>IFERROR(__xludf.DUMMYFUNCTION("""COMPUTED_VALUE"""),97.04)</f>
        <v>97.04</v>
      </c>
      <c r="C1237" s="1">
        <f>IFERROR(__xludf.DUMMYFUNCTION("""COMPUTED_VALUE"""),97.58)</f>
        <v>97.58</v>
      </c>
      <c r="D1237" s="1">
        <f>IFERROR(__xludf.DUMMYFUNCTION("""COMPUTED_VALUE"""),95.61)</f>
        <v>95.61</v>
      </c>
      <c r="E1237" s="1">
        <f>IFERROR(__xludf.DUMMYFUNCTION("""COMPUTED_VALUE"""),96.05)</f>
        <v>96.05</v>
      </c>
      <c r="F1237" s="1">
        <f>IFERROR(__xludf.DUMMYFUNCTION("""COMPUTED_VALUE"""),2.6252433E7)</f>
        <v>26252433</v>
      </c>
    </row>
    <row r="1238">
      <c r="A1238" s="2">
        <f>IFERROR(__xludf.DUMMYFUNCTION("""COMPUTED_VALUE"""),44894.66666666667)</f>
        <v>44894.66667</v>
      </c>
      <c r="B1238" s="1">
        <f>IFERROR(__xludf.DUMMYFUNCTION("""COMPUTED_VALUE"""),95.73)</f>
        <v>95.73</v>
      </c>
      <c r="C1238" s="1">
        <f>IFERROR(__xludf.DUMMYFUNCTION("""COMPUTED_VALUE"""),96.12)</f>
        <v>96.12</v>
      </c>
      <c r="D1238" s="1">
        <f>IFERROR(__xludf.DUMMYFUNCTION("""COMPUTED_VALUE"""),94.11)</f>
        <v>94.11</v>
      </c>
      <c r="E1238" s="1">
        <f>IFERROR(__xludf.DUMMYFUNCTION("""COMPUTED_VALUE"""),95.19)</f>
        <v>95.19</v>
      </c>
      <c r="F1238" s="1">
        <f>IFERROR(__xludf.DUMMYFUNCTION("""COMPUTED_VALUE"""),2.006172E7)</f>
        <v>20061720</v>
      </c>
    </row>
    <row r="1239">
      <c r="A1239" s="2">
        <f>IFERROR(__xludf.DUMMYFUNCTION("""COMPUTED_VALUE"""),44895.66666666667)</f>
        <v>44895.66667</v>
      </c>
      <c r="B1239" s="1">
        <f>IFERROR(__xludf.DUMMYFUNCTION("""COMPUTED_VALUE"""),94.82)</f>
        <v>94.82</v>
      </c>
      <c r="C1239" s="1">
        <f>IFERROR(__xludf.DUMMYFUNCTION("""COMPUTED_VALUE"""),101.04)</f>
        <v>101.04</v>
      </c>
      <c r="D1239" s="1">
        <f>IFERROR(__xludf.DUMMYFUNCTION("""COMPUTED_VALUE"""),94.42)</f>
        <v>94.42</v>
      </c>
      <c r="E1239" s="1">
        <f>IFERROR(__xludf.DUMMYFUNCTION("""COMPUTED_VALUE"""),100.99)</f>
        <v>100.99</v>
      </c>
      <c r="F1239" s="1">
        <f>IFERROR(__xludf.DUMMYFUNCTION("""COMPUTED_VALUE"""),4.3647481E7)</f>
        <v>43647481</v>
      </c>
    </row>
    <row r="1240">
      <c r="A1240" s="2">
        <f>IFERROR(__xludf.DUMMYFUNCTION("""COMPUTED_VALUE"""),44896.66666666667)</f>
        <v>44896.66667</v>
      </c>
      <c r="B1240" s="1">
        <f>IFERROR(__xludf.DUMMYFUNCTION("""COMPUTED_VALUE"""),101.02)</f>
        <v>101.02</v>
      </c>
      <c r="C1240" s="1">
        <f>IFERROR(__xludf.DUMMYFUNCTION("""COMPUTED_VALUE"""),102.25)</f>
        <v>102.25</v>
      </c>
      <c r="D1240" s="1">
        <f>IFERROR(__xludf.DUMMYFUNCTION("""COMPUTED_VALUE"""),100.25)</f>
        <v>100.25</v>
      </c>
      <c r="E1240" s="1">
        <f>IFERROR(__xludf.DUMMYFUNCTION("""COMPUTED_VALUE"""),100.99)</f>
        <v>100.99</v>
      </c>
      <c r="F1240" s="1">
        <f>IFERROR(__xludf.DUMMYFUNCTION("""COMPUTED_VALUE"""),2.8687096E7)</f>
        <v>28687096</v>
      </c>
    </row>
    <row r="1241">
      <c r="A1241" s="2">
        <f>IFERROR(__xludf.DUMMYFUNCTION("""COMPUTED_VALUE"""),44897.66666666667)</f>
        <v>44897.66667</v>
      </c>
      <c r="B1241" s="1">
        <f>IFERROR(__xludf.DUMMYFUNCTION("""COMPUTED_VALUE"""),99.05)</f>
        <v>99.05</v>
      </c>
      <c r="C1241" s="1">
        <f>IFERROR(__xludf.DUMMYFUNCTION("""COMPUTED_VALUE"""),100.77)</f>
        <v>100.77</v>
      </c>
      <c r="D1241" s="1">
        <f>IFERROR(__xludf.DUMMYFUNCTION("""COMPUTED_VALUE"""),98.9)</f>
        <v>98.9</v>
      </c>
      <c r="E1241" s="1">
        <f>IFERROR(__xludf.DUMMYFUNCTION("""COMPUTED_VALUE"""),100.44)</f>
        <v>100.44</v>
      </c>
      <c r="F1241" s="1">
        <f>IFERROR(__xludf.DUMMYFUNCTION("""COMPUTED_VALUE"""),2.1480703E7)</f>
        <v>21480703</v>
      </c>
    </row>
    <row r="1242">
      <c r="A1242" s="2">
        <f>IFERROR(__xludf.DUMMYFUNCTION("""COMPUTED_VALUE"""),44900.66666666667)</f>
        <v>44900.66667</v>
      </c>
      <c r="B1242" s="1">
        <f>IFERROR(__xludf.DUMMYFUNCTION("""COMPUTED_VALUE"""),99.4)</f>
        <v>99.4</v>
      </c>
      <c r="C1242" s="1">
        <f>IFERROR(__xludf.DUMMYFUNCTION("""COMPUTED_VALUE"""),101.38)</f>
        <v>101.38</v>
      </c>
      <c r="D1242" s="1">
        <f>IFERROR(__xludf.DUMMYFUNCTION("""COMPUTED_VALUE"""),99.0)</f>
        <v>99</v>
      </c>
      <c r="E1242" s="1">
        <f>IFERROR(__xludf.DUMMYFUNCTION("""COMPUTED_VALUE"""),99.48)</f>
        <v>99.48</v>
      </c>
      <c r="F1242" s="1">
        <f>IFERROR(__xludf.DUMMYFUNCTION("""COMPUTED_VALUE"""),2.4405087E7)</f>
        <v>24405087</v>
      </c>
    </row>
    <row r="1243">
      <c r="A1243" s="2">
        <f>IFERROR(__xludf.DUMMYFUNCTION("""COMPUTED_VALUE"""),44901.66666666667)</f>
        <v>44901.66667</v>
      </c>
      <c r="B1243" s="1">
        <f>IFERROR(__xludf.DUMMYFUNCTION("""COMPUTED_VALUE"""),99.3)</f>
        <v>99.3</v>
      </c>
      <c r="C1243" s="1">
        <f>IFERROR(__xludf.DUMMYFUNCTION("""COMPUTED_VALUE"""),99.78)</f>
        <v>99.78</v>
      </c>
      <c r="D1243" s="1">
        <f>IFERROR(__xludf.DUMMYFUNCTION("""COMPUTED_VALUE"""),96.42)</f>
        <v>96.42</v>
      </c>
      <c r="E1243" s="1">
        <f>IFERROR(__xludf.DUMMYFUNCTION("""COMPUTED_VALUE"""),96.98)</f>
        <v>96.98</v>
      </c>
      <c r="F1243" s="1">
        <f>IFERROR(__xludf.DUMMYFUNCTION("""COMPUTED_VALUE"""),2.4910655E7)</f>
        <v>24910655</v>
      </c>
    </row>
    <row r="1244">
      <c r="A1244" s="2">
        <f>IFERROR(__xludf.DUMMYFUNCTION("""COMPUTED_VALUE"""),44902.66666666667)</f>
        <v>44902.66667</v>
      </c>
      <c r="B1244" s="1">
        <f>IFERROR(__xludf.DUMMYFUNCTION("""COMPUTED_VALUE"""),96.41)</f>
        <v>96.41</v>
      </c>
      <c r="C1244" s="1">
        <f>IFERROR(__xludf.DUMMYFUNCTION("""COMPUTED_VALUE"""),96.88)</f>
        <v>96.88</v>
      </c>
      <c r="D1244" s="1">
        <f>IFERROR(__xludf.DUMMYFUNCTION("""COMPUTED_VALUE"""),94.72)</f>
        <v>94.72</v>
      </c>
      <c r="E1244" s="1">
        <f>IFERROR(__xludf.DUMMYFUNCTION("""COMPUTED_VALUE"""),94.94)</f>
        <v>94.94</v>
      </c>
      <c r="F1244" s="1">
        <f>IFERROR(__xludf.DUMMYFUNCTION("""COMPUTED_VALUE"""),3.1045449E7)</f>
        <v>31045449</v>
      </c>
    </row>
    <row r="1245">
      <c r="A1245" s="2">
        <f>IFERROR(__xludf.DUMMYFUNCTION("""COMPUTED_VALUE"""),44903.66666666667)</f>
        <v>44903.66667</v>
      </c>
      <c r="B1245" s="1">
        <f>IFERROR(__xludf.DUMMYFUNCTION("""COMPUTED_VALUE"""),95.38)</f>
        <v>95.38</v>
      </c>
      <c r="C1245" s="1">
        <f>IFERROR(__xludf.DUMMYFUNCTION("""COMPUTED_VALUE"""),95.58)</f>
        <v>95.58</v>
      </c>
      <c r="D1245" s="1">
        <f>IFERROR(__xludf.DUMMYFUNCTION("""COMPUTED_VALUE"""),93.45)</f>
        <v>93.45</v>
      </c>
      <c r="E1245" s="1">
        <f>IFERROR(__xludf.DUMMYFUNCTION("""COMPUTED_VALUE"""),93.71)</f>
        <v>93.71</v>
      </c>
      <c r="F1245" s="1">
        <f>IFERROR(__xludf.DUMMYFUNCTION("""COMPUTED_VALUE"""),3.2213288E7)</f>
        <v>32213288</v>
      </c>
    </row>
    <row r="1246">
      <c r="A1246" s="2">
        <f>IFERROR(__xludf.DUMMYFUNCTION("""COMPUTED_VALUE"""),44904.66666666667)</f>
        <v>44904.66667</v>
      </c>
      <c r="B1246" s="1">
        <f>IFERROR(__xludf.DUMMYFUNCTION("""COMPUTED_VALUE"""),93.77)</f>
        <v>93.77</v>
      </c>
      <c r="C1246" s="1">
        <f>IFERROR(__xludf.DUMMYFUNCTION("""COMPUTED_VALUE"""),94.26)</f>
        <v>94.26</v>
      </c>
      <c r="D1246" s="1">
        <f>IFERROR(__xludf.DUMMYFUNCTION("""COMPUTED_VALUE"""),92.75)</f>
        <v>92.75</v>
      </c>
      <c r="E1246" s="1">
        <f>IFERROR(__xludf.DUMMYFUNCTION("""COMPUTED_VALUE"""),92.83)</f>
        <v>92.83</v>
      </c>
      <c r="F1246" s="1">
        <f>IFERROR(__xludf.DUMMYFUNCTION("""COMPUTED_VALUE"""),2.8225448E7)</f>
        <v>28225448</v>
      </c>
    </row>
    <row r="1247">
      <c r="A1247" s="2">
        <f>IFERROR(__xludf.DUMMYFUNCTION("""COMPUTED_VALUE"""),44907.66666666667)</f>
        <v>44907.66667</v>
      </c>
      <c r="B1247" s="1">
        <f>IFERROR(__xludf.DUMMYFUNCTION("""COMPUTED_VALUE"""),92.71)</f>
        <v>92.71</v>
      </c>
      <c r="C1247" s="1">
        <f>IFERROR(__xludf.DUMMYFUNCTION("""COMPUTED_VALUE"""),93.56)</f>
        <v>93.56</v>
      </c>
      <c r="D1247" s="1">
        <f>IFERROR(__xludf.DUMMYFUNCTION("""COMPUTED_VALUE"""),91.61)</f>
        <v>91.61</v>
      </c>
      <c r="E1247" s="1">
        <f>IFERROR(__xludf.DUMMYFUNCTION("""COMPUTED_VALUE"""),93.31)</f>
        <v>93.31</v>
      </c>
      <c r="F1247" s="1">
        <f>IFERROR(__xludf.DUMMYFUNCTION("""COMPUTED_VALUE"""),2.9009013E7)</f>
        <v>29009013</v>
      </c>
    </row>
    <row r="1248">
      <c r="A1248" s="2">
        <f>IFERROR(__xludf.DUMMYFUNCTION("""COMPUTED_VALUE"""),44908.66666666667)</f>
        <v>44908.66667</v>
      </c>
      <c r="B1248" s="1">
        <f>IFERROR(__xludf.DUMMYFUNCTION("""COMPUTED_VALUE"""),97.76)</f>
        <v>97.76</v>
      </c>
      <c r="C1248" s="1">
        <f>IFERROR(__xludf.DUMMYFUNCTION("""COMPUTED_VALUE"""),99.53)</f>
        <v>99.53</v>
      </c>
      <c r="D1248" s="1">
        <f>IFERROR(__xludf.DUMMYFUNCTION("""COMPUTED_VALUE"""),95.03)</f>
        <v>95.03</v>
      </c>
      <c r="E1248" s="1">
        <f>IFERROR(__xludf.DUMMYFUNCTION("""COMPUTED_VALUE"""),95.63)</f>
        <v>95.63</v>
      </c>
      <c r="F1248" s="1">
        <f>IFERROR(__xludf.DUMMYFUNCTION("""COMPUTED_VALUE"""),4.0593656E7)</f>
        <v>40593656</v>
      </c>
    </row>
    <row r="1249">
      <c r="A1249" s="2">
        <f>IFERROR(__xludf.DUMMYFUNCTION("""COMPUTED_VALUE"""),44909.66666666667)</f>
        <v>44909.66667</v>
      </c>
      <c r="B1249" s="1">
        <f>IFERROR(__xludf.DUMMYFUNCTION("""COMPUTED_VALUE"""),95.2)</f>
        <v>95.2</v>
      </c>
      <c r="C1249" s="1">
        <f>IFERROR(__xludf.DUMMYFUNCTION("""COMPUTED_VALUE"""),96.87)</f>
        <v>96.87</v>
      </c>
      <c r="D1249" s="1">
        <f>IFERROR(__xludf.DUMMYFUNCTION("""COMPUTED_VALUE"""),93.6)</f>
        <v>93.6</v>
      </c>
      <c r="E1249" s="1">
        <f>IFERROR(__xludf.DUMMYFUNCTION("""COMPUTED_VALUE"""),95.07)</f>
        <v>95.07</v>
      </c>
      <c r="F1249" s="1">
        <f>IFERROR(__xludf.DUMMYFUNCTION("""COMPUTED_VALUE"""),2.8733599E7)</f>
        <v>28733599</v>
      </c>
    </row>
    <row r="1250">
      <c r="A1250" s="2">
        <f>IFERROR(__xludf.DUMMYFUNCTION("""COMPUTED_VALUE"""),44910.66666666667)</f>
        <v>44910.66667</v>
      </c>
      <c r="B1250" s="1">
        <f>IFERROR(__xludf.DUMMYFUNCTION("""COMPUTED_VALUE"""),93.13)</f>
        <v>93.13</v>
      </c>
      <c r="C1250" s="1">
        <f>IFERROR(__xludf.DUMMYFUNCTION("""COMPUTED_VALUE"""),93.64)</f>
        <v>93.64</v>
      </c>
      <c r="D1250" s="1">
        <f>IFERROR(__xludf.DUMMYFUNCTION("""COMPUTED_VALUE"""),90.01)</f>
        <v>90.01</v>
      </c>
      <c r="E1250" s="1">
        <f>IFERROR(__xludf.DUMMYFUNCTION("""COMPUTED_VALUE"""),90.86)</f>
        <v>90.86</v>
      </c>
      <c r="F1250" s="1">
        <f>IFERROR(__xludf.DUMMYFUNCTION("""COMPUTED_VALUE"""),4.0107033E7)</f>
        <v>40107033</v>
      </c>
    </row>
    <row r="1251">
      <c r="A1251" s="2">
        <f>IFERROR(__xludf.DUMMYFUNCTION("""COMPUTED_VALUE"""),44911.66666666667)</f>
        <v>44911.66667</v>
      </c>
      <c r="B1251" s="1">
        <f>IFERROR(__xludf.DUMMYFUNCTION("""COMPUTED_VALUE"""),90.76)</f>
        <v>90.76</v>
      </c>
      <c r="C1251" s="1">
        <f>IFERROR(__xludf.DUMMYFUNCTION("""COMPUTED_VALUE"""),91.33)</f>
        <v>91.33</v>
      </c>
      <c r="D1251" s="1">
        <f>IFERROR(__xludf.DUMMYFUNCTION("""COMPUTED_VALUE"""),89.52)</f>
        <v>89.52</v>
      </c>
      <c r="E1251" s="1">
        <f>IFERROR(__xludf.DUMMYFUNCTION("""COMPUTED_VALUE"""),90.26)</f>
        <v>90.26</v>
      </c>
      <c r="F1251" s="1">
        <f>IFERROR(__xludf.DUMMYFUNCTION("""COMPUTED_VALUE"""),5.8011847E7)</f>
        <v>58011847</v>
      </c>
    </row>
    <row r="1252">
      <c r="A1252" s="2">
        <f>IFERROR(__xludf.DUMMYFUNCTION("""COMPUTED_VALUE"""),44914.66666666667)</f>
        <v>44914.66667</v>
      </c>
      <c r="B1252" s="1">
        <f>IFERROR(__xludf.DUMMYFUNCTION("""COMPUTED_VALUE"""),90.26)</f>
        <v>90.26</v>
      </c>
      <c r="C1252" s="1">
        <f>IFERROR(__xludf.DUMMYFUNCTION("""COMPUTED_VALUE"""),90.56)</f>
        <v>90.56</v>
      </c>
      <c r="D1252" s="1">
        <f>IFERROR(__xludf.DUMMYFUNCTION("""COMPUTED_VALUE"""),88.21)</f>
        <v>88.21</v>
      </c>
      <c r="E1252" s="1">
        <f>IFERROR(__xludf.DUMMYFUNCTION("""COMPUTED_VALUE"""),88.44)</f>
        <v>88.44</v>
      </c>
      <c r="F1252" s="1">
        <f>IFERROR(__xludf.DUMMYFUNCTION("""COMPUTED_VALUE"""),2.949303E7)</f>
        <v>29493030</v>
      </c>
    </row>
    <row r="1253">
      <c r="A1253" s="2">
        <f>IFERROR(__xludf.DUMMYFUNCTION("""COMPUTED_VALUE"""),44915.66666666667)</f>
        <v>44915.66667</v>
      </c>
      <c r="B1253" s="1">
        <f>IFERROR(__xludf.DUMMYFUNCTION("""COMPUTED_VALUE"""),88.11)</f>
        <v>88.11</v>
      </c>
      <c r="C1253" s="1">
        <f>IFERROR(__xludf.DUMMYFUNCTION("""COMPUTED_VALUE"""),89.18)</f>
        <v>89.18</v>
      </c>
      <c r="D1253" s="1">
        <f>IFERROR(__xludf.DUMMYFUNCTION("""COMPUTED_VALUE"""),87.44)</f>
        <v>87.44</v>
      </c>
      <c r="E1253" s="1">
        <f>IFERROR(__xludf.DUMMYFUNCTION("""COMPUTED_VALUE"""),89.02)</f>
        <v>89.02</v>
      </c>
      <c r="F1253" s="1">
        <f>IFERROR(__xludf.DUMMYFUNCTION("""COMPUTED_VALUE"""),2.3453836E7)</f>
        <v>23453836</v>
      </c>
    </row>
    <row r="1254">
      <c r="A1254" s="2">
        <f>IFERROR(__xludf.DUMMYFUNCTION("""COMPUTED_VALUE"""),44916.66666666667)</f>
        <v>44916.66667</v>
      </c>
      <c r="B1254" s="1">
        <f>IFERROR(__xludf.DUMMYFUNCTION("""COMPUTED_VALUE"""),89.08)</f>
        <v>89.08</v>
      </c>
      <c r="C1254" s="1">
        <f>IFERROR(__xludf.DUMMYFUNCTION("""COMPUTED_VALUE"""),90.22)</f>
        <v>90.22</v>
      </c>
      <c r="D1254" s="1">
        <f>IFERROR(__xludf.DUMMYFUNCTION("""COMPUTED_VALUE"""),88.32)</f>
        <v>88.32</v>
      </c>
      <c r="E1254" s="1">
        <f>IFERROR(__xludf.DUMMYFUNCTION("""COMPUTED_VALUE"""),89.58)</f>
        <v>89.58</v>
      </c>
      <c r="F1254" s="1">
        <f>IFERROR(__xludf.DUMMYFUNCTION("""COMPUTED_VALUE"""),2.4745637E7)</f>
        <v>24745637</v>
      </c>
    </row>
    <row r="1255">
      <c r="A1255" s="2">
        <f>IFERROR(__xludf.DUMMYFUNCTION("""COMPUTED_VALUE"""),44917.66666666667)</f>
        <v>44917.66667</v>
      </c>
      <c r="B1255" s="1">
        <f>IFERROR(__xludf.DUMMYFUNCTION("""COMPUTED_VALUE"""),88.16)</f>
        <v>88.16</v>
      </c>
      <c r="C1255" s="1">
        <f>IFERROR(__xludf.DUMMYFUNCTION("""COMPUTED_VALUE"""),88.54)</f>
        <v>88.54</v>
      </c>
      <c r="D1255" s="1">
        <f>IFERROR(__xludf.DUMMYFUNCTION("""COMPUTED_VALUE"""),86.32)</f>
        <v>86.32</v>
      </c>
      <c r="E1255" s="1">
        <f>IFERROR(__xludf.DUMMYFUNCTION("""COMPUTED_VALUE"""),87.76)</f>
        <v>87.76</v>
      </c>
      <c r="F1255" s="1">
        <f>IFERROR(__xludf.DUMMYFUNCTION("""COMPUTED_VALUE"""),2.7658293E7)</f>
        <v>27658293</v>
      </c>
    </row>
    <row r="1256">
      <c r="A1256" s="2">
        <f>IFERROR(__xludf.DUMMYFUNCTION("""COMPUTED_VALUE"""),44918.66666666667)</f>
        <v>44918.66667</v>
      </c>
      <c r="B1256" s="1">
        <f>IFERROR(__xludf.DUMMYFUNCTION("""COMPUTED_VALUE"""),87.11)</f>
        <v>87.11</v>
      </c>
      <c r="C1256" s="1">
        <f>IFERROR(__xludf.DUMMYFUNCTION("""COMPUTED_VALUE"""),89.55)</f>
        <v>89.55</v>
      </c>
      <c r="D1256" s="1">
        <f>IFERROR(__xludf.DUMMYFUNCTION("""COMPUTED_VALUE"""),87.07)</f>
        <v>87.07</v>
      </c>
      <c r="E1256" s="1">
        <f>IFERROR(__xludf.DUMMYFUNCTION("""COMPUTED_VALUE"""),89.23)</f>
        <v>89.23</v>
      </c>
      <c r="F1256" s="1">
        <f>IFERROR(__xludf.DUMMYFUNCTION("""COMPUTED_VALUE"""),2.3003035E7)</f>
        <v>23003035</v>
      </c>
    </row>
    <row r="1257">
      <c r="A1257" s="2">
        <f>IFERROR(__xludf.DUMMYFUNCTION("""COMPUTED_VALUE"""),44922.66666666667)</f>
        <v>44922.66667</v>
      </c>
      <c r="B1257" s="1">
        <f>IFERROR(__xludf.DUMMYFUNCTION("""COMPUTED_VALUE"""),88.8)</f>
        <v>88.8</v>
      </c>
      <c r="C1257" s="1">
        <f>IFERROR(__xludf.DUMMYFUNCTION("""COMPUTED_VALUE"""),88.94)</f>
        <v>88.94</v>
      </c>
      <c r="D1257" s="1">
        <f>IFERROR(__xludf.DUMMYFUNCTION("""COMPUTED_VALUE"""),87.01)</f>
        <v>87.01</v>
      </c>
      <c r="E1257" s="1">
        <f>IFERROR(__xludf.DUMMYFUNCTION("""COMPUTED_VALUE"""),87.39)</f>
        <v>87.39</v>
      </c>
      <c r="F1257" s="1">
        <f>IFERROR(__xludf.DUMMYFUNCTION("""COMPUTED_VALUE"""),2.0097346E7)</f>
        <v>20097346</v>
      </c>
    </row>
    <row r="1258">
      <c r="A1258" s="2">
        <f>IFERROR(__xludf.DUMMYFUNCTION("""COMPUTED_VALUE"""),44923.66666666667)</f>
        <v>44923.66667</v>
      </c>
      <c r="B1258" s="1">
        <f>IFERROR(__xludf.DUMMYFUNCTION("""COMPUTED_VALUE"""),86.98)</f>
        <v>86.98</v>
      </c>
      <c r="C1258" s="1">
        <f>IFERROR(__xludf.DUMMYFUNCTION("""COMPUTED_VALUE"""),88.04)</f>
        <v>88.04</v>
      </c>
      <c r="D1258" s="1">
        <f>IFERROR(__xludf.DUMMYFUNCTION("""COMPUTED_VALUE"""),85.94)</f>
        <v>85.94</v>
      </c>
      <c r="E1258" s="1">
        <f>IFERROR(__xludf.DUMMYFUNCTION("""COMPUTED_VALUE"""),86.02)</f>
        <v>86.02</v>
      </c>
      <c r="F1258" s="1">
        <f>IFERROR(__xludf.DUMMYFUNCTION("""COMPUTED_VALUE"""),1.9523176E7)</f>
        <v>19523176</v>
      </c>
    </row>
    <row r="1259">
      <c r="A1259" s="2">
        <f>IFERROR(__xludf.DUMMYFUNCTION("""COMPUTED_VALUE"""),44924.66666666667)</f>
        <v>44924.66667</v>
      </c>
      <c r="B1259" s="1">
        <f>IFERROR(__xludf.DUMMYFUNCTION("""COMPUTED_VALUE"""),86.62)</f>
        <v>86.62</v>
      </c>
      <c r="C1259" s="1">
        <f>IFERROR(__xludf.DUMMYFUNCTION("""COMPUTED_VALUE"""),88.85)</f>
        <v>88.85</v>
      </c>
      <c r="D1259" s="1">
        <f>IFERROR(__xludf.DUMMYFUNCTION("""COMPUTED_VALUE"""),86.61)</f>
        <v>86.61</v>
      </c>
      <c r="E1259" s="1">
        <f>IFERROR(__xludf.DUMMYFUNCTION("""COMPUTED_VALUE"""),88.45)</f>
        <v>88.45</v>
      </c>
      <c r="F1259" s="1">
        <f>IFERROR(__xludf.DUMMYFUNCTION("""COMPUTED_VALUE"""),2.3333537E7)</f>
        <v>23333537</v>
      </c>
    </row>
    <row r="1260">
      <c r="A1260" s="2">
        <f>IFERROR(__xludf.DUMMYFUNCTION("""COMPUTED_VALUE"""),44925.66666666667)</f>
        <v>44925.66667</v>
      </c>
      <c r="B1260" s="1">
        <f>IFERROR(__xludf.DUMMYFUNCTION("""COMPUTED_VALUE"""),86.98)</f>
        <v>86.98</v>
      </c>
      <c r="C1260" s="1">
        <f>IFERROR(__xludf.DUMMYFUNCTION("""COMPUTED_VALUE"""),88.3)</f>
        <v>88.3</v>
      </c>
      <c r="D1260" s="1">
        <f>IFERROR(__xludf.DUMMYFUNCTION("""COMPUTED_VALUE"""),86.57)</f>
        <v>86.57</v>
      </c>
      <c r="E1260" s="1">
        <f>IFERROR(__xludf.DUMMYFUNCTION("""COMPUTED_VALUE"""),88.23)</f>
        <v>88.23</v>
      </c>
      <c r="F1260" s="1">
        <f>IFERROR(__xludf.DUMMYFUNCTION("""COMPUTED_VALUE"""),2.3986297E7)</f>
        <v>23986297</v>
      </c>
    </row>
  </sheetData>
  <drawing r:id="rId1"/>
</worksheet>
</file>