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 activeTab="1"/>
  </bookViews>
  <sheets>
    <sheet name="Sheet1" sheetId="1" r:id="rId1"/>
    <sheet name="Sheet3" sheetId="3" r:id="rId2"/>
  </sheets>
  <definedNames>
    <definedName name="_xlnm._FilterDatabase" localSheetId="0" hidden="1">Sheet1!$M$46:$R$50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6" i="3"/>
  <c r="S1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6" i="3"/>
  <c r="R2" i="3"/>
  <c r="K147" i="1" l="1"/>
  <c r="K146" i="1"/>
  <c r="K145" i="1"/>
  <c r="K144" i="1"/>
  <c r="K138" i="1"/>
  <c r="K136" i="1"/>
  <c r="K135" i="1"/>
  <c r="K134" i="1"/>
  <c r="K133" i="1"/>
  <c r="K149" i="1" l="1"/>
  <c r="K150" i="1" s="1"/>
  <c r="K139" i="1"/>
  <c r="X61" i="1"/>
  <c r="X118" i="1"/>
  <c r="U118" i="1"/>
  <c r="X117" i="1"/>
  <c r="X120" i="1" s="1"/>
  <c r="X121" i="1" s="1"/>
  <c r="U117" i="1"/>
  <c r="U120" i="1" s="1"/>
  <c r="U121" i="1" s="1"/>
  <c r="X116" i="1"/>
  <c r="U116" i="1"/>
  <c r="X115" i="1"/>
  <c r="U115" i="1"/>
  <c r="X100" i="1"/>
  <c r="U100" i="1"/>
  <c r="X99" i="1"/>
  <c r="X102" i="1" s="1"/>
  <c r="X103" i="1" s="1"/>
  <c r="U99" i="1"/>
  <c r="U102" i="1" s="1"/>
  <c r="U103" i="1" s="1"/>
  <c r="X98" i="1"/>
  <c r="U98" i="1"/>
  <c r="X97" i="1"/>
  <c r="U97" i="1"/>
  <c r="X82" i="1"/>
  <c r="U82" i="1"/>
  <c r="X81" i="1"/>
  <c r="X84" i="1" s="1"/>
  <c r="X85" i="1" s="1"/>
  <c r="U81" i="1"/>
  <c r="U84" i="1" s="1"/>
  <c r="U85" i="1" s="1"/>
  <c r="X80" i="1"/>
  <c r="U80" i="1"/>
  <c r="X79" i="1"/>
  <c r="U79" i="1"/>
  <c r="X64" i="1"/>
  <c r="U64" i="1"/>
  <c r="X63" i="1"/>
  <c r="X66" i="1" s="1"/>
  <c r="X67" i="1" s="1"/>
  <c r="U63" i="1"/>
  <c r="U66" i="1" s="1"/>
  <c r="U67" i="1" s="1"/>
  <c r="X62" i="1"/>
  <c r="U62" i="1"/>
  <c r="U61" i="1"/>
  <c r="Q127" i="1"/>
  <c r="R127" i="1" s="1"/>
  <c r="H127" i="1"/>
  <c r="I127" i="1" s="1"/>
  <c r="Q124" i="1"/>
  <c r="R124" i="1" s="1"/>
  <c r="H124" i="1"/>
  <c r="I124" i="1" s="1"/>
  <c r="Q121" i="1"/>
  <c r="R121" i="1" s="1"/>
  <c r="H121" i="1"/>
  <c r="I121" i="1" s="1"/>
  <c r="Q118" i="1"/>
  <c r="R118" i="1" s="1"/>
  <c r="H118" i="1"/>
  <c r="I118" i="1" s="1"/>
  <c r="Q115" i="1"/>
  <c r="R115" i="1" s="1"/>
  <c r="H115" i="1"/>
  <c r="I115" i="1" s="1"/>
  <c r="Q109" i="1"/>
  <c r="R109" i="1" s="1"/>
  <c r="H109" i="1"/>
  <c r="I109" i="1" s="1"/>
  <c r="Q106" i="1"/>
  <c r="R106" i="1" s="1"/>
  <c r="H106" i="1"/>
  <c r="I106" i="1" s="1"/>
  <c r="Q103" i="1"/>
  <c r="R103" i="1" s="1"/>
  <c r="H103" i="1"/>
  <c r="I103" i="1" s="1"/>
  <c r="Q100" i="1"/>
  <c r="R100" i="1" s="1"/>
  <c r="H100" i="1"/>
  <c r="I100" i="1" s="1"/>
  <c r="Q97" i="1"/>
  <c r="R97" i="1" s="1"/>
  <c r="H97" i="1"/>
  <c r="I97" i="1" s="1"/>
  <c r="Q91" i="1"/>
  <c r="R91" i="1" s="1"/>
  <c r="H91" i="1"/>
  <c r="I91" i="1" s="1"/>
  <c r="Q88" i="1"/>
  <c r="R88" i="1" s="1"/>
  <c r="H88" i="1"/>
  <c r="I88" i="1" s="1"/>
  <c r="Q85" i="1"/>
  <c r="R85" i="1" s="1"/>
  <c r="H85" i="1"/>
  <c r="I85" i="1" s="1"/>
  <c r="Q82" i="1"/>
  <c r="R82" i="1" s="1"/>
  <c r="H82" i="1"/>
  <c r="I82" i="1" s="1"/>
  <c r="Q79" i="1"/>
  <c r="R79" i="1" s="1"/>
  <c r="H79" i="1"/>
  <c r="I79" i="1" s="1"/>
  <c r="Q73" i="1"/>
  <c r="R73" i="1" s="1"/>
  <c r="H73" i="1"/>
  <c r="I73" i="1" s="1"/>
  <c r="Q70" i="1"/>
  <c r="R70" i="1" s="1"/>
  <c r="H70" i="1"/>
  <c r="I70" i="1" s="1"/>
  <c r="Q67" i="1"/>
  <c r="R67" i="1" s="1"/>
  <c r="H67" i="1"/>
  <c r="I67" i="1" s="1"/>
  <c r="Q64" i="1"/>
  <c r="R64" i="1" s="1"/>
  <c r="H64" i="1"/>
  <c r="I64" i="1" s="1"/>
  <c r="Q61" i="1"/>
  <c r="R61" i="1" s="1"/>
  <c r="H61" i="1"/>
  <c r="I61" i="1" s="1"/>
  <c r="Q55" i="1"/>
  <c r="R55" i="1" s="1"/>
  <c r="H55" i="1"/>
  <c r="I55" i="1" s="1"/>
  <c r="Q52" i="1"/>
  <c r="R52" i="1" s="1"/>
  <c r="H52" i="1"/>
  <c r="I52" i="1" s="1"/>
  <c r="Q49" i="1"/>
  <c r="R49" i="1" s="1"/>
  <c r="H49" i="1"/>
  <c r="I49" i="1" s="1"/>
  <c r="Q46" i="1"/>
  <c r="R46" i="1" s="1"/>
  <c r="H46" i="1"/>
  <c r="I46" i="1" s="1"/>
  <c r="Q43" i="1"/>
  <c r="R43" i="1" s="1"/>
  <c r="H43" i="1"/>
  <c r="I43" i="1" s="1"/>
  <c r="Q25" i="1" l="1"/>
  <c r="R25" i="1" s="1"/>
  <c r="Q28" i="1"/>
  <c r="R28" i="1" s="1"/>
  <c r="Q31" i="1"/>
  <c r="R31" i="1" s="1"/>
  <c r="Q34" i="1"/>
  <c r="R34" i="1" s="1"/>
  <c r="Q37" i="1"/>
  <c r="R37" i="1" s="1"/>
  <c r="H37" i="1"/>
  <c r="I37" i="1" s="1"/>
  <c r="H34" i="1"/>
  <c r="I34" i="1" s="1"/>
  <c r="H31" i="1"/>
  <c r="I31" i="1" s="1"/>
  <c r="H28" i="1"/>
  <c r="I28" i="1" s="1"/>
  <c r="H25" i="1"/>
  <c r="I25" i="1" s="1"/>
  <c r="Q18" i="1"/>
  <c r="R18" i="1" s="1"/>
  <c r="H18" i="1"/>
  <c r="I18" i="1" s="1"/>
  <c r="Q15" i="1"/>
  <c r="R15" i="1" s="1"/>
  <c r="H15" i="1"/>
  <c r="I15" i="1" s="1"/>
  <c r="Q12" i="1"/>
  <c r="R12" i="1" s="1"/>
  <c r="Q9" i="1"/>
  <c r="R9" i="1" s="1"/>
  <c r="H12" i="1"/>
  <c r="I12" i="1" s="1"/>
  <c r="H9" i="1"/>
  <c r="I9" i="1" s="1"/>
  <c r="Q6" i="1"/>
  <c r="R6" i="1" s="1"/>
  <c r="H6" i="1"/>
  <c r="I6" i="1" s="1"/>
  <c r="X46" i="1" l="1"/>
  <c r="X45" i="1"/>
  <c r="X44" i="1"/>
  <c r="X43" i="1"/>
  <c r="U27" i="1"/>
  <c r="U26" i="1"/>
  <c r="U25" i="1"/>
  <c r="U28" i="1"/>
  <c r="X27" i="1"/>
  <c r="X30" i="1" s="1"/>
  <c r="X31" i="1" s="1"/>
  <c r="X26" i="1"/>
  <c r="X25" i="1"/>
  <c r="X28" i="1"/>
  <c r="X6" i="1"/>
  <c r="X7" i="1"/>
  <c r="X9" i="1"/>
  <c r="X8" i="1"/>
  <c r="X11" i="1" s="1"/>
  <c r="U46" i="1"/>
  <c r="U45" i="1"/>
  <c r="U44" i="1"/>
  <c r="U43" i="1"/>
  <c r="U8" i="1"/>
  <c r="U7" i="1"/>
  <c r="U9" i="1"/>
  <c r="U6" i="1"/>
  <c r="X12" i="1" l="1"/>
  <c r="U11" i="1"/>
  <c r="U12" i="1" s="1"/>
  <c r="U30" i="1"/>
  <c r="U31" i="1" s="1"/>
  <c r="U48" i="1"/>
  <c r="U49" i="1" s="1"/>
  <c r="X48" i="1"/>
  <c r="X49" i="1" s="1"/>
</calcChain>
</file>

<file path=xl/sharedStrings.xml><?xml version="1.0" encoding="utf-8"?>
<sst xmlns="http://schemas.openxmlformats.org/spreadsheetml/2006/main" count="421" uniqueCount="48">
  <si>
    <t>DATE</t>
  </si>
  <si>
    <t>STRIKE PRICE</t>
  </si>
  <si>
    <t>TYPE</t>
  </si>
  <si>
    <t>CE</t>
  </si>
  <si>
    <t>PE</t>
  </si>
  <si>
    <t>PREMIUM</t>
  </si>
  <si>
    <t>NET</t>
  </si>
  <si>
    <t>RETURNS</t>
  </si>
  <si>
    <t>APRIL CALL</t>
  </si>
  <si>
    <t>Mean Returns</t>
  </si>
  <si>
    <t>Standard Deviation</t>
  </si>
  <si>
    <t>Maximum Returns</t>
  </si>
  <si>
    <t>Minimum Returns</t>
  </si>
  <si>
    <t>Sharpe(Annualized)</t>
  </si>
  <si>
    <t>Sharpe(Daily)</t>
  </si>
  <si>
    <t>RFR</t>
  </si>
  <si>
    <t>APRIL PUT</t>
  </si>
  <si>
    <t>MAY CALL</t>
  </si>
  <si>
    <t>MAY PUT</t>
  </si>
  <si>
    <t>JUNE CALL</t>
  </si>
  <si>
    <t>JUNE PUT</t>
  </si>
  <si>
    <t>JULY CALL</t>
  </si>
  <si>
    <t>JULY PUT</t>
  </si>
  <si>
    <t>AUGUST CALL</t>
  </si>
  <si>
    <t>AUGUST PUT</t>
  </si>
  <si>
    <t>SEPTEMBER CALL</t>
  </si>
  <si>
    <t>SEPTEMBER PUT</t>
  </si>
  <si>
    <t>OCTOBER CALL</t>
  </si>
  <si>
    <t>OCTOBER PUT</t>
  </si>
  <si>
    <t>CALL</t>
  </si>
  <si>
    <t>PUT</t>
  </si>
  <si>
    <t>Date</t>
  </si>
  <si>
    <t>Option Type</t>
  </si>
  <si>
    <t>Strike Price</t>
  </si>
  <si>
    <t>Close</t>
  </si>
  <si>
    <t>7TH JULY 2021</t>
  </si>
  <si>
    <t>BUY ITM CALL</t>
  </si>
  <si>
    <t>SELL 2 ATM CALL</t>
  </si>
  <si>
    <t>BUY OTM CALL</t>
  </si>
  <si>
    <t>LOT</t>
  </si>
  <si>
    <t>100 grams</t>
  </si>
  <si>
    <t>Premium</t>
  </si>
  <si>
    <t>PnL</t>
  </si>
  <si>
    <t>lot size</t>
  </si>
  <si>
    <t>no of lots</t>
  </si>
  <si>
    <t>premium paid</t>
  </si>
  <si>
    <t>3rd sept</t>
  </si>
  <si>
    <t>Net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</si>
</sst>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0" fontId="0" fillId="0" borderId="0" xfId="0" applyBorder="1"/>
    <xf numFmtId="0" fontId="4" fillId="0" borderId="2" xfId="0" applyFont="1" applyFill="1" applyBorder="1" applyAlignment="1">
      <alignment horizontal="center" vertical="center" wrapText="1"/>
    </xf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50"/>
  <sheetViews>
    <sheetView topLeftCell="D16" zoomScale="85" zoomScaleNormal="85" workbookViewId="0">
      <selection activeCell="T131" sqref="T131"/>
    </sheetView>
  </sheetViews>
  <sheetFormatPr defaultRowHeight="14.4" x14ac:dyDescent="0.3"/>
  <cols>
    <col min="2" max="2" width="10.33203125" bestFit="1" customWidth="1"/>
    <col min="4" max="4" width="10.33203125" bestFit="1" customWidth="1"/>
    <col min="5" max="5" width="11.77734375" bestFit="1" customWidth="1"/>
    <col min="9" max="9" width="12.6640625" bestFit="1" customWidth="1"/>
    <col min="10" max="10" width="17.33203125" bestFit="1" customWidth="1"/>
    <col min="11" max="11" width="12.44140625" bestFit="1" customWidth="1"/>
    <col min="13" max="13" width="10.33203125" bestFit="1" customWidth="1"/>
    <col min="14" max="14" width="11.77734375" bestFit="1" customWidth="1"/>
    <col min="18" max="18" width="12.6640625" bestFit="1" customWidth="1"/>
    <col min="20" max="20" width="16.5546875" bestFit="1" customWidth="1"/>
    <col min="21" max="21" width="12.6640625" bestFit="1" customWidth="1"/>
    <col min="23" max="23" width="16.5546875" bestFit="1" customWidth="1"/>
    <col min="24" max="24" width="12.6640625" bestFit="1" customWidth="1"/>
  </cols>
  <sheetData>
    <row r="2" spans="2:24" x14ac:dyDescent="0.3">
      <c r="B2" s="1"/>
      <c r="K2" t="s">
        <v>15</v>
      </c>
      <c r="L2">
        <v>6.4299999999999996E-2</v>
      </c>
      <c r="O2" s="4"/>
    </row>
    <row r="3" spans="2:24" x14ac:dyDescent="0.3">
      <c r="B3" s="1"/>
      <c r="E3" s="1"/>
    </row>
    <row r="4" spans="2:24" x14ac:dyDescent="0.3">
      <c r="E4" s="1">
        <v>44292</v>
      </c>
      <c r="F4">
        <v>45685</v>
      </c>
    </row>
    <row r="5" spans="2:24" x14ac:dyDescent="0.3">
      <c r="D5" s="7" t="s">
        <v>0</v>
      </c>
      <c r="E5" s="7" t="s">
        <v>1</v>
      </c>
      <c r="F5" s="7" t="s">
        <v>2</v>
      </c>
      <c r="G5" s="7" t="s">
        <v>5</v>
      </c>
      <c r="H5" s="7" t="s">
        <v>6</v>
      </c>
      <c r="I5" s="7" t="s">
        <v>7</v>
      </c>
      <c r="J5" s="7"/>
      <c r="K5" s="7"/>
      <c r="L5" s="7"/>
      <c r="M5" s="7" t="s">
        <v>0</v>
      </c>
      <c r="N5" s="7" t="s">
        <v>1</v>
      </c>
      <c r="O5" s="7" t="s">
        <v>2</v>
      </c>
      <c r="P5" s="7" t="s">
        <v>5</v>
      </c>
      <c r="Q5" s="7" t="s">
        <v>6</v>
      </c>
      <c r="R5" s="7" t="s">
        <v>7</v>
      </c>
      <c r="T5" t="s">
        <v>8</v>
      </c>
      <c r="W5" t="s">
        <v>16</v>
      </c>
    </row>
    <row r="6" spans="2:24" x14ac:dyDescent="0.3">
      <c r="D6" s="1">
        <v>44292</v>
      </c>
      <c r="E6" s="9">
        <v>45600</v>
      </c>
      <c r="F6" s="9" t="s">
        <v>3</v>
      </c>
      <c r="G6">
        <v>393</v>
      </c>
      <c r="H6" s="9">
        <f>G7-G6</f>
        <v>1580.5</v>
      </c>
      <c r="I6" s="10">
        <f>H6/G6</f>
        <v>4.0216284987277353</v>
      </c>
      <c r="J6" s="4"/>
      <c r="K6" s="4"/>
      <c r="M6" s="1">
        <v>44292</v>
      </c>
      <c r="N6" s="9">
        <v>44200</v>
      </c>
      <c r="O6" s="9" t="s">
        <v>4</v>
      </c>
      <c r="P6">
        <v>798</v>
      </c>
      <c r="Q6" s="9">
        <f>P7-P6</f>
        <v>-797.5</v>
      </c>
      <c r="R6" s="9">
        <f>Q6/P6</f>
        <v>-0.99937343358395991</v>
      </c>
      <c r="T6" t="s">
        <v>11</v>
      </c>
      <c r="U6">
        <f>MAX(I6:I19)</f>
        <v>5.0403071017274472</v>
      </c>
      <c r="W6" t="s">
        <v>11</v>
      </c>
      <c r="X6">
        <f>MAX(R6:R19)</f>
        <v>-0.99912816041848296</v>
      </c>
    </row>
    <row r="7" spans="2:24" x14ac:dyDescent="0.3">
      <c r="D7" s="1">
        <v>44321</v>
      </c>
      <c r="E7" s="9"/>
      <c r="F7" s="9"/>
      <c r="G7">
        <v>1973.5</v>
      </c>
      <c r="H7" s="9"/>
      <c r="I7" s="10"/>
      <c r="J7" s="4"/>
      <c r="K7" s="4"/>
      <c r="M7" s="1">
        <v>44321</v>
      </c>
      <c r="N7" s="9"/>
      <c r="O7" s="9"/>
      <c r="P7">
        <v>0.5</v>
      </c>
      <c r="Q7" s="9"/>
      <c r="R7" s="9"/>
      <c r="T7" t="s">
        <v>12</v>
      </c>
      <c r="U7">
        <f>MIN(I6:I19)</f>
        <v>3.1823788546255507</v>
      </c>
      <c r="W7" t="s">
        <v>12</v>
      </c>
      <c r="X7">
        <f>MIN(R6:R19)</f>
        <v>-0.99953007518796988</v>
      </c>
    </row>
    <row r="8" spans="2:24" x14ac:dyDescent="0.3">
      <c r="E8" s="5"/>
      <c r="F8" s="5"/>
      <c r="H8" s="5"/>
      <c r="N8" s="5"/>
      <c r="Q8" s="5"/>
      <c r="T8" t="s">
        <v>9</v>
      </c>
      <c r="U8">
        <f>AVERAGE(I6:I19)</f>
        <v>4.0655735807840445</v>
      </c>
      <c r="W8" t="s">
        <v>9</v>
      </c>
      <c r="X8">
        <f>AVERAGE(R6:R19)</f>
        <v>-0.99935128365386183</v>
      </c>
    </row>
    <row r="9" spans="2:24" x14ac:dyDescent="0.3">
      <c r="D9" s="1">
        <v>44292</v>
      </c>
      <c r="E9" s="9">
        <v>45800</v>
      </c>
      <c r="F9" s="9" t="s">
        <v>3</v>
      </c>
      <c r="G9">
        <v>322</v>
      </c>
      <c r="H9" s="9">
        <f>G10-G9</f>
        <v>1451.5</v>
      </c>
      <c r="I9" s="11">
        <f>H9/G9</f>
        <v>4.5077639751552798</v>
      </c>
      <c r="J9" s="4"/>
      <c r="K9" s="4"/>
      <c r="M9" s="1">
        <v>44292</v>
      </c>
      <c r="N9" s="9">
        <v>45800</v>
      </c>
      <c r="O9" s="9" t="s">
        <v>4</v>
      </c>
      <c r="P9">
        <v>926</v>
      </c>
      <c r="Q9" s="9">
        <f>P10-P9</f>
        <v>-925.5</v>
      </c>
      <c r="R9" s="9">
        <f>Q9/P9</f>
        <v>-0.99946004319654425</v>
      </c>
      <c r="T9" t="s">
        <v>10</v>
      </c>
      <c r="U9">
        <f>_xlfn.STDEV.S(I6:I19)</f>
        <v>0.73611995419286536</v>
      </c>
      <c r="W9" t="s">
        <v>10</v>
      </c>
      <c r="X9">
        <f>_xlfn.STDEV.S(R6:R19)</f>
        <v>1.5934660247549093E-4</v>
      </c>
    </row>
    <row r="10" spans="2:24" x14ac:dyDescent="0.3">
      <c r="D10" s="1">
        <v>44321</v>
      </c>
      <c r="E10" s="9"/>
      <c r="F10" s="9"/>
      <c r="G10">
        <v>1773.5</v>
      </c>
      <c r="H10" s="9"/>
      <c r="I10" s="11"/>
      <c r="J10" s="4"/>
      <c r="K10" s="4"/>
      <c r="M10" s="1">
        <v>44321</v>
      </c>
      <c r="N10" s="9"/>
      <c r="O10" s="9"/>
      <c r="P10">
        <v>0.5</v>
      </c>
      <c r="Q10" s="9"/>
      <c r="R10" s="9"/>
    </row>
    <row r="11" spans="2:24" x14ac:dyDescent="0.3">
      <c r="E11" s="5"/>
      <c r="F11" s="5"/>
      <c r="H11" s="5"/>
      <c r="N11" s="5"/>
      <c r="Q11" s="5"/>
      <c r="T11" t="s">
        <v>13</v>
      </c>
      <c r="U11">
        <f>(U8*12-$L$2)/(U9*SQRT(12))</f>
        <v>19.106937824994592</v>
      </c>
      <c r="W11" t="s">
        <v>13</v>
      </c>
      <c r="X11">
        <f>(X8*12-$L$2)/(X9*SQRT(12))</f>
        <v>-21841.797395618141</v>
      </c>
    </row>
    <row r="12" spans="2:24" x14ac:dyDescent="0.3">
      <c r="D12" s="1">
        <v>44292</v>
      </c>
      <c r="E12" s="9">
        <v>46000</v>
      </c>
      <c r="F12" s="9" t="s">
        <v>3</v>
      </c>
      <c r="G12">
        <v>260.5</v>
      </c>
      <c r="H12" s="9">
        <f>G13-G12</f>
        <v>1313</v>
      </c>
      <c r="I12" s="9">
        <f>H12/G12</f>
        <v>5.0403071017274472</v>
      </c>
      <c r="J12" s="4"/>
      <c r="K12" s="4"/>
      <c r="M12" s="1">
        <v>44292</v>
      </c>
      <c r="N12" s="9">
        <v>46000</v>
      </c>
      <c r="O12" s="9" t="s">
        <v>4</v>
      </c>
      <c r="P12">
        <v>1064</v>
      </c>
      <c r="Q12" s="9">
        <f>P13-P12</f>
        <v>-1063.5</v>
      </c>
      <c r="R12" s="9">
        <f>Q12/P12</f>
        <v>-0.99953007518796988</v>
      </c>
      <c r="T12" t="s">
        <v>14</v>
      </c>
      <c r="U12">
        <f>U11/SQRT(365)</f>
        <v>1.0001028345045997</v>
      </c>
      <c r="W12" t="s">
        <v>14</v>
      </c>
      <c r="X12">
        <f>X11/SQRT(365)</f>
        <v>-1143.2519269235163</v>
      </c>
    </row>
    <row r="13" spans="2:24" x14ac:dyDescent="0.3">
      <c r="D13" s="1">
        <v>44321</v>
      </c>
      <c r="E13" s="9"/>
      <c r="F13" s="9"/>
      <c r="G13">
        <v>1573.5</v>
      </c>
      <c r="H13" s="9"/>
      <c r="I13" s="9"/>
      <c r="J13" s="4"/>
      <c r="K13" s="4"/>
      <c r="M13" s="1">
        <v>44321</v>
      </c>
      <c r="N13" s="9"/>
      <c r="O13" s="9"/>
      <c r="P13">
        <v>0.5</v>
      </c>
      <c r="Q13" s="9"/>
      <c r="R13" s="9"/>
    </row>
    <row r="14" spans="2:24" x14ac:dyDescent="0.3">
      <c r="E14" s="5"/>
      <c r="F14" s="5"/>
      <c r="H14" s="5"/>
      <c r="N14" s="5"/>
      <c r="Q14" s="5"/>
    </row>
    <row r="15" spans="2:24" x14ac:dyDescent="0.3">
      <c r="D15" s="1">
        <v>44292</v>
      </c>
      <c r="E15" s="9">
        <v>45400</v>
      </c>
      <c r="F15" s="9" t="s">
        <v>3</v>
      </c>
      <c r="G15">
        <v>475</v>
      </c>
      <c r="H15" s="9">
        <f>G16-G15</f>
        <v>1698.5</v>
      </c>
      <c r="I15" s="9">
        <f>H15/G15</f>
        <v>3.5757894736842104</v>
      </c>
      <c r="J15" s="4"/>
      <c r="K15" s="4"/>
      <c r="M15" s="1">
        <v>44292</v>
      </c>
      <c r="N15" s="9">
        <v>45400</v>
      </c>
      <c r="O15" s="9" t="s">
        <v>4</v>
      </c>
      <c r="P15">
        <v>680</v>
      </c>
      <c r="Q15" s="9">
        <f>P16-P15</f>
        <v>-679.5</v>
      </c>
      <c r="R15" s="9">
        <f>Q15/P15</f>
        <v>-0.99926470588235294</v>
      </c>
    </row>
    <row r="16" spans="2:24" x14ac:dyDescent="0.3">
      <c r="D16" s="1">
        <v>44321</v>
      </c>
      <c r="E16" s="9"/>
      <c r="F16" s="9"/>
      <c r="G16">
        <v>2173.5</v>
      </c>
      <c r="H16" s="9"/>
      <c r="I16" s="9"/>
      <c r="J16" s="4"/>
      <c r="K16" s="4"/>
      <c r="M16" s="1">
        <v>44321</v>
      </c>
      <c r="N16" s="9"/>
      <c r="O16" s="9"/>
      <c r="P16">
        <v>0.5</v>
      </c>
      <c r="Q16" s="9"/>
      <c r="R16" s="9"/>
    </row>
    <row r="17" spans="4:24" x14ac:dyDescent="0.3">
      <c r="E17" s="5"/>
      <c r="F17" s="5"/>
      <c r="H17" s="5"/>
      <c r="N17" s="5"/>
      <c r="Q17" s="5"/>
    </row>
    <row r="18" spans="4:24" x14ac:dyDescent="0.3">
      <c r="D18" s="1">
        <v>44292</v>
      </c>
      <c r="E18" s="9">
        <v>45200</v>
      </c>
      <c r="F18" s="9" t="s">
        <v>3</v>
      </c>
      <c r="G18">
        <v>567.5</v>
      </c>
      <c r="H18" s="9">
        <f>G19-G18</f>
        <v>1806</v>
      </c>
      <c r="I18" s="9">
        <f>H18/G18</f>
        <v>3.1823788546255507</v>
      </c>
      <c r="J18" s="4"/>
      <c r="K18" s="4"/>
      <c r="M18" s="1">
        <v>44292</v>
      </c>
      <c r="N18" s="9">
        <v>45200</v>
      </c>
      <c r="O18" s="9" t="s">
        <v>4</v>
      </c>
      <c r="P18">
        <v>573.5</v>
      </c>
      <c r="Q18" s="9">
        <f>P19-P18</f>
        <v>-573</v>
      </c>
      <c r="R18" s="9">
        <f>Q18/P18</f>
        <v>-0.99912816041848296</v>
      </c>
    </row>
    <row r="19" spans="4:24" x14ac:dyDescent="0.3">
      <c r="D19" s="1">
        <v>44321</v>
      </c>
      <c r="E19" s="9"/>
      <c r="F19" s="9"/>
      <c r="G19">
        <v>2373.5</v>
      </c>
      <c r="H19" s="9"/>
      <c r="I19" s="9"/>
      <c r="J19" s="4"/>
      <c r="K19" s="4"/>
      <c r="M19" s="1">
        <v>44321</v>
      </c>
      <c r="N19" s="9"/>
      <c r="O19" s="9"/>
      <c r="P19">
        <v>0.5</v>
      </c>
      <c r="Q19" s="9"/>
      <c r="R19" s="9"/>
    </row>
    <row r="20" spans="4:24" x14ac:dyDescent="0.3">
      <c r="E20" s="5"/>
      <c r="H20" s="5"/>
      <c r="N20" s="5"/>
      <c r="Q20" s="5"/>
    </row>
    <row r="21" spans="4:24" x14ac:dyDescent="0.3">
      <c r="E21" s="5"/>
      <c r="H21" s="5"/>
      <c r="N21" s="5"/>
      <c r="Q21" s="5"/>
    </row>
    <row r="22" spans="4:24" x14ac:dyDescent="0.3">
      <c r="E22" s="5"/>
      <c r="H22" s="5"/>
      <c r="N22" s="5"/>
      <c r="Q22" s="5"/>
    </row>
    <row r="23" spans="4:24" x14ac:dyDescent="0.3">
      <c r="E23" s="6">
        <v>44326</v>
      </c>
      <c r="F23">
        <v>47925</v>
      </c>
      <c r="H23" s="5"/>
      <c r="N23" s="5"/>
      <c r="Q23" s="5"/>
    </row>
    <row r="24" spans="4:24" x14ac:dyDescent="0.3">
      <c r="D24" s="7" t="s">
        <v>0</v>
      </c>
      <c r="E24" s="8" t="s">
        <v>1</v>
      </c>
      <c r="F24" s="7" t="s">
        <v>2</v>
      </c>
      <c r="G24" s="7" t="s">
        <v>5</v>
      </c>
      <c r="H24" s="8" t="s">
        <v>6</v>
      </c>
      <c r="I24" s="7" t="s">
        <v>7</v>
      </c>
      <c r="J24" s="7"/>
      <c r="K24" s="7"/>
      <c r="L24" s="7"/>
      <c r="M24" s="7" t="s">
        <v>0</v>
      </c>
      <c r="N24" s="8" t="s">
        <v>1</v>
      </c>
      <c r="O24" s="7" t="s">
        <v>2</v>
      </c>
      <c r="P24" s="7" t="s">
        <v>5</v>
      </c>
      <c r="Q24" s="8" t="s">
        <v>6</v>
      </c>
      <c r="R24" s="7" t="s">
        <v>7</v>
      </c>
      <c r="T24" t="s">
        <v>17</v>
      </c>
      <c r="W24" t="s">
        <v>18</v>
      </c>
    </row>
    <row r="25" spans="4:24" x14ac:dyDescent="0.3">
      <c r="D25" s="1">
        <v>44326</v>
      </c>
      <c r="E25" s="9">
        <v>48000</v>
      </c>
      <c r="F25" s="9" t="s">
        <v>3</v>
      </c>
      <c r="G25">
        <v>491.5</v>
      </c>
      <c r="H25" s="9">
        <f>G26-G25</f>
        <v>367.5</v>
      </c>
      <c r="I25" s="9">
        <f>H25/G25</f>
        <v>0.74771108850457779</v>
      </c>
      <c r="J25" s="2"/>
      <c r="K25" s="2"/>
      <c r="M25" s="1">
        <v>44326</v>
      </c>
      <c r="N25" s="9">
        <v>48000</v>
      </c>
      <c r="O25" s="9" t="s">
        <v>4</v>
      </c>
      <c r="P25">
        <v>789.5</v>
      </c>
      <c r="Q25" s="9">
        <f>P26-P25</f>
        <v>-789</v>
      </c>
      <c r="R25" s="9">
        <f>Q25/P25</f>
        <v>-0.99936668777707405</v>
      </c>
      <c r="T25" t="s">
        <v>11</v>
      </c>
      <c r="U25">
        <f>MAX(I25:I38)</f>
        <v>0.85482682387619746</v>
      </c>
      <c r="W25" t="s">
        <v>11</v>
      </c>
      <c r="X25">
        <f>MAX(R25:R38)</f>
        <v>-0.99279192695819318</v>
      </c>
    </row>
    <row r="26" spans="4:24" x14ac:dyDescent="0.3">
      <c r="D26" s="1">
        <v>44351</v>
      </c>
      <c r="E26" s="9"/>
      <c r="F26" s="9"/>
      <c r="G26">
        <v>859</v>
      </c>
      <c r="H26" s="9"/>
      <c r="I26" s="9"/>
      <c r="J26" s="2"/>
      <c r="K26" s="2"/>
      <c r="M26" s="1">
        <v>44351</v>
      </c>
      <c r="N26" s="9"/>
      <c r="O26" s="9"/>
      <c r="P26">
        <v>0.5</v>
      </c>
      <c r="Q26" s="9"/>
      <c r="R26" s="9"/>
      <c r="T26" t="s">
        <v>12</v>
      </c>
      <c r="U26">
        <f>MIN(I25:I38)</f>
        <v>0.35465116279069769</v>
      </c>
      <c r="W26" t="s">
        <v>12</v>
      </c>
      <c r="X26">
        <f>MIN(R25:R38)</f>
        <v>-0.99936668777707405</v>
      </c>
    </row>
    <row r="27" spans="4:24" x14ac:dyDescent="0.3">
      <c r="E27" s="5"/>
      <c r="H27" s="5"/>
      <c r="N27" s="5"/>
      <c r="Q27" s="5"/>
      <c r="T27" t="s">
        <v>9</v>
      </c>
      <c r="U27">
        <f>AVERAGE(I25:I38)</f>
        <v>0.67622281962642961</v>
      </c>
      <c r="W27" t="s">
        <v>9</v>
      </c>
      <c r="X27">
        <f>AVERAGE(R25:R38)</f>
        <v>-0.99789151931101006</v>
      </c>
    </row>
    <row r="28" spans="4:24" x14ac:dyDescent="0.3">
      <c r="D28" s="1">
        <v>44326</v>
      </c>
      <c r="E28" s="9">
        <v>48200</v>
      </c>
      <c r="F28" s="9" t="s">
        <v>3</v>
      </c>
      <c r="G28">
        <v>413</v>
      </c>
      <c r="H28" s="9">
        <f>G29-G28</f>
        <v>247</v>
      </c>
      <c r="I28" s="9">
        <f>H28/G28</f>
        <v>0.59806295399515741</v>
      </c>
      <c r="J28" s="2"/>
      <c r="K28" s="2"/>
      <c r="M28" s="1">
        <v>44326</v>
      </c>
      <c r="N28" s="9">
        <v>48200</v>
      </c>
      <c r="O28" s="9" t="s">
        <v>4</v>
      </c>
      <c r="P28">
        <v>910.5</v>
      </c>
      <c r="Q28" s="9">
        <f>P29-P28</f>
        <v>-909.5</v>
      </c>
      <c r="R28" s="9">
        <f>Q28/P28</f>
        <v>-0.9989017023613399</v>
      </c>
      <c r="T28" t="s">
        <v>10</v>
      </c>
      <c r="U28">
        <f>_xlfn.STDEV.S(I25:I38)</f>
        <v>0.20549888256362064</v>
      </c>
      <c r="W28" t="s">
        <v>10</v>
      </c>
      <c r="X28">
        <f>_xlfn.STDEV.S(R25:R38)</f>
        <v>2.8560403848395624E-3</v>
      </c>
    </row>
    <row r="29" spans="4:24" x14ac:dyDescent="0.3">
      <c r="D29" s="1">
        <v>44351</v>
      </c>
      <c r="E29" s="9"/>
      <c r="F29" s="9"/>
      <c r="G29">
        <v>660</v>
      </c>
      <c r="H29" s="9"/>
      <c r="I29" s="9"/>
      <c r="J29" s="2"/>
      <c r="K29" s="2"/>
      <c r="M29" s="1">
        <v>44351</v>
      </c>
      <c r="N29" s="9"/>
      <c r="O29" s="9"/>
      <c r="P29">
        <v>1</v>
      </c>
      <c r="Q29" s="9"/>
      <c r="R29" s="9"/>
    </row>
    <row r="30" spans="4:24" x14ac:dyDescent="0.3">
      <c r="E30" s="5"/>
      <c r="H30" s="5"/>
      <c r="N30" s="5"/>
      <c r="Q30" s="5"/>
      <c r="T30" t="s">
        <v>13</v>
      </c>
      <c r="U30">
        <f>(U27*12-$L$2)/(U28*SQRT(12))</f>
        <v>11.30878533992516</v>
      </c>
      <c r="W30" t="s">
        <v>13</v>
      </c>
      <c r="X30">
        <f>(X27*12-$L$2)/(X28*SQRT(12))</f>
        <v>-1216.8453406260962</v>
      </c>
    </row>
    <row r="31" spans="4:24" x14ac:dyDescent="0.3">
      <c r="D31" s="1">
        <v>44326</v>
      </c>
      <c r="E31" s="9">
        <v>48400</v>
      </c>
      <c r="F31" s="9" t="s">
        <v>3</v>
      </c>
      <c r="G31">
        <v>344</v>
      </c>
      <c r="H31" s="9">
        <f>G32-G31</f>
        <v>122</v>
      </c>
      <c r="I31" s="9">
        <f>H31/G31</f>
        <v>0.35465116279069769</v>
      </c>
      <c r="J31" s="2"/>
      <c r="K31" s="2"/>
      <c r="M31" s="1">
        <v>44326</v>
      </c>
      <c r="N31" s="9">
        <v>48400</v>
      </c>
      <c r="O31" s="9" t="s">
        <v>4</v>
      </c>
      <c r="P31">
        <v>1040.5</v>
      </c>
      <c r="Q31" s="9">
        <f>P32-P31</f>
        <v>-1033</v>
      </c>
      <c r="R31" s="9">
        <f>Q31/P31</f>
        <v>-0.99279192695819318</v>
      </c>
      <c r="T31" t="s">
        <v>14</v>
      </c>
      <c r="U31">
        <f>U30/SQRT(365)</f>
        <v>0.59192887823543305</v>
      </c>
      <c r="W31" t="s">
        <v>14</v>
      </c>
      <c r="X31">
        <f>X30/SQRT(365)</f>
        <v>-63.692596137613606</v>
      </c>
    </row>
    <row r="32" spans="4:24" x14ac:dyDescent="0.3">
      <c r="D32" s="1">
        <v>44351</v>
      </c>
      <c r="E32" s="9"/>
      <c r="F32" s="9"/>
      <c r="G32">
        <v>466</v>
      </c>
      <c r="H32" s="9"/>
      <c r="I32" s="9"/>
      <c r="J32" s="2"/>
      <c r="K32" s="2"/>
      <c r="M32" s="1">
        <v>44351</v>
      </c>
      <c r="N32" s="9"/>
      <c r="O32" s="9"/>
      <c r="P32">
        <v>7.5</v>
      </c>
      <c r="Q32" s="9"/>
      <c r="R32" s="9"/>
    </row>
    <row r="33" spans="4:24" x14ac:dyDescent="0.3">
      <c r="E33" s="5"/>
      <c r="H33" s="5"/>
      <c r="N33" s="5"/>
      <c r="Q33" s="5"/>
    </row>
    <row r="34" spans="4:24" x14ac:dyDescent="0.3">
      <c r="D34" s="1">
        <v>44326</v>
      </c>
      <c r="E34" s="9">
        <v>47800</v>
      </c>
      <c r="F34" s="9" t="s">
        <v>3</v>
      </c>
      <c r="G34">
        <v>580</v>
      </c>
      <c r="H34" s="9">
        <f>G35-G34</f>
        <v>479</v>
      </c>
      <c r="I34" s="9">
        <f>H34/G34</f>
        <v>0.82586206896551728</v>
      </c>
      <c r="J34" s="2"/>
      <c r="K34" s="2"/>
      <c r="M34" s="1">
        <v>44326</v>
      </c>
      <c r="N34" s="9">
        <v>47800</v>
      </c>
      <c r="O34" s="9" t="s">
        <v>4</v>
      </c>
      <c r="P34">
        <v>678.5</v>
      </c>
      <c r="Q34" s="9">
        <f>P35-P34</f>
        <v>-678</v>
      </c>
      <c r="R34" s="9">
        <f>Q34/P34</f>
        <v>-0.99926308032424471</v>
      </c>
    </row>
    <row r="35" spans="4:24" x14ac:dyDescent="0.3">
      <c r="D35" s="1">
        <v>44351</v>
      </c>
      <c r="E35" s="9"/>
      <c r="F35" s="9"/>
      <c r="G35">
        <v>1059</v>
      </c>
      <c r="H35" s="9"/>
      <c r="I35" s="9"/>
      <c r="J35" s="2"/>
      <c r="K35" s="2"/>
      <c r="M35" s="1">
        <v>44351</v>
      </c>
      <c r="N35" s="9"/>
      <c r="O35" s="9"/>
      <c r="P35">
        <v>0.5</v>
      </c>
      <c r="Q35" s="9"/>
      <c r="R35" s="9"/>
    </row>
    <row r="36" spans="4:24" x14ac:dyDescent="0.3">
      <c r="E36" s="5"/>
      <c r="H36" s="5"/>
      <c r="N36" s="5"/>
      <c r="Q36" s="5"/>
    </row>
    <row r="37" spans="4:24" x14ac:dyDescent="0.3">
      <c r="D37" s="1">
        <v>44326</v>
      </c>
      <c r="E37" s="9">
        <v>47600</v>
      </c>
      <c r="F37" s="9" t="s">
        <v>3</v>
      </c>
      <c r="G37">
        <v>678.5</v>
      </c>
      <c r="H37" s="9">
        <f>G38-G37</f>
        <v>580</v>
      </c>
      <c r="I37" s="9">
        <f>H37/G37</f>
        <v>0.85482682387619746</v>
      </c>
      <c r="J37" s="2"/>
      <c r="K37" s="2"/>
      <c r="M37" s="1">
        <v>44326</v>
      </c>
      <c r="N37" s="9">
        <v>47600</v>
      </c>
      <c r="O37" s="9" t="s">
        <v>4</v>
      </c>
      <c r="P37">
        <v>577.5</v>
      </c>
      <c r="Q37" s="9">
        <f>P38-P37</f>
        <v>-577</v>
      </c>
      <c r="R37" s="9">
        <f>Q37/P37</f>
        <v>-0.9991341991341991</v>
      </c>
    </row>
    <row r="38" spans="4:24" x14ac:dyDescent="0.3">
      <c r="D38" s="1">
        <v>44351</v>
      </c>
      <c r="E38" s="9"/>
      <c r="F38" s="9"/>
      <c r="G38">
        <v>1258.5</v>
      </c>
      <c r="H38" s="9"/>
      <c r="I38" s="9"/>
      <c r="J38" s="2"/>
      <c r="K38" s="2"/>
      <c r="M38" s="1">
        <v>44351</v>
      </c>
      <c r="N38" s="9"/>
      <c r="O38" s="9"/>
      <c r="P38">
        <v>0.5</v>
      </c>
      <c r="Q38" s="9"/>
      <c r="R38" s="9"/>
    </row>
    <row r="39" spans="4:24" x14ac:dyDescent="0.3">
      <c r="E39" s="5"/>
      <c r="H39" s="5"/>
      <c r="N39" s="5"/>
      <c r="Q39" s="5"/>
    </row>
    <row r="40" spans="4:24" x14ac:dyDescent="0.3">
      <c r="E40" s="5"/>
      <c r="H40" s="5"/>
      <c r="N40" s="5"/>
      <c r="Q40" s="5"/>
    </row>
    <row r="41" spans="4:24" x14ac:dyDescent="0.3">
      <c r="E41" s="6"/>
      <c r="H41" s="5"/>
      <c r="N41" s="5"/>
      <c r="Q41" s="5"/>
    </row>
    <row r="42" spans="4:24" x14ac:dyDescent="0.3">
      <c r="D42" s="7" t="s">
        <v>0</v>
      </c>
      <c r="E42" s="8" t="s">
        <v>1</v>
      </c>
      <c r="F42" s="7" t="s">
        <v>2</v>
      </c>
      <c r="G42" s="7" t="s">
        <v>5</v>
      </c>
      <c r="H42" s="8" t="s">
        <v>6</v>
      </c>
      <c r="I42" s="7" t="s">
        <v>7</v>
      </c>
      <c r="J42" s="7"/>
      <c r="K42" s="7"/>
      <c r="L42" s="7"/>
      <c r="M42" s="7" t="s">
        <v>0</v>
      </c>
      <c r="N42" s="8" t="s">
        <v>1</v>
      </c>
      <c r="O42" s="7" t="s">
        <v>2</v>
      </c>
      <c r="P42" s="7" t="s">
        <v>5</v>
      </c>
      <c r="Q42" s="8" t="s">
        <v>6</v>
      </c>
      <c r="R42" s="7" t="s">
        <v>7</v>
      </c>
      <c r="T42" t="s">
        <v>19</v>
      </c>
      <c r="W42" t="s">
        <v>20</v>
      </c>
    </row>
    <row r="43" spans="4:24" x14ac:dyDescent="0.3">
      <c r="D43" s="1">
        <v>44354</v>
      </c>
      <c r="E43" s="9">
        <v>48000</v>
      </c>
      <c r="F43" s="9" t="s">
        <v>3</v>
      </c>
      <c r="G43">
        <v>491.5</v>
      </c>
      <c r="H43" s="9">
        <f>G44-G43</f>
        <v>-449.5</v>
      </c>
      <c r="I43" s="9">
        <f>H43/G43</f>
        <v>-0.91454730417090535</v>
      </c>
      <c r="J43" s="3"/>
      <c r="K43" s="3"/>
      <c r="M43" s="1">
        <v>44354</v>
      </c>
      <c r="N43" s="9">
        <v>48000</v>
      </c>
      <c r="O43" s="9" t="s">
        <v>4</v>
      </c>
      <c r="P43">
        <v>491.5</v>
      </c>
      <c r="Q43" s="9">
        <f>P44-P43</f>
        <v>102</v>
      </c>
      <c r="R43" s="9">
        <f>Q43/P43</f>
        <v>0.20752797558494404</v>
      </c>
      <c r="T43" t="s">
        <v>11</v>
      </c>
      <c r="U43">
        <f>MAX(I43:I56)</f>
        <v>-0.88114754098360659</v>
      </c>
      <c r="W43" t="s">
        <v>11</v>
      </c>
      <c r="X43">
        <f>MAX(R43:R56)</f>
        <v>0.69074889867841405</v>
      </c>
    </row>
    <row r="44" spans="4:24" x14ac:dyDescent="0.3">
      <c r="D44" s="1">
        <v>44382</v>
      </c>
      <c r="E44" s="9"/>
      <c r="F44" s="9"/>
      <c r="G44">
        <v>42</v>
      </c>
      <c r="H44" s="9"/>
      <c r="I44" s="9"/>
      <c r="J44" s="3"/>
      <c r="K44" s="3"/>
      <c r="M44" s="1">
        <v>44382</v>
      </c>
      <c r="N44" s="9"/>
      <c r="O44" s="9"/>
      <c r="P44">
        <v>593.5</v>
      </c>
      <c r="Q44" s="9"/>
      <c r="R44" s="9"/>
      <c r="T44" t="s">
        <v>12</v>
      </c>
      <c r="U44">
        <f>MIN(I43:I56)</f>
        <v>-0.98888116747741484</v>
      </c>
      <c r="W44" t="s">
        <v>12</v>
      </c>
      <c r="X44">
        <f>MIN(R43:R56)</f>
        <v>9.8148148148148151E-2</v>
      </c>
    </row>
    <row r="45" spans="4:24" x14ac:dyDescent="0.3">
      <c r="E45" s="5"/>
      <c r="H45" s="5"/>
      <c r="L45" s="3"/>
      <c r="N45" s="5"/>
      <c r="Q45" s="5"/>
      <c r="T45" t="s">
        <v>9</v>
      </c>
      <c r="U45">
        <f>AVERAGE(I43:I56)</f>
        <v>-0.93714060534369781</v>
      </c>
      <c r="W45" t="s">
        <v>9</v>
      </c>
      <c r="X45">
        <f>AVERAGE(R43:R56)</f>
        <v>0.3832329040082299</v>
      </c>
    </row>
    <row r="46" spans="4:24" x14ac:dyDescent="0.3">
      <c r="D46" s="1">
        <v>44354</v>
      </c>
      <c r="E46" s="9">
        <v>48200</v>
      </c>
      <c r="F46" s="9" t="s">
        <v>3</v>
      </c>
      <c r="G46">
        <v>830.5</v>
      </c>
      <c r="H46" s="9">
        <f>G47-G46</f>
        <v>-811</v>
      </c>
      <c r="I46" s="9">
        <f>H46/G46</f>
        <v>-0.97652016857314872</v>
      </c>
      <c r="J46" s="3"/>
      <c r="K46" s="3"/>
      <c r="M46" s="1">
        <v>44354</v>
      </c>
      <c r="N46" s="9">
        <v>48200</v>
      </c>
      <c r="O46" s="9" t="s">
        <v>4</v>
      </c>
      <c r="P46">
        <v>479</v>
      </c>
      <c r="Q46" s="9">
        <f>P47-P46</f>
        <v>292</v>
      </c>
      <c r="R46" s="9">
        <f>Q46/P46</f>
        <v>0.60960334029227559</v>
      </c>
      <c r="T46" t="s">
        <v>10</v>
      </c>
      <c r="U46">
        <f>_xlfn.STDEV.S(I43:I56)</f>
        <v>4.4806839377087355E-2</v>
      </c>
      <c r="W46" t="s">
        <v>10</v>
      </c>
      <c r="X46">
        <f>_xlfn.STDEV.S(R43:R56)</f>
        <v>0.25656302133750714</v>
      </c>
    </row>
    <row r="47" spans="4:24" x14ac:dyDescent="0.3">
      <c r="D47" s="1">
        <v>44382</v>
      </c>
      <c r="E47" s="9"/>
      <c r="F47" s="9"/>
      <c r="G47">
        <v>19.5</v>
      </c>
      <c r="H47" s="9"/>
      <c r="I47" s="9"/>
      <c r="J47" s="3"/>
      <c r="K47" s="3"/>
      <c r="M47" s="1">
        <v>44382</v>
      </c>
      <c r="N47" s="9"/>
      <c r="O47" s="9"/>
      <c r="P47">
        <v>771</v>
      </c>
      <c r="Q47" s="9"/>
      <c r="R47" s="9"/>
    </row>
    <row r="48" spans="4:24" x14ac:dyDescent="0.3">
      <c r="E48" s="5"/>
      <c r="H48" s="5"/>
      <c r="N48" s="5"/>
      <c r="Q48" s="5"/>
      <c r="T48" t="s">
        <v>13</v>
      </c>
      <c r="U48">
        <f>(U45*12-$L$2)/(U46*SQRT(12))</f>
        <v>-72.866378015635803</v>
      </c>
      <c r="W48" t="s">
        <v>13</v>
      </c>
      <c r="X48">
        <f>(X45*12-$L$2)/(X46*SQRT(12))</f>
        <v>5.1020443389322985</v>
      </c>
    </row>
    <row r="49" spans="4:24" x14ac:dyDescent="0.3">
      <c r="D49" s="1">
        <v>44354</v>
      </c>
      <c r="E49" s="9">
        <v>48400</v>
      </c>
      <c r="F49" s="9" t="s">
        <v>3</v>
      </c>
      <c r="G49">
        <v>719.5</v>
      </c>
      <c r="H49" s="9">
        <f>G50-G49</f>
        <v>-711.5</v>
      </c>
      <c r="I49" s="9">
        <f>H49/G49</f>
        <v>-0.98888116747741484</v>
      </c>
      <c r="J49" s="3"/>
      <c r="K49" s="3"/>
      <c r="M49" s="1">
        <v>44354</v>
      </c>
      <c r="N49" s="9">
        <v>48400</v>
      </c>
      <c r="O49" s="9" t="s">
        <v>4</v>
      </c>
      <c r="P49">
        <v>567.5</v>
      </c>
      <c r="Q49" s="9">
        <f>P50-P49</f>
        <v>392</v>
      </c>
      <c r="R49" s="9">
        <f>Q49/P49</f>
        <v>0.69074889867841405</v>
      </c>
      <c r="T49" t="s">
        <v>14</v>
      </c>
      <c r="U49">
        <f>U48/SQRT(365)</f>
        <v>-3.8140005405885407</v>
      </c>
      <c r="W49" t="s">
        <v>14</v>
      </c>
      <c r="X49">
        <f>X48/SQRT(365)</f>
        <v>0.26705320611131378</v>
      </c>
    </row>
    <row r="50" spans="4:24" x14ac:dyDescent="0.3">
      <c r="D50" s="1">
        <v>44382</v>
      </c>
      <c r="E50" s="9"/>
      <c r="F50" s="9"/>
      <c r="G50">
        <v>8</v>
      </c>
      <c r="H50" s="9"/>
      <c r="I50" s="9"/>
      <c r="J50" s="3"/>
      <c r="K50" s="3"/>
      <c r="M50" s="1">
        <v>44382</v>
      </c>
      <c r="N50" s="9"/>
      <c r="O50" s="9"/>
      <c r="P50">
        <v>959.5</v>
      </c>
      <c r="Q50" s="9"/>
      <c r="R50" s="9"/>
    </row>
    <row r="51" spans="4:24" x14ac:dyDescent="0.3">
      <c r="E51" s="4"/>
      <c r="H51" s="5"/>
      <c r="N51" s="5"/>
      <c r="Q51" s="5"/>
    </row>
    <row r="52" spans="4:24" x14ac:dyDescent="0.3">
      <c r="D52" s="1">
        <v>44354</v>
      </c>
      <c r="E52" s="9">
        <v>47800</v>
      </c>
      <c r="F52" s="9" t="s">
        <v>3</v>
      </c>
      <c r="G52">
        <v>1081</v>
      </c>
      <c r="H52" s="9">
        <f>G53-G52</f>
        <v>-999.5</v>
      </c>
      <c r="I52" s="9">
        <f>H52/G52</f>
        <v>-0.92460684551341354</v>
      </c>
      <c r="J52" s="3"/>
      <c r="K52" s="3"/>
      <c r="M52" s="1">
        <v>44354</v>
      </c>
      <c r="N52" s="9">
        <v>47800</v>
      </c>
      <c r="O52" s="9" t="s">
        <v>4</v>
      </c>
      <c r="P52">
        <v>330.5</v>
      </c>
      <c r="Q52" s="9">
        <f>P53-P52</f>
        <v>102.5</v>
      </c>
      <c r="R52" s="9">
        <f>Q52/P52</f>
        <v>0.3101361573373676</v>
      </c>
    </row>
    <row r="53" spans="4:24" x14ac:dyDescent="0.3">
      <c r="D53" s="1">
        <v>44382</v>
      </c>
      <c r="E53" s="9"/>
      <c r="F53" s="9"/>
      <c r="G53">
        <v>81.5</v>
      </c>
      <c r="H53" s="9"/>
      <c r="I53" s="9"/>
      <c r="J53" s="3"/>
      <c r="K53" s="3"/>
      <c r="M53" s="1">
        <v>44382</v>
      </c>
      <c r="N53" s="9"/>
      <c r="O53" s="9"/>
      <c r="P53">
        <v>433</v>
      </c>
      <c r="Q53" s="9"/>
      <c r="R53" s="9"/>
    </row>
    <row r="54" spans="4:24" x14ac:dyDescent="0.3">
      <c r="E54" s="4"/>
      <c r="H54" s="5"/>
      <c r="N54" s="5"/>
      <c r="Q54" s="5"/>
    </row>
    <row r="55" spans="4:24" x14ac:dyDescent="0.3">
      <c r="D55" s="1">
        <v>44354</v>
      </c>
      <c r="E55" s="9">
        <v>47600</v>
      </c>
      <c r="F55" s="9" t="s">
        <v>3</v>
      </c>
      <c r="G55">
        <v>1220</v>
      </c>
      <c r="H55" s="9">
        <f>G56-G55</f>
        <v>-1075</v>
      </c>
      <c r="I55" s="9">
        <f>H55/G55</f>
        <v>-0.88114754098360659</v>
      </c>
      <c r="J55" s="3"/>
      <c r="K55" s="3"/>
      <c r="M55" s="1">
        <v>44354</v>
      </c>
      <c r="N55" s="9">
        <v>47600</v>
      </c>
      <c r="O55" s="9" t="s">
        <v>4</v>
      </c>
      <c r="P55">
        <v>270</v>
      </c>
      <c r="Q55" s="9">
        <f>P56-P55</f>
        <v>26.5</v>
      </c>
      <c r="R55" s="9">
        <f>Q55/P55</f>
        <v>9.8148148148148151E-2</v>
      </c>
    </row>
    <row r="56" spans="4:24" x14ac:dyDescent="0.3">
      <c r="D56" s="1">
        <v>44382</v>
      </c>
      <c r="E56" s="9"/>
      <c r="F56" s="9"/>
      <c r="G56">
        <v>145</v>
      </c>
      <c r="H56" s="9"/>
      <c r="I56" s="9"/>
      <c r="J56" s="3"/>
      <c r="K56" s="3"/>
      <c r="M56" s="1">
        <v>44382</v>
      </c>
      <c r="N56" s="9"/>
      <c r="O56" s="9"/>
      <c r="P56">
        <v>296.5</v>
      </c>
      <c r="Q56" s="9"/>
      <c r="R56" s="9"/>
    </row>
    <row r="57" spans="4:24" x14ac:dyDescent="0.3">
      <c r="E57" s="5"/>
      <c r="H57" s="5"/>
      <c r="N57" s="5"/>
      <c r="Q57" s="5"/>
    </row>
    <row r="58" spans="4:24" x14ac:dyDescent="0.3">
      <c r="E58" s="5"/>
      <c r="H58" s="5"/>
      <c r="N58" s="5"/>
      <c r="Q58" s="5"/>
    </row>
    <row r="59" spans="4:24" x14ac:dyDescent="0.3">
      <c r="E59" s="5"/>
      <c r="H59" s="5"/>
      <c r="N59" s="5"/>
      <c r="Q59" s="5"/>
    </row>
    <row r="60" spans="4:24" x14ac:dyDescent="0.3">
      <c r="D60" s="7" t="s">
        <v>0</v>
      </c>
      <c r="E60" s="8" t="s">
        <v>1</v>
      </c>
      <c r="F60" s="7" t="s">
        <v>2</v>
      </c>
      <c r="G60" s="7" t="s">
        <v>5</v>
      </c>
      <c r="H60" s="8" t="s">
        <v>6</v>
      </c>
      <c r="I60" s="7" t="s">
        <v>7</v>
      </c>
      <c r="J60" s="7"/>
      <c r="K60" s="7"/>
      <c r="L60" s="7"/>
      <c r="M60" s="7" t="s">
        <v>0</v>
      </c>
      <c r="N60" s="8" t="s">
        <v>1</v>
      </c>
      <c r="O60" s="7" t="s">
        <v>2</v>
      </c>
      <c r="P60" s="7" t="s">
        <v>5</v>
      </c>
      <c r="Q60" s="8" t="s">
        <v>6</v>
      </c>
      <c r="R60" s="7" t="s">
        <v>7</v>
      </c>
      <c r="T60" t="s">
        <v>21</v>
      </c>
      <c r="W60" t="s">
        <v>22</v>
      </c>
    </row>
    <row r="61" spans="4:24" x14ac:dyDescent="0.3">
      <c r="D61" s="1">
        <v>44383</v>
      </c>
      <c r="E61" s="9">
        <v>46600</v>
      </c>
      <c r="F61" s="9" t="s">
        <v>3</v>
      </c>
      <c r="G61">
        <v>1134</v>
      </c>
      <c r="H61" s="9">
        <f>G62-G61</f>
        <v>122</v>
      </c>
      <c r="I61" s="9">
        <f>H61/G61</f>
        <v>0.10758377425044091</v>
      </c>
      <c r="J61" s="3"/>
      <c r="K61" s="3"/>
      <c r="M61" s="1">
        <v>44383</v>
      </c>
      <c r="N61" s="9">
        <v>46600</v>
      </c>
      <c r="O61" s="9" t="s">
        <v>4</v>
      </c>
      <c r="P61">
        <v>317</v>
      </c>
      <c r="Q61" s="9">
        <f>P62-P61</f>
        <v>-316.5</v>
      </c>
      <c r="R61" s="9">
        <f>Q61/P61</f>
        <v>-0.99842271293375395</v>
      </c>
      <c r="T61" t="s">
        <v>11</v>
      </c>
      <c r="U61">
        <f>MAX(I61:I74)</f>
        <v>0.10758377425044091</v>
      </c>
      <c r="W61" t="s">
        <v>11</v>
      </c>
      <c r="X61">
        <f>MAX(R61:R74)</f>
        <v>-0.9882352941176471</v>
      </c>
    </row>
    <row r="62" spans="4:24" x14ac:dyDescent="0.3">
      <c r="D62" s="1">
        <v>44413</v>
      </c>
      <c r="E62" s="9"/>
      <c r="F62" s="9"/>
      <c r="G62">
        <v>1256</v>
      </c>
      <c r="H62" s="9"/>
      <c r="I62" s="9"/>
      <c r="J62" s="3"/>
      <c r="K62" s="3"/>
      <c r="M62" s="1">
        <v>44413</v>
      </c>
      <c r="N62" s="9"/>
      <c r="O62" s="9"/>
      <c r="P62">
        <v>0.5</v>
      </c>
      <c r="Q62" s="9"/>
      <c r="R62" s="9"/>
      <c r="T62" t="s">
        <v>12</v>
      </c>
      <c r="U62">
        <f>MIN(I61:I74)</f>
        <v>-6.6346153846153846E-2</v>
      </c>
      <c r="W62" t="s">
        <v>12</v>
      </c>
      <c r="X62">
        <f>MIN(R61:R74)</f>
        <v>-0.99891186071817195</v>
      </c>
    </row>
    <row r="63" spans="4:24" x14ac:dyDescent="0.3">
      <c r="E63" s="5"/>
      <c r="H63" s="5"/>
      <c r="N63" s="5"/>
      <c r="Q63" s="5"/>
      <c r="T63" t="s">
        <v>9</v>
      </c>
      <c r="U63">
        <f>AVERAGE(I61:I74)</f>
        <v>4.686642028633818E-3</v>
      </c>
      <c r="W63" t="s">
        <v>9</v>
      </c>
      <c r="X63">
        <f>AVERAGE(R61:R74)</f>
        <v>-0.99522720110079244</v>
      </c>
    </row>
    <row r="64" spans="4:24" x14ac:dyDescent="0.3">
      <c r="D64" s="1">
        <v>44383</v>
      </c>
      <c r="E64" s="9">
        <v>46800</v>
      </c>
      <c r="F64" s="9" t="s">
        <v>3</v>
      </c>
      <c r="G64">
        <v>1001</v>
      </c>
      <c r="H64" s="9">
        <f>G65-G64</f>
        <v>55</v>
      </c>
      <c r="I64" s="9">
        <f>H64/G64</f>
        <v>5.4945054945054944E-2</v>
      </c>
      <c r="J64" s="3"/>
      <c r="K64" s="3"/>
      <c r="M64" s="1">
        <v>44383</v>
      </c>
      <c r="N64" s="9">
        <v>46800</v>
      </c>
      <c r="O64" s="9" t="s">
        <v>4</v>
      </c>
      <c r="P64">
        <v>383.5</v>
      </c>
      <c r="Q64" s="9">
        <f>P65-P64</f>
        <v>-383</v>
      </c>
      <c r="R64" s="9">
        <f>Q64/P64</f>
        <v>-0.99869621903520212</v>
      </c>
      <c r="T64" t="s">
        <v>10</v>
      </c>
      <c r="U64">
        <f>_xlfn.STDEV.S(I61:I74)</f>
        <v>7.3847939888753947E-2</v>
      </c>
      <c r="W64" t="s">
        <v>10</v>
      </c>
      <c r="X64">
        <f>_xlfn.STDEV.S(R61:R74)</f>
        <v>4.8984744100813377E-3</v>
      </c>
    </row>
    <row r="65" spans="4:24" x14ac:dyDescent="0.3">
      <c r="D65" s="1">
        <v>44413</v>
      </c>
      <c r="E65" s="9"/>
      <c r="F65" s="9"/>
      <c r="G65">
        <v>1056</v>
      </c>
      <c r="H65" s="9"/>
      <c r="I65" s="9"/>
      <c r="J65" s="3"/>
      <c r="K65" s="3"/>
      <c r="M65" s="1">
        <v>44413</v>
      </c>
      <c r="N65" s="9"/>
      <c r="O65" s="9"/>
      <c r="P65">
        <v>0.5</v>
      </c>
      <c r="Q65" s="9"/>
      <c r="R65" s="9"/>
    </row>
    <row r="66" spans="4:24" x14ac:dyDescent="0.3">
      <c r="E66" s="5"/>
      <c r="H66" s="5"/>
      <c r="N66" s="5"/>
      <c r="Q66" s="5"/>
      <c r="T66" t="s">
        <v>13</v>
      </c>
      <c r="U66">
        <f>(U63*12-$L$2)/(U64*SQRT(12))</f>
        <v>-3.1508081836659582E-2</v>
      </c>
      <c r="W66" t="s">
        <v>13</v>
      </c>
      <c r="X66">
        <f>(X63*12-$L$2)/(X64*SQRT(12))</f>
        <v>-707.59376812977462</v>
      </c>
    </row>
    <row r="67" spans="4:24" x14ac:dyDescent="0.3">
      <c r="D67" s="1">
        <v>44383</v>
      </c>
      <c r="E67" s="9">
        <v>47000</v>
      </c>
      <c r="F67" s="9" t="s">
        <v>3</v>
      </c>
      <c r="G67">
        <v>878</v>
      </c>
      <c r="H67" s="9">
        <f>G68-G67</f>
        <v>-21.5</v>
      </c>
      <c r="I67" s="9">
        <f>H67/G67</f>
        <v>-2.44874715261959E-2</v>
      </c>
      <c r="J67" s="3"/>
      <c r="K67" s="3"/>
      <c r="M67" s="1">
        <v>44383</v>
      </c>
      <c r="N67" s="9">
        <v>47000</v>
      </c>
      <c r="O67" s="9" t="s">
        <v>4</v>
      </c>
      <c r="P67">
        <v>459.5</v>
      </c>
      <c r="Q67" s="9">
        <f>P68-P67</f>
        <v>-459</v>
      </c>
      <c r="R67" s="9">
        <f>Q67/P67</f>
        <v>-0.99891186071817195</v>
      </c>
      <c r="T67" t="s">
        <v>14</v>
      </c>
      <c r="U67">
        <f>U66/SQRT(365)</f>
        <v>-1.6492083788237826E-3</v>
      </c>
      <c r="W67" t="s">
        <v>14</v>
      </c>
      <c r="X67">
        <f>X66/SQRT(365)</f>
        <v>-37.037150571487679</v>
      </c>
    </row>
    <row r="68" spans="4:24" x14ac:dyDescent="0.3">
      <c r="D68" s="1">
        <v>44413</v>
      </c>
      <c r="E68" s="9"/>
      <c r="F68" s="9"/>
      <c r="G68">
        <v>856.5</v>
      </c>
      <c r="H68" s="9"/>
      <c r="I68" s="9"/>
      <c r="J68" s="3"/>
      <c r="K68" s="3"/>
      <c r="M68" s="1">
        <v>44413</v>
      </c>
      <c r="N68" s="9"/>
      <c r="O68" s="9"/>
      <c r="P68">
        <v>0.5</v>
      </c>
      <c r="Q68" s="9"/>
      <c r="R68" s="9"/>
    </row>
    <row r="69" spans="4:24" x14ac:dyDescent="0.3">
      <c r="E69" s="5"/>
      <c r="H69" s="5"/>
      <c r="N69" s="5"/>
      <c r="Q69" s="5"/>
    </row>
    <row r="70" spans="4:24" x14ac:dyDescent="0.3">
      <c r="D70" s="1">
        <v>44383</v>
      </c>
      <c r="E70" s="9">
        <v>46400</v>
      </c>
      <c r="F70" s="9" t="s">
        <v>3</v>
      </c>
      <c r="G70">
        <v>1560</v>
      </c>
      <c r="H70" s="9">
        <f>G71-G70</f>
        <v>-103.5</v>
      </c>
      <c r="I70" s="9">
        <f>H70/G70</f>
        <v>-6.6346153846153846E-2</v>
      </c>
      <c r="J70" s="3"/>
      <c r="K70" s="3"/>
      <c r="M70" s="1">
        <v>44383</v>
      </c>
      <c r="N70" s="9">
        <v>46400</v>
      </c>
      <c r="O70" s="9" t="s">
        <v>4</v>
      </c>
      <c r="P70">
        <v>61.5</v>
      </c>
      <c r="Q70" s="9">
        <f>P71-P70</f>
        <v>-61</v>
      </c>
      <c r="R70" s="9">
        <f>Q70/P70</f>
        <v>-0.99186991869918695</v>
      </c>
    </row>
    <row r="71" spans="4:24" x14ac:dyDescent="0.3">
      <c r="D71" s="1">
        <v>44413</v>
      </c>
      <c r="E71" s="9"/>
      <c r="F71" s="9"/>
      <c r="G71">
        <v>1456.5</v>
      </c>
      <c r="H71" s="9"/>
      <c r="I71" s="9"/>
      <c r="J71" s="3"/>
      <c r="K71" s="3"/>
      <c r="M71" s="1">
        <v>44413</v>
      </c>
      <c r="N71" s="9"/>
      <c r="O71" s="9"/>
      <c r="P71">
        <v>0.5</v>
      </c>
      <c r="Q71" s="9"/>
      <c r="R71" s="9"/>
    </row>
    <row r="72" spans="4:24" x14ac:dyDescent="0.3">
      <c r="E72" s="5"/>
      <c r="H72" s="5"/>
      <c r="N72" s="5"/>
      <c r="Q72" s="5"/>
    </row>
    <row r="73" spans="4:24" x14ac:dyDescent="0.3">
      <c r="D73" s="1">
        <v>44383</v>
      </c>
      <c r="E73" s="9">
        <v>46200</v>
      </c>
      <c r="F73" s="9" t="s">
        <v>3</v>
      </c>
      <c r="G73">
        <v>1740.5</v>
      </c>
      <c r="H73" s="9">
        <f>G74-G73</f>
        <v>-84</v>
      </c>
      <c r="I73" s="9">
        <f>H73/G73</f>
        <v>-4.8261993679977015E-2</v>
      </c>
      <c r="J73" s="3"/>
      <c r="K73" s="3"/>
      <c r="M73" s="1">
        <v>44383</v>
      </c>
      <c r="N73" s="9">
        <v>46200</v>
      </c>
      <c r="O73" s="9" t="s">
        <v>4</v>
      </c>
      <c r="P73">
        <v>42.5</v>
      </c>
      <c r="Q73" s="9">
        <f>P74-P73</f>
        <v>-42</v>
      </c>
      <c r="R73" s="9">
        <f>Q73/P73</f>
        <v>-0.9882352941176471</v>
      </c>
    </row>
    <row r="74" spans="4:24" x14ac:dyDescent="0.3">
      <c r="D74" s="1">
        <v>44413</v>
      </c>
      <c r="E74" s="9"/>
      <c r="F74" s="9"/>
      <c r="G74">
        <v>1656.5</v>
      </c>
      <c r="H74" s="9"/>
      <c r="I74" s="9"/>
      <c r="J74" s="3"/>
      <c r="K74" s="3"/>
      <c r="M74" s="1">
        <v>44413</v>
      </c>
      <c r="N74" s="9"/>
      <c r="O74" s="9"/>
      <c r="P74">
        <v>0.5</v>
      </c>
      <c r="Q74" s="9"/>
      <c r="R74" s="9"/>
    </row>
    <row r="75" spans="4:24" x14ac:dyDescent="0.3">
      <c r="E75" s="5"/>
      <c r="H75" s="5"/>
      <c r="N75" s="5"/>
      <c r="Q75" s="5"/>
    </row>
    <row r="76" spans="4:24" x14ac:dyDescent="0.3">
      <c r="E76" s="5"/>
      <c r="H76" s="5"/>
      <c r="N76" s="5"/>
      <c r="Q76" s="5"/>
    </row>
    <row r="77" spans="4:24" x14ac:dyDescent="0.3">
      <c r="E77" s="5"/>
      <c r="H77" s="5"/>
      <c r="N77" s="5"/>
      <c r="Q77" s="5"/>
    </row>
    <row r="78" spans="4:24" x14ac:dyDescent="0.3">
      <c r="D78" s="7" t="s">
        <v>0</v>
      </c>
      <c r="E78" s="8" t="s">
        <v>1</v>
      </c>
      <c r="F78" s="7" t="s">
        <v>2</v>
      </c>
      <c r="G78" s="7" t="s">
        <v>5</v>
      </c>
      <c r="H78" s="8" t="s">
        <v>6</v>
      </c>
      <c r="I78" s="7" t="s">
        <v>7</v>
      </c>
      <c r="J78" s="7"/>
      <c r="K78" s="7"/>
      <c r="L78" s="7"/>
      <c r="M78" s="7" t="s">
        <v>0</v>
      </c>
      <c r="N78" s="8" t="s">
        <v>1</v>
      </c>
      <c r="O78" s="7" t="s">
        <v>2</v>
      </c>
      <c r="P78" s="7" t="s">
        <v>5</v>
      </c>
      <c r="Q78" s="8" t="s">
        <v>6</v>
      </c>
      <c r="R78" s="7" t="s">
        <v>7</v>
      </c>
      <c r="T78" t="s">
        <v>23</v>
      </c>
      <c r="W78" t="s">
        <v>24</v>
      </c>
    </row>
    <row r="79" spans="4:24" x14ac:dyDescent="0.3">
      <c r="D79" s="1">
        <v>44417</v>
      </c>
      <c r="E79" s="9">
        <v>46000</v>
      </c>
      <c r="F79" s="9" t="s">
        <v>3</v>
      </c>
      <c r="G79">
        <v>1701</v>
      </c>
      <c r="H79" s="9">
        <f>G80-G79</f>
        <v>-598.5</v>
      </c>
      <c r="I79" s="9">
        <f>H79/G79</f>
        <v>-0.35185185185185186</v>
      </c>
      <c r="J79" s="3"/>
      <c r="K79" s="3"/>
      <c r="M79" s="1">
        <v>44417</v>
      </c>
      <c r="N79" s="9">
        <v>46000</v>
      </c>
      <c r="O79" s="9" t="s">
        <v>4</v>
      </c>
      <c r="P79">
        <v>108</v>
      </c>
      <c r="Q79" s="9">
        <f>P80-P79</f>
        <v>-107.5</v>
      </c>
      <c r="R79" s="9">
        <f>Q79/P79</f>
        <v>-0.99537037037037035</v>
      </c>
      <c r="T79" t="s">
        <v>11</v>
      </c>
      <c r="U79">
        <f>MAX(I79:I92)</f>
        <v>-0.26814417924987821</v>
      </c>
      <c r="W79" t="s">
        <v>11</v>
      </c>
      <c r="X79">
        <f>MAX(R79:R92)</f>
        <v>-0.99186991869918695</v>
      </c>
    </row>
    <row r="80" spans="4:24" x14ac:dyDescent="0.3">
      <c r="D80" s="1">
        <v>44442</v>
      </c>
      <c r="E80" s="9"/>
      <c r="F80" s="9"/>
      <c r="G80">
        <v>1102.5</v>
      </c>
      <c r="H80" s="9"/>
      <c r="I80" s="9"/>
      <c r="J80" s="3"/>
      <c r="K80" s="3"/>
      <c r="M80" s="1">
        <v>44442</v>
      </c>
      <c r="N80" s="9"/>
      <c r="O80" s="9"/>
      <c r="P80">
        <v>0.5</v>
      </c>
      <c r="Q80" s="9"/>
      <c r="R80" s="9"/>
      <c r="T80" t="s">
        <v>12</v>
      </c>
      <c r="U80">
        <f>MIN(I79:I92)</f>
        <v>-0.48816891153986169</v>
      </c>
      <c r="W80" t="s">
        <v>12</v>
      </c>
      <c r="X80">
        <f>MIN(R79:R92)</f>
        <v>-0.99722222222222223</v>
      </c>
    </row>
    <row r="81" spans="4:24" x14ac:dyDescent="0.3">
      <c r="E81" s="5"/>
      <c r="H81" s="5"/>
      <c r="N81" s="5"/>
      <c r="Q81" s="5"/>
      <c r="T81" t="s">
        <v>9</v>
      </c>
      <c r="U81">
        <f>AVERAGE(I79:I92)</f>
        <v>-0.3649209205509269</v>
      </c>
      <c r="W81" t="s">
        <v>9</v>
      </c>
      <c r="X81">
        <f>AVERAGE(R79:R92)</f>
        <v>-0.99496124629099203</v>
      </c>
    </row>
    <row r="82" spans="4:24" x14ac:dyDescent="0.3">
      <c r="D82" s="1">
        <v>44417</v>
      </c>
      <c r="E82" s="9">
        <v>46200</v>
      </c>
      <c r="F82" s="9" t="s">
        <v>3</v>
      </c>
      <c r="G82">
        <v>1533.5</v>
      </c>
      <c r="H82" s="9">
        <f>G83-G82</f>
        <v>-631</v>
      </c>
      <c r="I82" s="9">
        <f>H82/G82</f>
        <v>-0.41147701336811215</v>
      </c>
      <c r="J82" s="3"/>
      <c r="K82" s="3"/>
      <c r="M82" s="1">
        <v>44417</v>
      </c>
      <c r="N82" s="9">
        <v>46200</v>
      </c>
      <c r="O82" s="9" t="s">
        <v>4</v>
      </c>
      <c r="P82">
        <v>140.5</v>
      </c>
      <c r="Q82" s="9">
        <f>P83-P82</f>
        <v>-140</v>
      </c>
      <c r="R82" s="9">
        <f>Q82/P82</f>
        <v>-0.99644128113879005</v>
      </c>
      <c r="T82" t="s">
        <v>10</v>
      </c>
      <c r="U82">
        <f>_xlfn.STDEV.S(I79:I92)</f>
        <v>8.7305598148854538E-2</v>
      </c>
      <c r="W82" t="s">
        <v>10</v>
      </c>
      <c r="X82">
        <f>_xlfn.STDEV.S(R79:R92)</f>
        <v>2.129981040542973E-3</v>
      </c>
    </row>
    <row r="83" spans="4:24" x14ac:dyDescent="0.3">
      <c r="D83" s="1">
        <v>44442</v>
      </c>
      <c r="E83" s="9"/>
      <c r="F83" s="9"/>
      <c r="G83">
        <v>902.5</v>
      </c>
      <c r="H83" s="9"/>
      <c r="I83" s="9"/>
      <c r="J83" s="3"/>
      <c r="K83" s="3"/>
      <c r="M83" s="1">
        <v>44442</v>
      </c>
      <c r="N83" s="9"/>
      <c r="O83" s="9"/>
      <c r="P83">
        <v>0.5</v>
      </c>
      <c r="Q83" s="9"/>
      <c r="R83" s="9"/>
    </row>
    <row r="84" spans="4:24" x14ac:dyDescent="0.3">
      <c r="E84" s="5"/>
      <c r="H84" s="5"/>
      <c r="N84" s="5"/>
      <c r="Q84" s="5"/>
      <c r="T84" t="s">
        <v>13</v>
      </c>
      <c r="U84">
        <f>(U81*12-$L$2)/(U82*SQRT(12))</f>
        <v>-14.691898213050587</v>
      </c>
      <c r="W84" t="s">
        <v>13</v>
      </c>
      <c r="X84">
        <f>(X81*12-$L$2)/(X82*SQRT(12))</f>
        <v>-1626.8730122345112</v>
      </c>
    </row>
    <row r="85" spans="4:24" x14ac:dyDescent="0.3">
      <c r="D85" s="1">
        <v>44417</v>
      </c>
      <c r="E85" s="9">
        <v>46400</v>
      </c>
      <c r="F85" s="9" t="s">
        <v>3</v>
      </c>
      <c r="G85">
        <v>1373.5</v>
      </c>
      <c r="H85" s="9">
        <f>G86-G85</f>
        <v>-670.5</v>
      </c>
      <c r="I85" s="9">
        <f>H85/G85</f>
        <v>-0.48816891153986169</v>
      </c>
      <c r="J85" s="3"/>
      <c r="K85" s="3"/>
      <c r="M85" s="1">
        <v>44417</v>
      </c>
      <c r="N85" s="9">
        <v>46400</v>
      </c>
      <c r="O85" s="9" t="s">
        <v>4</v>
      </c>
      <c r="P85">
        <v>180</v>
      </c>
      <c r="Q85" s="9">
        <f>P86-P85</f>
        <v>-179.5</v>
      </c>
      <c r="R85" s="9">
        <f>Q85/P85</f>
        <v>-0.99722222222222223</v>
      </c>
      <c r="T85" t="s">
        <v>14</v>
      </c>
      <c r="U85">
        <f>U84/SQRT(365)</f>
        <v>-0.76900909929710903</v>
      </c>
      <c r="W85" t="s">
        <v>14</v>
      </c>
      <c r="X85">
        <f>X84/SQRT(365)</f>
        <v>-85.154425361994456</v>
      </c>
    </row>
    <row r="86" spans="4:24" x14ac:dyDescent="0.3">
      <c r="D86" s="1">
        <v>44442</v>
      </c>
      <c r="E86" s="9"/>
      <c r="F86" s="9"/>
      <c r="G86">
        <v>703</v>
      </c>
      <c r="H86" s="9"/>
      <c r="I86" s="9"/>
      <c r="J86" s="3"/>
      <c r="K86" s="3"/>
      <c r="M86" s="1">
        <v>44442</v>
      </c>
      <c r="N86" s="9"/>
      <c r="O86" s="9"/>
      <c r="P86">
        <v>0.5</v>
      </c>
      <c r="Q86" s="9"/>
      <c r="R86" s="9"/>
    </row>
    <row r="87" spans="4:24" x14ac:dyDescent="0.3">
      <c r="E87" s="5"/>
      <c r="H87" s="5"/>
      <c r="N87" s="5"/>
      <c r="Q87" s="5"/>
    </row>
    <row r="88" spans="4:24" x14ac:dyDescent="0.3">
      <c r="D88" s="1">
        <v>44417</v>
      </c>
      <c r="E88" s="9">
        <v>45800</v>
      </c>
      <c r="F88" s="9" t="s">
        <v>3</v>
      </c>
      <c r="G88">
        <v>1874</v>
      </c>
      <c r="H88" s="9">
        <f>G89-G88</f>
        <v>-571.5</v>
      </c>
      <c r="I88" s="9">
        <f>H88/G88</f>
        <v>-0.30496264674493062</v>
      </c>
      <c r="J88" s="3"/>
      <c r="K88" s="3"/>
      <c r="M88" s="1">
        <v>44417</v>
      </c>
      <c r="N88" s="9">
        <v>45800</v>
      </c>
      <c r="O88" s="9" t="s">
        <v>4</v>
      </c>
      <c r="P88">
        <v>82</v>
      </c>
      <c r="Q88" s="9">
        <f>P89-P88</f>
        <v>-81.5</v>
      </c>
      <c r="R88" s="9">
        <f>Q88/P88</f>
        <v>-0.99390243902439024</v>
      </c>
    </row>
    <row r="89" spans="4:24" x14ac:dyDescent="0.3">
      <c r="D89" s="1">
        <v>44442</v>
      </c>
      <c r="E89" s="9"/>
      <c r="F89" s="9"/>
      <c r="G89">
        <v>1302.5</v>
      </c>
      <c r="H89" s="9"/>
      <c r="I89" s="9"/>
      <c r="J89" s="3"/>
      <c r="K89" s="3"/>
      <c r="M89" s="1">
        <v>44442</v>
      </c>
      <c r="N89" s="9"/>
      <c r="O89" s="9"/>
      <c r="P89">
        <v>0.5</v>
      </c>
      <c r="Q89" s="9"/>
      <c r="R89" s="9"/>
    </row>
    <row r="90" spans="4:24" x14ac:dyDescent="0.3">
      <c r="E90" s="5"/>
      <c r="H90" s="5"/>
      <c r="N90" s="5"/>
      <c r="Q90" s="5"/>
    </row>
    <row r="91" spans="4:24" x14ac:dyDescent="0.3">
      <c r="D91" s="1">
        <v>44417</v>
      </c>
      <c r="E91" s="9">
        <v>45600</v>
      </c>
      <c r="F91" s="9" t="s">
        <v>3</v>
      </c>
      <c r="G91">
        <v>2053</v>
      </c>
      <c r="H91" s="9">
        <f>G92-G91</f>
        <v>-550.5</v>
      </c>
      <c r="I91" s="9">
        <f>H91/G91</f>
        <v>-0.26814417924987821</v>
      </c>
      <c r="J91" s="3"/>
      <c r="K91" s="3"/>
      <c r="M91" s="1">
        <v>44417</v>
      </c>
      <c r="N91" s="9">
        <v>45600</v>
      </c>
      <c r="O91" s="9" t="s">
        <v>4</v>
      </c>
      <c r="P91">
        <v>61.5</v>
      </c>
      <c r="Q91" s="9">
        <f>P92-P91</f>
        <v>-61</v>
      </c>
      <c r="R91" s="9">
        <f>Q91/P91</f>
        <v>-0.99186991869918695</v>
      </c>
    </row>
    <row r="92" spans="4:24" x14ac:dyDescent="0.3">
      <c r="D92" s="1">
        <v>44442</v>
      </c>
      <c r="E92" s="9"/>
      <c r="F92" s="9"/>
      <c r="G92">
        <v>1502.5</v>
      </c>
      <c r="H92" s="9"/>
      <c r="I92" s="9"/>
      <c r="J92" s="3"/>
      <c r="K92" s="3"/>
      <c r="M92" s="1">
        <v>44442</v>
      </c>
      <c r="N92" s="9"/>
      <c r="O92" s="9"/>
      <c r="P92">
        <v>0.5</v>
      </c>
      <c r="Q92" s="9"/>
      <c r="R92" s="9"/>
    </row>
    <row r="93" spans="4:24" x14ac:dyDescent="0.3">
      <c r="E93" s="5"/>
      <c r="H93" s="5"/>
      <c r="N93" s="5"/>
      <c r="Q93" s="5"/>
    </row>
    <row r="94" spans="4:24" x14ac:dyDescent="0.3">
      <c r="E94" s="5"/>
      <c r="H94" s="5"/>
      <c r="N94" s="5"/>
      <c r="Q94" s="5"/>
    </row>
    <row r="95" spans="4:24" x14ac:dyDescent="0.3">
      <c r="E95" s="5"/>
      <c r="H95" s="5"/>
      <c r="N95" s="5"/>
      <c r="Q95" s="5"/>
    </row>
    <row r="96" spans="4:24" x14ac:dyDescent="0.3">
      <c r="D96" s="7" t="s">
        <v>0</v>
      </c>
      <c r="E96" s="8" t="s">
        <v>1</v>
      </c>
      <c r="F96" s="7" t="s">
        <v>2</v>
      </c>
      <c r="G96" s="7" t="s">
        <v>5</v>
      </c>
      <c r="H96" s="8" t="s">
        <v>6</v>
      </c>
      <c r="I96" s="7" t="s">
        <v>7</v>
      </c>
      <c r="J96" s="7"/>
      <c r="K96" s="7"/>
      <c r="L96" s="7"/>
      <c r="M96" s="7" t="s">
        <v>0</v>
      </c>
      <c r="N96" s="8" t="s">
        <v>1</v>
      </c>
      <c r="O96" s="7" t="s">
        <v>2</v>
      </c>
      <c r="P96" s="7" t="s">
        <v>5</v>
      </c>
      <c r="Q96" s="8" t="s">
        <v>6</v>
      </c>
      <c r="R96" s="7" t="s">
        <v>7</v>
      </c>
      <c r="T96" t="s">
        <v>25</v>
      </c>
      <c r="W96" t="s">
        <v>26</v>
      </c>
    </row>
    <row r="97" spans="4:24" x14ac:dyDescent="0.3">
      <c r="D97" s="1">
        <v>44445</v>
      </c>
      <c r="E97" s="9">
        <v>48000</v>
      </c>
      <c r="F97" s="9" t="s">
        <v>3</v>
      </c>
      <c r="G97">
        <v>495</v>
      </c>
      <c r="H97" s="9">
        <f>G98-G97</f>
        <v>-372</v>
      </c>
      <c r="I97" s="9">
        <f>H97/G97</f>
        <v>-0.75151515151515147</v>
      </c>
      <c r="J97" s="3"/>
      <c r="K97" s="3"/>
      <c r="M97" s="1">
        <v>44445</v>
      </c>
      <c r="N97" s="9">
        <v>48000</v>
      </c>
      <c r="O97" s="9" t="s">
        <v>4</v>
      </c>
      <c r="P97">
        <v>1101</v>
      </c>
      <c r="Q97" s="9">
        <f>P98-P97</f>
        <v>690</v>
      </c>
      <c r="R97" s="9">
        <f>Q97/P97</f>
        <v>0.6267029972752044</v>
      </c>
      <c r="T97" t="s">
        <v>11</v>
      </c>
      <c r="U97">
        <f>MAX(I97:I110)</f>
        <v>-0.75151515151515147</v>
      </c>
      <c r="W97" t="s">
        <v>11</v>
      </c>
      <c r="X97">
        <f>MAX(R97:R110)</f>
        <v>0.6267029972752044</v>
      </c>
    </row>
    <row r="98" spans="4:24" x14ac:dyDescent="0.3">
      <c r="D98" s="1">
        <v>44474</v>
      </c>
      <c r="E98" s="9"/>
      <c r="F98" s="9"/>
      <c r="G98">
        <v>123</v>
      </c>
      <c r="H98" s="9"/>
      <c r="I98" s="9"/>
      <c r="J98" s="3"/>
      <c r="K98" s="3"/>
      <c r="M98" s="1">
        <v>44474</v>
      </c>
      <c r="N98" s="9"/>
      <c r="O98" s="9"/>
      <c r="P98">
        <v>1791</v>
      </c>
      <c r="Q98" s="9"/>
      <c r="R98" s="9"/>
      <c r="T98" t="s">
        <v>12</v>
      </c>
      <c r="U98">
        <f>MIN(I97:I110)</f>
        <v>-0.99923136049192929</v>
      </c>
      <c r="W98" t="s">
        <v>12</v>
      </c>
      <c r="X98">
        <f>MIN(R97:R110)</f>
        <v>0.17228464419475656</v>
      </c>
    </row>
    <row r="99" spans="4:24" x14ac:dyDescent="0.3">
      <c r="E99" s="5"/>
      <c r="H99" s="5"/>
      <c r="N99" s="5"/>
      <c r="Q99" s="5"/>
      <c r="T99" t="s">
        <v>9</v>
      </c>
      <c r="U99">
        <f>AVERAGE(I97:I110)</f>
        <v>-0.94807990457343538</v>
      </c>
      <c r="W99" t="s">
        <v>9</v>
      </c>
      <c r="X99">
        <f>AVERAGE(R97:R110)</f>
        <v>0.46173970732633318</v>
      </c>
    </row>
    <row r="100" spans="4:24" x14ac:dyDescent="0.3">
      <c r="D100" s="1">
        <v>44445</v>
      </c>
      <c r="E100" s="9">
        <v>48200</v>
      </c>
      <c r="F100" s="9" t="s">
        <v>3</v>
      </c>
      <c r="G100">
        <v>202</v>
      </c>
      <c r="H100" s="9">
        <f>G101-G100</f>
        <v>-201.5</v>
      </c>
      <c r="I100" s="9">
        <f>H100/G100</f>
        <v>-0.99752475247524752</v>
      </c>
      <c r="J100" s="3"/>
      <c r="K100" s="3"/>
      <c r="M100" s="1">
        <v>44445</v>
      </c>
      <c r="N100" s="9">
        <v>48200</v>
      </c>
      <c r="O100" s="9" t="s">
        <v>4</v>
      </c>
      <c r="P100">
        <v>1250</v>
      </c>
      <c r="Q100" s="9">
        <f>P101-P100</f>
        <v>741</v>
      </c>
      <c r="R100" s="9">
        <f>Q100/P100</f>
        <v>0.59279999999999999</v>
      </c>
      <c r="T100" t="s">
        <v>10</v>
      </c>
      <c r="U100">
        <f>_xlfn.STDEV.S(I97:I110)</f>
        <v>0.10991204478964484</v>
      </c>
      <c r="W100" t="s">
        <v>10</v>
      </c>
      <c r="X100">
        <f>_xlfn.STDEV.S(R97:R110)</f>
        <v>0.17929592163578056</v>
      </c>
    </row>
    <row r="101" spans="4:24" x14ac:dyDescent="0.3">
      <c r="D101" s="1">
        <v>44474</v>
      </c>
      <c r="E101" s="9"/>
      <c r="F101" s="9"/>
      <c r="G101">
        <v>0.5</v>
      </c>
      <c r="H101" s="9"/>
      <c r="I101" s="9"/>
      <c r="J101" s="3"/>
      <c r="K101" s="3"/>
      <c r="M101" s="1">
        <v>44474</v>
      </c>
      <c r="N101" s="9"/>
      <c r="O101" s="9"/>
      <c r="P101">
        <v>1991</v>
      </c>
      <c r="Q101" s="9"/>
      <c r="R101" s="9"/>
    </row>
    <row r="102" spans="4:24" x14ac:dyDescent="0.3">
      <c r="E102" s="5"/>
      <c r="H102" s="5"/>
      <c r="N102" s="5"/>
      <c r="Q102" s="5"/>
      <c r="T102" t="s">
        <v>13</v>
      </c>
      <c r="U102">
        <f>(U99*12-$L$2)/(U100*SQRT(12))</f>
        <v>-30.049545035651089</v>
      </c>
      <c r="W102" t="s">
        <v>13</v>
      </c>
      <c r="X102">
        <f>(X99*12-$L$2)/(X100*SQRT(12))</f>
        <v>8.8175539094495576</v>
      </c>
    </row>
    <row r="103" spans="4:24" x14ac:dyDescent="0.3">
      <c r="D103" s="1">
        <v>44445</v>
      </c>
      <c r="E103" s="9">
        <v>48400</v>
      </c>
      <c r="F103" s="9" t="s">
        <v>3</v>
      </c>
      <c r="G103">
        <v>71.5</v>
      </c>
      <c r="H103" s="9">
        <f>G104-G103</f>
        <v>-71</v>
      </c>
      <c r="I103" s="9">
        <f>H103/G103</f>
        <v>-0.99300699300699302</v>
      </c>
      <c r="J103" s="3"/>
      <c r="K103" s="3"/>
      <c r="M103" s="1">
        <v>44445</v>
      </c>
      <c r="N103" s="9">
        <v>48400</v>
      </c>
      <c r="O103" s="9" t="s">
        <v>4</v>
      </c>
      <c r="P103">
        <v>1869</v>
      </c>
      <c r="Q103" s="9">
        <f>P104-P103</f>
        <v>322</v>
      </c>
      <c r="R103" s="9">
        <f>Q103/P103</f>
        <v>0.17228464419475656</v>
      </c>
      <c r="T103" t="s">
        <v>14</v>
      </c>
      <c r="U103">
        <f>U102/SQRT(365)</f>
        <v>-1.5728650734611778</v>
      </c>
      <c r="W103" t="s">
        <v>14</v>
      </c>
      <c r="X103">
        <f>X102/SQRT(365)</f>
        <v>0.46153186549347619</v>
      </c>
    </row>
    <row r="104" spans="4:24" x14ac:dyDescent="0.3">
      <c r="D104" s="1">
        <v>44474</v>
      </c>
      <c r="E104" s="9"/>
      <c r="F104" s="9"/>
      <c r="G104">
        <v>0.5</v>
      </c>
      <c r="H104" s="9"/>
      <c r="I104" s="9"/>
      <c r="J104" s="3"/>
      <c r="K104" s="3"/>
      <c r="M104" s="1">
        <v>44474</v>
      </c>
      <c r="N104" s="9"/>
      <c r="O104" s="9"/>
      <c r="P104">
        <v>2191</v>
      </c>
      <c r="Q104" s="9"/>
      <c r="R104" s="9"/>
    </row>
    <row r="105" spans="4:24" x14ac:dyDescent="0.3">
      <c r="E105" s="5"/>
      <c r="H105" s="5"/>
      <c r="N105" s="5"/>
      <c r="Q105" s="5"/>
    </row>
    <row r="106" spans="4:24" x14ac:dyDescent="0.3">
      <c r="D106" s="1">
        <v>44445</v>
      </c>
      <c r="E106" s="9">
        <v>47800</v>
      </c>
      <c r="F106" s="9" t="s">
        <v>3</v>
      </c>
      <c r="G106">
        <v>569</v>
      </c>
      <c r="H106" s="9">
        <f>G107-G106</f>
        <v>-568.5</v>
      </c>
      <c r="I106" s="9">
        <f>H106/G106</f>
        <v>-0.99912126537785584</v>
      </c>
      <c r="J106" s="3"/>
      <c r="K106" s="3"/>
      <c r="M106" s="1">
        <v>44445</v>
      </c>
      <c r="N106" s="9">
        <v>47800</v>
      </c>
      <c r="O106" s="9" t="s">
        <v>4</v>
      </c>
      <c r="P106">
        <v>1080.5</v>
      </c>
      <c r="Q106" s="9">
        <f>P107-P106</f>
        <v>510.5</v>
      </c>
      <c r="R106" s="9">
        <f>Q106/P106</f>
        <v>0.47246645071726051</v>
      </c>
    </row>
    <row r="107" spans="4:24" x14ac:dyDescent="0.3">
      <c r="D107" s="1">
        <v>44474</v>
      </c>
      <c r="E107" s="9"/>
      <c r="F107" s="9"/>
      <c r="G107">
        <v>0.5</v>
      </c>
      <c r="H107" s="9"/>
      <c r="I107" s="9"/>
      <c r="J107" s="3"/>
      <c r="K107" s="3"/>
      <c r="M107" s="1">
        <v>44474</v>
      </c>
      <c r="N107" s="9"/>
      <c r="O107" s="9"/>
      <c r="P107">
        <v>1591</v>
      </c>
      <c r="Q107" s="9"/>
      <c r="R107" s="9"/>
    </row>
    <row r="108" spans="4:24" x14ac:dyDescent="0.3">
      <c r="E108" s="5"/>
      <c r="H108" s="5"/>
      <c r="N108" s="5"/>
      <c r="Q108" s="5"/>
    </row>
    <row r="109" spans="4:24" x14ac:dyDescent="0.3">
      <c r="D109" s="1">
        <v>44445</v>
      </c>
      <c r="E109" s="9">
        <v>47600</v>
      </c>
      <c r="F109" s="9" t="s">
        <v>3</v>
      </c>
      <c r="G109">
        <v>650.5</v>
      </c>
      <c r="H109" s="9">
        <f>G110-G109</f>
        <v>-650</v>
      </c>
      <c r="I109" s="9">
        <f>H109/G109</f>
        <v>-0.99923136049192929</v>
      </c>
      <c r="J109" s="3"/>
      <c r="K109" s="3"/>
      <c r="M109" s="1">
        <v>44445</v>
      </c>
      <c r="N109" s="9">
        <v>47600</v>
      </c>
      <c r="O109" s="9" t="s">
        <v>4</v>
      </c>
      <c r="P109">
        <v>963</v>
      </c>
      <c r="Q109" s="9">
        <f>P110-P109</f>
        <v>428</v>
      </c>
      <c r="R109" s="9">
        <f>Q109/P109</f>
        <v>0.44444444444444442</v>
      </c>
    </row>
    <row r="110" spans="4:24" x14ac:dyDescent="0.3">
      <c r="D110" s="1">
        <v>44474</v>
      </c>
      <c r="E110" s="9"/>
      <c r="F110" s="9"/>
      <c r="G110">
        <v>0.5</v>
      </c>
      <c r="H110" s="9"/>
      <c r="I110" s="9"/>
      <c r="J110" s="3"/>
      <c r="K110" s="3"/>
      <c r="M110" s="1">
        <v>44474</v>
      </c>
      <c r="N110" s="9"/>
      <c r="O110" s="9"/>
      <c r="P110">
        <v>1391</v>
      </c>
      <c r="Q110" s="9"/>
      <c r="R110" s="9"/>
    </row>
    <row r="111" spans="4:24" x14ac:dyDescent="0.3">
      <c r="E111" s="5"/>
      <c r="H111" s="5"/>
      <c r="N111" s="5"/>
      <c r="Q111" s="5"/>
    </row>
    <row r="112" spans="4:24" x14ac:dyDescent="0.3">
      <c r="E112" s="5"/>
      <c r="H112" s="5"/>
      <c r="N112" s="5"/>
      <c r="Q112" s="5"/>
    </row>
    <row r="113" spans="4:24" x14ac:dyDescent="0.3">
      <c r="E113" s="5"/>
      <c r="H113" s="5"/>
      <c r="N113" s="5"/>
      <c r="Q113" s="5"/>
    </row>
    <row r="114" spans="4:24" x14ac:dyDescent="0.3">
      <c r="D114" s="7" t="s">
        <v>0</v>
      </c>
      <c r="E114" s="8" t="s">
        <v>1</v>
      </c>
      <c r="F114" s="7" t="s">
        <v>2</v>
      </c>
      <c r="G114" s="7" t="s">
        <v>5</v>
      </c>
      <c r="H114" s="8" t="s">
        <v>6</v>
      </c>
      <c r="I114" s="7" t="s">
        <v>7</v>
      </c>
      <c r="J114" s="7"/>
      <c r="K114" s="7"/>
      <c r="L114" s="7"/>
      <c r="M114" s="7" t="s">
        <v>0</v>
      </c>
      <c r="N114" s="8" t="s">
        <v>1</v>
      </c>
      <c r="O114" s="7" t="s">
        <v>2</v>
      </c>
      <c r="P114" s="7" t="s">
        <v>5</v>
      </c>
      <c r="Q114" s="8" t="s">
        <v>6</v>
      </c>
      <c r="R114" s="7" t="s">
        <v>7</v>
      </c>
      <c r="T114" t="s">
        <v>27</v>
      </c>
      <c r="W114" t="s">
        <v>28</v>
      </c>
    </row>
    <row r="115" spans="4:24" x14ac:dyDescent="0.3">
      <c r="D115" s="1">
        <v>44475</v>
      </c>
      <c r="E115" s="9">
        <v>46000</v>
      </c>
      <c r="F115" s="9" t="s">
        <v>3</v>
      </c>
      <c r="G115">
        <v>904.5</v>
      </c>
      <c r="H115" s="9">
        <f>G116-G115</f>
        <v>752</v>
      </c>
      <c r="I115" s="9">
        <f>H115/G115</f>
        <v>0.83139856274184631</v>
      </c>
      <c r="J115" s="3"/>
      <c r="K115" s="3"/>
      <c r="M115" s="1">
        <v>44475</v>
      </c>
      <c r="N115" s="9">
        <v>46000</v>
      </c>
      <c r="O115" s="9" t="s">
        <v>4</v>
      </c>
      <c r="P115">
        <v>309</v>
      </c>
      <c r="Q115" s="9">
        <f>P116-P115</f>
        <v>-308.5</v>
      </c>
      <c r="R115" s="9">
        <f>Q115/P115</f>
        <v>-0.99838187702265369</v>
      </c>
      <c r="T115" t="s">
        <v>11</v>
      </c>
      <c r="U115">
        <f>MAX(I115:I128)</f>
        <v>0.89517345399698345</v>
      </c>
      <c r="W115" t="s">
        <v>11</v>
      </c>
      <c r="X115">
        <f>MAX(R115:R128)</f>
        <v>-0.99740932642487046</v>
      </c>
    </row>
    <row r="116" spans="4:24" x14ac:dyDescent="0.3">
      <c r="D116" s="1">
        <v>44503</v>
      </c>
      <c r="E116" s="9"/>
      <c r="F116" s="9"/>
      <c r="G116">
        <v>1656.5</v>
      </c>
      <c r="H116" s="9"/>
      <c r="I116" s="9"/>
      <c r="J116" s="3"/>
      <c r="K116" s="3"/>
      <c r="M116" s="1">
        <v>44503</v>
      </c>
      <c r="N116" s="9"/>
      <c r="O116" s="9"/>
      <c r="P116">
        <v>0.5</v>
      </c>
      <c r="Q116" s="9"/>
      <c r="R116" s="9"/>
      <c r="T116" t="s">
        <v>12</v>
      </c>
      <c r="U116">
        <f>MIN(I115:I128)</f>
        <v>0.73178947368421055</v>
      </c>
      <c r="W116" t="s">
        <v>12</v>
      </c>
      <c r="X116">
        <f>MIN(R115:R128)</f>
        <v>-0.99892703862660948</v>
      </c>
    </row>
    <row r="117" spans="4:24" x14ac:dyDescent="0.3">
      <c r="E117" s="5"/>
      <c r="H117" s="5"/>
      <c r="N117" s="5"/>
      <c r="Q117" s="5"/>
      <c r="T117" t="s">
        <v>9</v>
      </c>
      <c r="U117">
        <f>AVERAGE(I115:I128)</f>
        <v>0.82277016472954367</v>
      </c>
      <c r="W117" t="s">
        <v>9</v>
      </c>
      <c r="X117">
        <f>AVERAGE(R115:R128)</f>
        <v>-0.99827536424507402</v>
      </c>
    </row>
    <row r="118" spans="4:24" x14ac:dyDescent="0.3">
      <c r="D118" s="1">
        <v>44475</v>
      </c>
      <c r="E118" s="9">
        <v>46200</v>
      </c>
      <c r="F118" s="9" t="s">
        <v>3</v>
      </c>
      <c r="G118">
        <v>778</v>
      </c>
      <c r="H118" s="9">
        <f>G119-G118</f>
        <v>678.5</v>
      </c>
      <c r="I118" s="9">
        <f>H118/G118</f>
        <v>0.87210796915167099</v>
      </c>
      <c r="J118" s="3"/>
      <c r="K118" s="3"/>
      <c r="M118" s="1">
        <v>44475</v>
      </c>
      <c r="N118" s="9">
        <v>46200</v>
      </c>
      <c r="O118" s="9" t="s">
        <v>4</v>
      </c>
      <c r="P118">
        <v>382</v>
      </c>
      <c r="Q118" s="9">
        <f>P119-P118</f>
        <v>-381.5</v>
      </c>
      <c r="R118" s="9">
        <f>Q118/P118</f>
        <v>-0.99869109947643975</v>
      </c>
      <c r="T118" t="s">
        <v>10</v>
      </c>
      <c r="U118">
        <f>_xlfn.STDEV.S(I115:I128)</f>
        <v>6.6294547766852813E-2</v>
      </c>
      <c r="W118" t="s">
        <v>10</v>
      </c>
      <c r="X118">
        <f>_xlfn.STDEV.S(R115:R128)</f>
        <v>6.028421577357236E-4</v>
      </c>
    </row>
    <row r="119" spans="4:24" x14ac:dyDescent="0.3">
      <c r="D119" s="1">
        <v>44503</v>
      </c>
      <c r="E119" s="9"/>
      <c r="F119" s="9"/>
      <c r="G119">
        <v>1456.5</v>
      </c>
      <c r="H119" s="9"/>
      <c r="I119" s="9"/>
      <c r="J119" s="3"/>
      <c r="K119" s="3"/>
      <c r="M119" s="1">
        <v>44503</v>
      </c>
      <c r="N119" s="9"/>
      <c r="O119" s="9"/>
      <c r="P119">
        <v>0.5</v>
      </c>
      <c r="Q119" s="9"/>
      <c r="R119" s="9"/>
    </row>
    <row r="120" spans="4:24" x14ac:dyDescent="0.3">
      <c r="E120" s="5"/>
      <c r="H120" s="5"/>
      <c r="N120" s="5"/>
      <c r="Q120" s="5"/>
      <c r="T120" t="s">
        <v>13</v>
      </c>
      <c r="U120">
        <f>(U117*12-$L$2)/(U118*SQRT(12))</f>
        <v>42.712375915597057</v>
      </c>
      <c r="W120" t="s">
        <v>13</v>
      </c>
      <c r="X120">
        <f>(X117*12-$L$2)/(X118*SQRT(12))</f>
        <v>-5767.1632087684266</v>
      </c>
    </row>
    <row r="121" spans="4:24" x14ac:dyDescent="0.3">
      <c r="D121" s="1">
        <v>44475</v>
      </c>
      <c r="E121" s="9">
        <v>46400</v>
      </c>
      <c r="F121" s="9" t="s">
        <v>3</v>
      </c>
      <c r="G121">
        <v>663</v>
      </c>
      <c r="H121" s="9">
        <f>G122-G121</f>
        <v>593.5</v>
      </c>
      <c r="I121" s="9">
        <f>H121/G121</f>
        <v>0.89517345399698345</v>
      </c>
      <c r="J121" s="3"/>
      <c r="K121" s="3"/>
      <c r="M121" s="1">
        <v>44475</v>
      </c>
      <c r="N121" s="9">
        <v>46400</v>
      </c>
      <c r="O121" s="9" t="s">
        <v>4</v>
      </c>
      <c r="P121">
        <v>466</v>
      </c>
      <c r="Q121" s="9">
        <f>P122-P121</f>
        <v>-465.5</v>
      </c>
      <c r="R121" s="9">
        <f>Q121/P121</f>
        <v>-0.99892703862660948</v>
      </c>
      <c r="T121" t="s">
        <v>14</v>
      </c>
      <c r="U121">
        <f>U120/SQRT(365)</f>
        <v>2.2356679344889585</v>
      </c>
      <c r="W121" t="s">
        <v>14</v>
      </c>
      <c r="X121">
        <f>X120/SQRT(365)</f>
        <v>-301.86711889515334</v>
      </c>
    </row>
    <row r="122" spans="4:24" x14ac:dyDescent="0.3">
      <c r="D122" s="1">
        <v>44503</v>
      </c>
      <c r="E122" s="9"/>
      <c r="F122" s="9"/>
      <c r="G122">
        <v>1256.5</v>
      </c>
      <c r="H122" s="9"/>
      <c r="I122" s="9"/>
      <c r="J122" s="3"/>
      <c r="K122" s="3"/>
      <c r="M122" s="1">
        <v>44503</v>
      </c>
      <c r="N122" s="9"/>
      <c r="O122" s="9"/>
      <c r="P122">
        <v>0.5</v>
      </c>
      <c r="Q122" s="9"/>
      <c r="R122" s="9"/>
    </row>
    <row r="123" spans="4:24" x14ac:dyDescent="0.3">
      <c r="E123" s="5"/>
      <c r="H123" s="5"/>
      <c r="N123" s="5"/>
      <c r="Q123" s="5"/>
    </row>
    <row r="124" spans="4:24" x14ac:dyDescent="0.3">
      <c r="D124" s="1">
        <v>44475</v>
      </c>
      <c r="E124" s="9">
        <v>45800</v>
      </c>
      <c r="F124" s="9" t="s">
        <v>3</v>
      </c>
      <c r="G124">
        <v>1041</v>
      </c>
      <c r="H124" s="9">
        <f>G125-G124</f>
        <v>815.5</v>
      </c>
      <c r="I124" s="9">
        <f>H124/G124</f>
        <v>0.78338136407300674</v>
      </c>
      <c r="J124" s="3"/>
      <c r="K124" s="3"/>
      <c r="M124" s="1">
        <v>44475</v>
      </c>
      <c r="N124" s="9">
        <v>45800</v>
      </c>
      <c r="O124" s="9" t="s">
        <v>4</v>
      </c>
      <c r="P124">
        <v>246</v>
      </c>
      <c r="Q124" s="9">
        <f>P125-P124</f>
        <v>-245.5</v>
      </c>
      <c r="R124" s="9">
        <f>Q124/P124</f>
        <v>-0.99796747967479671</v>
      </c>
    </row>
    <row r="125" spans="4:24" x14ac:dyDescent="0.3">
      <c r="D125" s="1">
        <v>44503</v>
      </c>
      <c r="E125" s="9"/>
      <c r="F125" s="9"/>
      <c r="G125">
        <v>1856.5</v>
      </c>
      <c r="H125" s="9"/>
      <c r="I125" s="9"/>
      <c r="J125" s="3"/>
      <c r="K125" s="3"/>
      <c r="M125" s="1">
        <v>44503</v>
      </c>
      <c r="N125" s="9"/>
      <c r="O125" s="9"/>
      <c r="P125">
        <v>0.5</v>
      </c>
      <c r="Q125" s="9"/>
      <c r="R125" s="9"/>
    </row>
    <row r="126" spans="4:24" x14ac:dyDescent="0.3">
      <c r="E126" s="5"/>
      <c r="H126" s="5"/>
      <c r="N126" s="5"/>
      <c r="Q126" s="5"/>
    </row>
    <row r="127" spans="4:24" x14ac:dyDescent="0.3">
      <c r="D127" s="1">
        <v>44475</v>
      </c>
      <c r="E127" s="9">
        <v>45600</v>
      </c>
      <c r="F127" s="9" t="s">
        <v>3</v>
      </c>
      <c r="G127">
        <v>1187.5</v>
      </c>
      <c r="H127" s="9">
        <f>G128-G127</f>
        <v>869</v>
      </c>
      <c r="I127" s="9">
        <f>H127/G127</f>
        <v>0.73178947368421055</v>
      </c>
      <c r="J127" s="3"/>
      <c r="K127" s="3"/>
      <c r="M127" s="1">
        <v>44475</v>
      </c>
      <c r="N127" s="9">
        <v>45600</v>
      </c>
      <c r="O127" s="9" t="s">
        <v>4</v>
      </c>
      <c r="P127">
        <v>193</v>
      </c>
      <c r="Q127" s="9">
        <f>P128-P127</f>
        <v>-192.5</v>
      </c>
      <c r="R127" s="9">
        <f>Q127/P127</f>
        <v>-0.99740932642487046</v>
      </c>
    </row>
    <row r="128" spans="4:24" x14ac:dyDescent="0.3">
      <c r="D128" s="1">
        <v>44503</v>
      </c>
      <c r="E128" s="9"/>
      <c r="F128" s="9"/>
      <c r="G128">
        <v>2056.5</v>
      </c>
      <c r="H128" s="9"/>
      <c r="I128" s="9"/>
      <c r="J128" s="3"/>
      <c r="K128" s="3"/>
      <c r="M128" s="1">
        <v>44503</v>
      </c>
      <c r="N128" s="9"/>
      <c r="O128" s="9"/>
      <c r="P128">
        <v>0.5</v>
      </c>
      <c r="Q128" s="9"/>
      <c r="R128" s="9"/>
    </row>
    <row r="132" spans="10:11" x14ac:dyDescent="0.3">
      <c r="J132" t="s">
        <v>29</v>
      </c>
    </row>
    <row r="133" spans="10:11" x14ac:dyDescent="0.3">
      <c r="J133" t="s">
        <v>11</v>
      </c>
      <c r="K133">
        <f>MAX(I6:I128)</f>
        <v>5.0403071017274472</v>
      </c>
    </row>
    <row r="134" spans="10:11" x14ac:dyDescent="0.3">
      <c r="J134" t="s">
        <v>12</v>
      </c>
      <c r="K134">
        <f>MIN(I6:I128)</f>
        <v>-0.99923136049192929</v>
      </c>
    </row>
    <row r="135" spans="10:11" x14ac:dyDescent="0.3">
      <c r="J135" t="s">
        <v>9</v>
      </c>
      <c r="K135">
        <f>AVERAGE(I6:I128)</f>
        <v>0.47415882524294162</v>
      </c>
    </row>
    <row r="136" spans="10:11" x14ac:dyDescent="0.3">
      <c r="J136" t="s">
        <v>10</v>
      </c>
      <c r="K136">
        <f>_xlfn.STDEV.S(I6:I128)</f>
        <v>1.6490700080053646</v>
      </c>
    </row>
    <row r="138" spans="10:11" x14ac:dyDescent="0.3">
      <c r="J138" t="s">
        <v>13</v>
      </c>
      <c r="K138">
        <f>(K135*12-$L$2)/(K136*SQRT(12))</f>
        <v>0.98478083605784972</v>
      </c>
    </row>
    <row r="139" spans="10:11" x14ac:dyDescent="0.3">
      <c r="J139" t="s">
        <v>14</v>
      </c>
      <c r="K139">
        <f>K138/SQRT(365)</f>
        <v>5.1545784810106993E-2</v>
      </c>
    </row>
    <row r="143" spans="10:11" x14ac:dyDescent="0.3">
      <c r="J143" t="s">
        <v>30</v>
      </c>
    </row>
    <row r="144" spans="10:11" x14ac:dyDescent="0.3">
      <c r="J144" t="s">
        <v>11</v>
      </c>
      <c r="K144">
        <f>MAX(R6:R128)</f>
        <v>0.69074889867841405</v>
      </c>
    </row>
    <row r="145" spans="10:11" x14ac:dyDescent="0.3">
      <c r="J145" t="s">
        <v>12</v>
      </c>
      <c r="K145">
        <f>MIN(R6:R128)</f>
        <v>-0.99953007518796988</v>
      </c>
    </row>
    <row r="146" spans="10:11" x14ac:dyDescent="0.3">
      <c r="J146" t="s">
        <v>9</v>
      </c>
      <c r="K146">
        <f>AVERAGE(R6:R128)</f>
        <v>-0.59153342903816652</v>
      </c>
    </row>
    <row r="147" spans="10:11" x14ac:dyDescent="0.3">
      <c r="J147" t="s">
        <v>10</v>
      </c>
      <c r="K147">
        <f>_xlfn.STDEV.S(R6:R128)</f>
        <v>0.65983115290704786</v>
      </c>
    </row>
    <row r="149" spans="10:11" x14ac:dyDescent="0.3">
      <c r="J149" t="s">
        <v>13</v>
      </c>
      <c r="K149">
        <f>(K146*12-$L$2)/(K147*SQRT(12))</f>
        <v>-3.1336709535216736</v>
      </c>
    </row>
    <row r="150" spans="10:11" x14ac:dyDescent="0.3">
      <c r="J150" t="s">
        <v>14</v>
      </c>
      <c r="K150">
        <f>K149/SQRT(365)</f>
        <v>-0.16402383425993297</v>
      </c>
    </row>
  </sheetData>
  <mergeCells count="280">
    <mergeCell ref="R37:R38"/>
    <mergeCell ref="R43:R44"/>
    <mergeCell ref="R46:R47"/>
    <mergeCell ref="R49:R50"/>
    <mergeCell ref="R52:R53"/>
    <mergeCell ref="R55:R56"/>
    <mergeCell ref="R6:R7"/>
    <mergeCell ref="R9:R10"/>
    <mergeCell ref="R12:R13"/>
    <mergeCell ref="R15:R16"/>
    <mergeCell ref="R18:R19"/>
    <mergeCell ref="R25:R26"/>
    <mergeCell ref="R28:R29"/>
    <mergeCell ref="R31:R32"/>
    <mergeCell ref="R34:R35"/>
    <mergeCell ref="H6:H7"/>
    <mergeCell ref="Q6:Q7"/>
    <mergeCell ref="H9:H10"/>
    <mergeCell ref="H12:H13"/>
    <mergeCell ref="Q9:Q10"/>
    <mergeCell ref="Q12:Q13"/>
    <mergeCell ref="I6:I7"/>
    <mergeCell ref="I9:I10"/>
    <mergeCell ref="I12:I13"/>
    <mergeCell ref="N12:N13"/>
    <mergeCell ref="N9:N10"/>
    <mergeCell ref="N6:N7"/>
    <mergeCell ref="O12:O13"/>
    <mergeCell ref="O9:O10"/>
    <mergeCell ref="O6:O7"/>
    <mergeCell ref="H15:H16"/>
    <mergeCell ref="Q15:Q16"/>
    <mergeCell ref="H18:H19"/>
    <mergeCell ref="Q18:Q19"/>
    <mergeCell ref="H25:H26"/>
    <mergeCell ref="Q25:Q26"/>
    <mergeCell ref="I15:I16"/>
    <mergeCell ref="I18:I19"/>
    <mergeCell ref="I25:I26"/>
    <mergeCell ref="N18:N19"/>
    <mergeCell ref="N15:N16"/>
    <mergeCell ref="N25:N26"/>
    <mergeCell ref="O25:O26"/>
    <mergeCell ref="O18:O19"/>
    <mergeCell ref="O15:O16"/>
    <mergeCell ref="H28:H29"/>
    <mergeCell ref="Q28:Q29"/>
    <mergeCell ref="H31:H32"/>
    <mergeCell ref="Q31:Q32"/>
    <mergeCell ref="H34:H35"/>
    <mergeCell ref="Q34:Q35"/>
    <mergeCell ref="I28:I29"/>
    <mergeCell ref="I31:I32"/>
    <mergeCell ref="I34:I35"/>
    <mergeCell ref="N34:N35"/>
    <mergeCell ref="N31:N32"/>
    <mergeCell ref="N28:N29"/>
    <mergeCell ref="O34:O35"/>
    <mergeCell ref="O31:O32"/>
    <mergeCell ref="O28:O29"/>
    <mergeCell ref="Q43:Q44"/>
    <mergeCell ref="Q46:Q47"/>
    <mergeCell ref="Q49:Q50"/>
    <mergeCell ref="H37:H38"/>
    <mergeCell ref="Q37:Q38"/>
    <mergeCell ref="H43:H44"/>
    <mergeCell ref="I37:I38"/>
    <mergeCell ref="I43:I44"/>
    <mergeCell ref="I46:I47"/>
    <mergeCell ref="I49:I50"/>
    <mergeCell ref="N37:N38"/>
    <mergeCell ref="O37:O38"/>
    <mergeCell ref="H52:H53"/>
    <mergeCell ref="H55:H56"/>
    <mergeCell ref="Q52:Q53"/>
    <mergeCell ref="Q55:Q56"/>
    <mergeCell ref="H46:H47"/>
    <mergeCell ref="H49:H50"/>
    <mergeCell ref="I52:I53"/>
    <mergeCell ref="I55:I56"/>
    <mergeCell ref="N46:N47"/>
    <mergeCell ref="N55:N56"/>
    <mergeCell ref="N52:N53"/>
    <mergeCell ref="N49:N50"/>
    <mergeCell ref="N43:N44"/>
    <mergeCell ref="O55:O56"/>
    <mergeCell ref="O52:O53"/>
    <mergeCell ref="O49:O50"/>
    <mergeCell ref="O46:O47"/>
    <mergeCell ref="O43:O44"/>
    <mergeCell ref="H61:H62"/>
    <mergeCell ref="I61:I62"/>
    <mergeCell ref="Q61:Q62"/>
    <mergeCell ref="H64:H65"/>
    <mergeCell ref="I64:I65"/>
    <mergeCell ref="Q64:Q65"/>
    <mergeCell ref="N64:N65"/>
    <mergeCell ref="N61:N62"/>
    <mergeCell ref="O64:O65"/>
    <mergeCell ref="O61:O62"/>
    <mergeCell ref="H67:H68"/>
    <mergeCell ref="I67:I68"/>
    <mergeCell ref="Q67:Q68"/>
    <mergeCell ref="H70:H71"/>
    <mergeCell ref="I70:I71"/>
    <mergeCell ref="Q70:Q71"/>
    <mergeCell ref="N70:N71"/>
    <mergeCell ref="N67:N68"/>
    <mergeCell ref="O70:O71"/>
    <mergeCell ref="O67:O68"/>
    <mergeCell ref="H73:H74"/>
    <mergeCell ref="I73:I74"/>
    <mergeCell ref="Q73:Q74"/>
    <mergeCell ref="H79:H80"/>
    <mergeCell ref="I79:I80"/>
    <mergeCell ref="Q79:Q80"/>
    <mergeCell ref="N79:N80"/>
    <mergeCell ref="N73:N74"/>
    <mergeCell ref="O79:O80"/>
    <mergeCell ref="O73:O74"/>
    <mergeCell ref="H82:H83"/>
    <mergeCell ref="I82:I83"/>
    <mergeCell ref="Q82:Q83"/>
    <mergeCell ref="H85:H86"/>
    <mergeCell ref="I85:I86"/>
    <mergeCell ref="Q85:Q86"/>
    <mergeCell ref="N85:N86"/>
    <mergeCell ref="N82:N83"/>
    <mergeCell ref="O85:O86"/>
    <mergeCell ref="O82:O83"/>
    <mergeCell ref="H88:H89"/>
    <mergeCell ref="I88:I89"/>
    <mergeCell ref="Q88:Q89"/>
    <mergeCell ref="H91:H92"/>
    <mergeCell ref="I91:I92"/>
    <mergeCell ref="Q91:Q92"/>
    <mergeCell ref="N91:N92"/>
    <mergeCell ref="N88:N89"/>
    <mergeCell ref="O91:O92"/>
    <mergeCell ref="O88:O89"/>
    <mergeCell ref="H97:H98"/>
    <mergeCell ref="I97:I98"/>
    <mergeCell ref="Q97:Q98"/>
    <mergeCell ref="H100:H101"/>
    <mergeCell ref="I100:I101"/>
    <mergeCell ref="Q100:Q101"/>
    <mergeCell ref="N100:N101"/>
    <mergeCell ref="N97:N98"/>
    <mergeCell ref="O100:O101"/>
    <mergeCell ref="O97:O98"/>
    <mergeCell ref="H103:H104"/>
    <mergeCell ref="I103:I104"/>
    <mergeCell ref="Q103:Q104"/>
    <mergeCell ref="H106:H107"/>
    <mergeCell ref="I106:I107"/>
    <mergeCell ref="Q106:Q107"/>
    <mergeCell ref="N106:N107"/>
    <mergeCell ref="N103:N104"/>
    <mergeCell ref="O106:O107"/>
    <mergeCell ref="O103:O104"/>
    <mergeCell ref="H109:H110"/>
    <mergeCell ref="I109:I110"/>
    <mergeCell ref="Q109:Q110"/>
    <mergeCell ref="H115:H116"/>
    <mergeCell ref="I115:I116"/>
    <mergeCell ref="Q115:Q116"/>
    <mergeCell ref="N115:N116"/>
    <mergeCell ref="N109:N110"/>
    <mergeCell ref="O115:O116"/>
    <mergeCell ref="O109:O110"/>
    <mergeCell ref="H118:H119"/>
    <mergeCell ref="I118:I119"/>
    <mergeCell ref="Q118:Q119"/>
    <mergeCell ref="H121:H122"/>
    <mergeCell ref="I121:I122"/>
    <mergeCell ref="Q121:Q122"/>
    <mergeCell ref="N121:N122"/>
    <mergeCell ref="N118:N119"/>
    <mergeCell ref="O121:O122"/>
    <mergeCell ref="O118:O119"/>
    <mergeCell ref="H124:H125"/>
    <mergeCell ref="I124:I125"/>
    <mergeCell ref="Q124:Q125"/>
    <mergeCell ref="H127:H128"/>
    <mergeCell ref="I127:I128"/>
    <mergeCell ref="Q127:Q128"/>
    <mergeCell ref="N127:N128"/>
    <mergeCell ref="N124:N125"/>
    <mergeCell ref="O127:O128"/>
    <mergeCell ref="O124:O125"/>
    <mergeCell ref="R79:R80"/>
    <mergeCell ref="R82:R83"/>
    <mergeCell ref="R85:R86"/>
    <mergeCell ref="R88:R89"/>
    <mergeCell ref="R91:R92"/>
    <mergeCell ref="R61:R62"/>
    <mergeCell ref="R64:R65"/>
    <mergeCell ref="R67:R68"/>
    <mergeCell ref="R70:R71"/>
    <mergeCell ref="R73:R74"/>
    <mergeCell ref="R115:R116"/>
    <mergeCell ref="R118:R119"/>
    <mergeCell ref="R121:R122"/>
    <mergeCell ref="R124:R125"/>
    <mergeCell ref="R127:R128"/>
    <mergeCell ref="R97:R98"/>
    <mergeCell ref="R100:R101"/>
    <mergeCell ref="R103:R104"/>
    <mergeCell ref="R106:R107"/>
    <mergeCell ref="R109:R110"/>
    <mergeCell ref="E127:E128"/>
    <mergeCell ref="E124:E125"/>
    <mergeCell ref="E121:E122"/>
    <mergeCell ref="E118:E119"/>
    <mergeCell ref="E115:E116"/>
    <mergeCell ref="E28:E29"/>
    <mergeCell ref="E25:E26"/>
    <mergeCell ref="E49:E50"/>
    <mergeCell ref="E55:E56"/>
    <mergeCell ref="E52:E53"/>
    <mergeCell ref="E46:E47"/>
    <mergeCell ref="E43:E44"/>
    <mergeCell ref="E37:E38"/>
    <mergeCell ref="E34:E35"/>
    <mergeCell ref="E31:E32"/>
    <mergeCell ref="E91:E92"/>
    <mergeCell ref="E88:E89"/>
    <mergeCell ref="E85:E86"/>
    <mergeCell ref="E82:E83"/>
    <mergeCell ref="E79:E80"/>
    <mergeCell ref="E109:E110"/>
    <mergeCell ref="E106:E107"/>
    <mergeCell ref="E103:E104"/>
    <mergeCell ref="E100:E101"/>
    <mergeCell ref="E97:E98"/>
    <mergeCell ref="F18:F19"/>
    <mergeCell ref="F15:F16"/>
    <mergeCell ref="F12:F13"/>
    <mergeCell ref="F9:F10"/>
    <mergeCell ref="F6:F7"/>
    <mergeCell ref="E73:E74"/>
    <mergeCell ref="E70:E71"/>
    <mergeCell ref="E67:E68"/>
    <mergeCell ref="E64:E65"/>
    <mergeCell ref="E61:E62"/>
    <mergeCell ref="E6:E7"/>
    <mergeCell ref="E9:E10"/>
    <mergeCell ref="E12:E13"/>
    <mergeCell ref="E18:E19"/>
    <mergeCell ref="E15:E16"/>
    <mergeCell ref="F109:F110"/>
    <mergeCell ref="F106:F107"/>
    <mergeCell ref="F103:F104"/>
    <mergeCell ref="F100:F101"/>
    <mergeCell ref="F97:F98"/>
    <mergeCell ref="F127:F128"/>
    <mergeCell ref="F124:F125"/>
    <mergeCell ref="F121:F122"/>
    <mergeCell ref="F118:F119"/>
    <mergeCell ref="F115:F116"/>
    <mergeCell ref="F73:F74"/>
    <mergeCell ref="F70:F71"/>
    <mergeCell ref="F67:F68"/>
    <mergeCell ref="F64:F65"/>
    <mergeCell ref="F61:F62"/>
    <mergeCell ref="F91:F92"/>
    <mergeCell ref="F88:F89"/>
    <mergeCell ref="F85:F86"/>
    <mergeCell ref="F82:F83"/>
    <mergeCell ref="F79:F80"/>
    <mergeCell ref="F37:F38"/>
    <mergeCell ref="F34:F35"/>
    <mergeCell ref="F31:F32"/>
    <mergeCell ref="F28:F29"/>
    <mergeCell ref="F25:F26"/>
    <mergeCell ref="F55:F56"/>
    <mergeCell ref="F52:F53"/>
    <mergeCell ref="F49:F50"/>
    <mergeCell ref="F46:F47"/>
    <mergeCell ref="F43:F4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tabSelected="1" topLeftCell="A25" zoomScaleNormal="100" workbookViewId="0">
      <selection activeCell="U30" sqref="U30"/>
    </sheetView>
  </sheetViews>
  <sheetFormatPr defaultRowHeight="14.4" x14ac:dyDescent="0.3"/>
  <cols>
    <col min="2" max="2" width="9.33203125" bestFit="1" customWidth="1"/>
    <col min="7" max="7" width="9.109375" bestFit="1" customWidth="1"/>
    <col min="8" max="8" width="8.88671875" customWidth="1"/>
    <col min="12" max="12" width="9.109375" bestFit="1" customWidth="1"/>
  </cols>
  <sheetData>
    <row r="1" spans="2:19" x14ac:dyDescent="0.3">
      <c r="B1" s="16"/>
      <c r="C1" s="16"/>
      <c r="D1" s="16"/>
      <c r="E1" s="16"/>
      <c r="H1" t="s">
        <v>35</v>
      </c>
      <c r="L1" t="s">
        <v>39</v>
      </c>
      <c r="M1" t="s">
        <v>40</v>
      </c>
      <c r="O1" t="s">
        <v>43</v>
      </c>
      <c r="P1">
        <v>10</v>
      </c>
      <c r="R1" t="s">
        <v>44</v>
      </c>
      <c r="S1">
        <f>_xlfn.FLOOR.MATH(1000000/(10*$R$2))</f>
        <v>3703</v>
      </c>
    </row>
    <row r="2" spans="2:19" x14ac:dyDescent="0.3">
      <c r="H2" t="s">
        <v>46</v>
      </c>
      <c r="I2">
        <v>47534</v>
      </c>
      <c r="Q2" t="s">
        <v>45</v>
      </c>
      <c r="R2">
        <f>(E5+O5-(2*J5))</f>
        <v>27</v>
      </c>
    </row>
    <row r="3" spans="2:19" x14ac:dyDescent="0.3">
      <c r="C3" t="s">
        <v>36</v>
      </c>
      <c r="H3" t="s">
        <v>37</v>
      </c>
      <c r="M3" t="s">
        <v>38</v>
      </c>
    </row>
    <row r="4" spans="2:19" ht="27.6" x14ac:dyDescent="0.3">
      <c r="B4" s="12" t="s">
        <v>31</v>
      </c>
      <c r="C4" s="12" t="s">
        <v>32</v>
      </c>
      <c r="D4" s="12" t="s">
        <v>33</v>
      </c>
      <c r="E4" s="12" t="s">
        <v>34</v>
      </c>
      <c r="G4" s="12" t="s">
        <v>31</v>
      </c>
      <c r="H4" s="12" t="s">
        <v>32</v>
      </c>
      <c r="I4" s="12" t="s">
        <v>33</v>
      </c>
      <c r="J4" s="12" t="s">
        <v>34</v>
      </c>
      <c r="L4" s="12" t="s">
        <v>31</v>
      </c>
      <c r="M4" s="12" t="s">
        <v>32</v>
      </c>
      <c r="N4" s="12" t="s">
        <v>33</v>
      </c>
      <c r="O4" s="12" t="s">
        <v>34</v>
      </c>
      <c r="Q4" s="17" t="s">
        <v>41</v>
      </c>
      <c r="R4" s="17" t="s">
        <v>42</v>
      </c>
    </row>
    <row r="5" spans="2:19" x14ac:dyDescent="0.3">
      <c r="B5" s="13">
        <v>44384</v>
      </c>
      <c r="C5" s="14" t="s">
        <v>3</v>
      </c>
      <c r="D5" s="15">
        <v>47400</v>
      </c>
      <c r="E5" s="15">
        <v>1284.5</v>
      </c>
      <c r="G5" s="13">
        <v>44384</v>
      </c>
      <c r="H5" s="14" t="s">
        <v>3</v>
      </c>
      <c r="I5" s="15">
        <v>47800</v>
      </c>
      <c r="J5" s="15">
        <v>1057</v>
      </c>
      <c r="L5" s="13">
        <v>44384</v>
      </c>
      <c r="M5" s="14" t="s">
        <v>3</v>
      </c>
      <c r="N5" s="15">
        <v>48200</v>
      </c>
      <c r="O5" s="15">
        <v>856.5</v>
      </c>
    </row>
    <row r="6" spans="2:19" x14ac:dyDescent="0.3">
      <c r="B6" s="13">
        <v>44385</v>
      </c>
      <c r="C6" s="14" t="s">
        <v>3</v>
      </c>
      <c r="D6" s="15">
        <v>47400</v>
      </c>
      <c r="E6" s="15">
        <v>1285.5</v>
      </c>
      <c r="G6" s="13">
        <v>44385</v>
      </c>
      <c r="H6" s="14" t="s">
        <v>3</v>
      </c>
      <c r="I6" s="15">
        <v>47800</v>
      </c>
      <c r="J6" s="15">
        <v>1054</v>
      </c>
      <c r="L6" s="13">
        <v>44385</v>
      </c>
      <c r="M6" s="14" t="s">
        <v>3</v>
      </c>
      <c r="N6" s="15">
        <v>48200</v>
      </c>
      <c r="O6" s="15">
        <v>851</v>
      </c>
      <c r="Q6">
        <f>E6+O6-(2*J6)-$R$2</f>
        <v>1.5</v>
      </c>
      <c r="R6">
        <f>Q6*$P$1*$S$1</f>
        <v>55545</v>
      </c>
    </row>
    <row r="7" spans="2:19" x14ac:dyDescent="0.3">
      <c r="B7" s="13">
        <v>44386</v>
      </c>
      <c r="C7" s="14" t="s">
        <v>3</v>
      </c>
      <c r="D7" s="15">
        <v>47400</v>
      </c>
      <c r="E7" s="15">
        <v>1431.5</v>
      </c>
      <c r="G7" s="13">
        <v>44386</v>
      </c>
      <c r="H7" s="14" t="s">
        <v>3</v>
      </c>
      <c r="I7" s="15">
        <v>47800</v>
      </c>
      <c r="J7" s="15">
        <v>1181</v>
      </c>
      <c r="L7" s="13">
        <v>44386</v>
      </c>
      <c r="M7" s="14" t="s">
        <v>3</v>
      </c>
      <c r="N7" s="15">
        <v>48200</v>
      </c>
      <c r="O7" s="15">
        <v>959</v>
      </c>
      <c r="Q7">
        <f t="shared" ref="Q7:Q47" si="0">E7+O7-(2*J7)-$R$2</f>
        <v>1.5</v>
      </c>
      <c r="R7">
        <f t="shared" ref="R7:R47" si="1">Q7*$P$1*$S$1</f>
        <v>55545</v>
      </c>
    </row>
    <row r="8" spans="2:19" x14ac:dyDescent="0.3">
      <c r="B8" s="13">
        <v>44389</v>
      </c>
      <c r="C8" s="14" t="s">
        <v>3</v>
      </c>
      <c r="D8" s="15">
        <v>47400</v>
      </c>
      <c r="E8" s="15">
        <v>1163.5</v>
      </c>
      <c r="G8" s="13">
        <v>44389</v>
      </c>
      <c r="H8" s="14" t="s">
        <v>3</v>
      </c>
      <c r="I8" s="15">
        <v>47800</v>
      </c>
      <c r="J8" s="15">
        <v>939</v>
      </c>
      <c r="L8" s="13">
        <v>44389</v>
      </c>
      <c r="M8" s="14" t="s">
        <v>3</v>
      </c>
      <c r="N8" s="15">
        <v>48200</v>
      </c>
      <c r="O8" s="15">
        <v>744.5</v>
      </c>
      <c r="Q8">
        <f t="shared" si="0"/>
        <v>3</v>
      </c>
      <c r="R8">
        <f t="shared" si="1"/>
        <v>111090</v>
      </c>
    </row>
    <row r="9" spans="2:19" x14ac:dyDescent="0.3">
      <c r="B9" s="13">
        <v>44390</v>
      </c>
      <c r="C9" s="14" t="s">
        <v>3</v>
      </c>
      <c r="D9" s="15">
        <v>47400</v>
      </c>
      <c r="E9" s="15">
        <v>1110</v>
      </c>
      <c r="G9" s="13">
        <v>44390</v>
      </c>
      <c r="H9" s="14" t="s">
        <v>3</v>
      </c>
      <c r="I9" s="15">
        <v>47800</v>
      </c>
      <c r="J9" s="15">
        <v>884.5</v>
      </c>
      <c r="L9" s="13">
        <v>44390</v>
      </c>
      <c r="M9" s="14" t="s">
        <v>3</v>
      </c>
      <c r="N9" s="15">
        <v>48200</v>
      </c>
      <c r="O9" s="15">
        <v>690.5</v>
      </c>
      <c r="Q9">
        <f t="shared" si="0"/>
        <v>4.5</v>
      </c>
      <c r="R9">
        <f t="shared" si="1"/>
        <v>166635</v>
      </c>
    </row>
    <row r="10" spans="2:19" x14ac:dyDescent="0.3">
      <c r="B10" s="13">
        <v>44391</v>
      </c>
      <c r="C10" s="14" t="s">
        <v>3</v>
      </c>
      <c r="D10" s="15">
        <v>47400</v>
      </c>
      <c r="E10" s="15">
        <v>1097.5</v>
      </c>
      <c r="G10" s="13">
        <v>44391</v>
      </c>
      <c r="H10" s="14" t="s">
        <v>3</v>
      </c>
      <c r="I10" s="15">
        <v>47800</v>
      </c>
      <c r="J10" s="15">
        <v>868.5</v>
      </c>
      <c r="L10" s="13">
        <v>44391</v>
      </c>
      <c r="M10" s="14" t="s">
        <v>3</v>
      </c>
      <c r="N10" s="15">
        <v>48200</v>
      </c>
      <c r="O10" s="15">
        <v>672</v>
      </c>
      <c r="Q10">
        <f t="shared" si="0"/>
        <v>5.5</v>
      </c>
      <c r="R10">
        <f t="shared" si="1"/>
        <v>203665</v>
      </c>
    </row>
    <row r="11" spans="2:19" x14ac:dyDescent="0.3">
      <c r="B11" s="13">
        <v>44392</v>
      </c>
      <c r="C11" s="14" t="s">
        <v>3</v>
      </c>
      <c r="D11" s="15">
        <v>47400</v>
      </c>
      <c r="E11" s="15">
        <v>1230.5</v>
      </c>
      <c r="G11" s="13">
        <v>44392</v>
      </c>
      <c r="H11" s="14" t="s">
        <v>3</v>
      </c>
      <c r="I11" s="15">
        <v>47800</v>
      </c>
      <c r="J11" s="15">
        <v>985</v>
      </c>
      <c r="L11" s="13">
        <v>44392</v>
      </c>
      <c r="M11" s="14" t="s">
        <v>3</v>
      </c>
      <c r="N11" s="15">
        <v>48200</v>
      </c>
      <c r="O11" s="15">
        <v>772</v>
      </c>
      <c r="Q11">
        <f t="shared" si="0"/>
        <v>5.5</v>
      </c>
      <c r="R11">
        <f t="shared" si="1"/>
        <v>203665</v>
      </c>
    </row>
    <row r="12" spans="2:19" x14ac:dyDescent="0.3">
      <c r="B12" s="13">
        <v>44393</v>
      </c>
      <c r="C12" s="14" t="s">
        <v>3</v>
      </c>
      <c r="D12" s="15">
        <v>47400</v>
      </c>
      <c r="E12" s="15">
        <v>1361.5</v>
      </c>
      <c r="G12" s="13">
        <v>44393</v>
      </c>
      <c r="H12" s="14" t="s">
        <v>3</v>
      </c>
      <c r="I12" s="15">
        <v>47800</v>
      </c>
      <c r="J12" s="15">
        <v>1095.5</v>
      </c>
      <c r="L12" s="13">
        <v>44393</v>
      </c>
      <c r="M12" s="14" t="s">
        <v>3</v>
      </c>
      <c r="N12" s="15">
        <v>48200</v>
      </c>
      <c r="O12" s="15">
        <v>862</v>
      </c>
      <c r="Q12">
        <f t="shared" si="0"/>
        <v>5.5</v>
      </c>
      <c r="R12">
        <f t="shared" si="1"/>
        <v>203665</v>
      </c>
    </row>
    <row r="13" spans="2:19" x14ac:dyDescent="0.3">
      <c r="B13" s="13">
        <v>44396</v>
      </c>
      <c r="C13" s="14" t="s">
        <v>3</v>
      </c>
      <c r="D13" s="15">
        <v>47400</v>
      </c>
      <c r="E13" s="15">
        <v>1339.5</v>
      </c>
      <c r="G13" s="13">
        <v>44396</v>
      </c>
      <c r="H13" s="14" t="s">
        <v>3</v>
      </c>
      <c r="I13" s="15">
        <v>47800</v>
      </c>
      <c r="J13" s="15">
        <v>1074.5</v>
      </c>
      <c r="L13" s="13">
        <v>44396</v>
      </c>
      <c r="M13" s="14" t="s">
        <v>3</v>
      </c>
      <c r="N13" s="15">
        <v>48200</v>
      </c>
      <c r="O13" s="15">
        <v>842.5</v>
      </c>
      <c r="Q13">
        <f t="shared" si="0"/>
        <v>6</v>
      </c>
      <c r="R13">
        <f t="shared" si="1"/>
        <v>222180</v>
      </c>
    </row>
    <row r="14" spans="2:19" x14ac:dyDescent="0.3">
      <c r="B14" s="13">
        <v>44397</v>
      </c>
      <c r="C14" s="14" t="s">
        <v>3</v>
      </c>
      <c r="D14" s="15">
        <v>47400</v>
      </c>
      <c r="E14" s="15">
        <v>1113</v>
      </c>
      <c r="G14" s="13">
        <v>44397</v>
      </c>
      <c r="H14" s="14" t="s">
        <v>3</v>
      </c>
      <c r="I14" s="15">
        <v>47800</v>
      </c>
      <c r="J14" s="15">
        <v>866</v>
      </c>
      <c r="L14" s="13">
        <v>44397</v>
      </c>
      <c r="M14" s="14" t="s">
        <v>3</v>
      </c>
      <c r="N14" s="15">
        <v>48200</v>
      </c>
      <c r="O14" s="15">
        <v>655.5</v>
      </c>
      <c r="Q14">
        <f t="shared" si="0"/>
        <v>9.5</v>
      </c>
      <c r="R14">
        <f t="shared" si="1"/>
        <v>351785</v>
      </c>
    </row>
    <row r="15" spans="2:19" x14ac:dyDescent="0.3">
      <c r="B15" s="13">
        <v>44398</v>
      </c>
      <c r="C15" s="14" t="s">
        <v>3</v>
      </c>
      <c r="D15" s="15">
        <v>47400</v>
      </c>
      <c r="E15" s="15">
        <v>1166</v>
      </c>
      <c r="G15" s="13">
        <v>44398</v>
      </c>
      <c r="H15" s="14" t="s">
        <v>3</v>
      </c>
      <c r="I15" s="15">
        <v>47800</v>
      </c>
      <c r="J15" s="15">
        <v>909</v>
      </c>
      <c r="L15" s="13">
        <v>44398</v>
      </c>
      <c r="M15" s="14" t="s">
        <v>3</v>
      </c>
      <c r="N15" s="15">
        <v>48200</v>
      </c>
      <c r="O15" s="15">
        <v>689</v>
      </c>
      <c r="Q15">
        <f t="shared" si="0"/>
        <v>10</v>
      </c>
      <c r="R15">
        <f t="shared" si="1"/>
        <v>370300</v>
      </c>
    </row>
    <row r="16" spans="2:19" x14ac:dyDescent="0.3">
      <c r="B16" s="13">
        <v>44399</v>
      </c>
      <c r="C16" s="14" t="s">
        <v>3</v>
      </c>
      <c r="D16" s="15">
        <v>47400</v>
      </c>
      <c r="E16" s="15">
        <v>1156.5</v>
      </c>
      <c r="G16" s="13">
        <v>44399</v>
      </c>
      <c r="H16" s="14" t="s">
        <v>3</v>
      </c>
      <c r="I16" s="15">
        <v>47800</v>
      </c>
      <c r="J16" s="15">
        <v>899</v>
      </c>
      <c r="L16" s="13">
        <v>44399</v>
      </c>
      <c r="M16" s="14" t="s">
        <v>3</v>
      </c>
      <c r="N16" s="15">
        <v>48200</v>
      </c>
      <c r="O16" s="15">
        <v>679</v>
      </c>
      <c r="Q16">
        <f t="shared" si="0"/>
        <v>10.5</v>
      </c>
      <c r="R16">
        <f t="shared" si="1"/>
        <v>388815</v>
      </c>
    </row>
    <row r="17" spans="2:18" x14ac:dyDescent="0.3">
      <c r="B17" s="13">
        <v>44400</v>
      </c>
      <c r="C17" s="14" t="s">
        <v>3</v>
      </c>
      <c r="D17" s="15">
        <v>47400</v>
      </c>
      <c r="E17" s="15">
        <v>770</v>
      </c>
      <c r="G17" s="13">
        <v>44400</v>
      </c>
      <c r="H17" s="14" t="s">
        <v>3</v>
      </c>
      <c r="I17" s="15">
        <v>47800</v>
      </c>
      <c r="J17" s="15">
        <v>566</v>
      </c>
      <c r="L17" s="13">
        <v>44400</v>
      </c>
      <c r="M17" s="14" t="s">
        <v>3</v>
      </c>
      <c r="N17" s="15">
        <v>48200</v>
      </c>
      <c r="O17" s="15">
        <v>401.5</v>
      </c>
      <c r="Q17">
        <f t="shared" si="0"/>
        <v>12.5</v>
      </c>
      <c r="R17">
        <f t="shared" si="1"/>
        <v>462875</v>
      </c>
    </row>
    <row r="18" spans="2:18" x14ac:dyDescent="0.3">
      <c r="B18" s="13">
        <v>44403</v>
      </c>
      <c r="C18" s="14" t="s">
        <v>3</v>
      </c>
      <c r="D18" s="15">
        <v>47400</v>
      </c>
      <c r="E18" s="15">
        <v>796</v>
      </c>
      <c r="G18" s="13">
        <v>44403</v>
      </c>
      <c r="H18" s="14" t="s">
        <v>3</v>
      </c>
      <c r="I18" s="15">
        <v>47800</v>
      </c>
      <c r="J18" s="15">
        <v>582.5</v>
      </c>
      <c r="L18" s="13">
        <v>44403</v>
      </c>
      <c r="M18" s="14" t="s">
        <v>3</v>
      </c>
      <c r="N18" s="15">
        <v>48200</v>
      </c>
      <c r="O18" s="15">
        <v>411</v>
      </c>
      <c r="Q18">
        <f t="shared" si="0"/>
        <v>15</v>
      </c>
      <c r="R18">
        <f t="shared" si="1"/>
        <v>555450</v>
      </c>
    </row>
    <row r="19" spans="2:18" x14ac:dyDescent="0.3">
      <c r="B19" s="13">
        <v>44404</v>
      </c>
      <c r="C19" s="14" t="s">
        <v>3</v>
      </c>
      <c r="D19" s="15">
        <v>47400</v>
      </c>
      <c r="E19" s="15">
        <v>878</v>
      </c>
      <c r="G19" s="13">
        <v>44404</v>
      </c>
      <c r="H19" s="14" t="s">
        <v>3</v>
      </c>
      <c r="I19" s="15">
        <v>47800</v>
      </c>
      <c r="J19" s="15">
        <v>642.5</v>
      </c>
      <c r="L19" s="13">
        <v>44404</v>
      </c>
      <c r="M19" s="14" t="s">
        <v>3</v>
      </c>
      <c r="N19" s="15">
        <v>48200</v>
      </c>
      <c r="O19" s="15">
        <v>451</v>
      </c>
      <c r="Q19">
        <f t="shared" si="0"/>
        <v>17</v>
      </c>
      <c r="R19">
        <f t="shared" si="1"/>
        <v>629510</v>
      </c>
    </row>
    <row r="20" spans="2:18" x14ac:dyDescent="0.3">
      <c r="B20" s="13">
        <v>44405</v>
      </c>
      <c r="C20" s="14" t="s">
        <v>3</v>
      </c>
      <c r="D20" s="15">
        <v>47400</v>
      </c>
      <c r="E20" s="15">
        <v>725</v>
      </c>
      <c r="G20" s="13">
        <v>44405</v>
      </c>
      <c r="H20" s="14" t="s">
        <v>3</v>
      </c>
      <c r="I20" s="15">
        <v>47800</v>
      </c>
      <c r="J20" s="15">
        <v>511.5</v>
      </c>
      <c r="L20" s="13">
        <v>44405</v>
      </c>
      <c r="M20" s="14" t="s">
        <v>3</v>
      </c>
      <c r="N20" s="15">
        <v>48200</v>
      </c>
      <c r="O20" s="15">
        <v>344</v>
      </c>
      <c r="Q20">
        <f t="shared" si="0"/>
        <v>19</v>
      </c>
      <c r="R20">
        <f t="shared" si="1"/>
        <v>703570</v>
      </c>
    </row>
    <row r="21" spans="2:18" x14ac:dyDescent="0.3">
      <c r="B21" s="13">
        <v>44406</v>
      </c>
      <c r="C21" s="14" t="s">
        <v>3</v>
      </c>
      <c r="D21" s="15">
        <v>47400</v>
      </c>
      <c r="E21" s="15">
        <v>732.5</v>
      </c>
      <c r="G21" s="13">
        <v>44406</v>
      </c>
      <c r="H21" s="14" t="s">
        <v>3</v>
      </c>
      <c r="I21" s="15">
        <v>47800</v>
      </c>
      <c r="J21" s="15">
        <v>512</v>
      </c>
      <c r="L21" s="13">
        <v>44406</v>
      </c>
      <c r="M21" s="14" t="s">
        <v>3</v>
      </c>
      <c r="N21" s="15">
        <v>48200</v>
      </c>
      <c r="O21" s="15">
        <v>339.5</v>
      </c>
      <c r="Q21">
        <f t="shared" si="0"/>
        <v>21</v>
      </c>
      <c r="R21">
        <f t="shared" si="1"/>
        <v>777630</v>
      </c>
    </row>
    <row r="22" spans="2:18" x14ac:dyDescent="0.3">
      <c r="B22" s="13">
        <v>44407</v>
      </c>
      <c r="C22" s="14" t="s">
        <v>3</v>
      </c>
      <c r="D22" s="15">
        <v>47400</v>
      </c>
      <c r="E22" s="15">
        <v>1160</v>
      </c>
      <c r="G22" s="13">
        <v>44407</v>
      </c>
      <c r="H22" s="14" t="s">
        <v>3</v>
      </c>
      <c r="I22" s="15">
        <v>47800</v>
      </c>
      <c r="J22" s="15">
        <v>889</v>
      </c>
      <c r="L22" s="13">
        <v>44407</v>
      </c>
      <c r="M22" s="14" t="s">
        <v>3</v>
      </c>
      <c r="N22" s="15">
        <v>48200</v>
      </c>
      <c r="O22" s="15">
        <v>658</v>
      </c>
      <c r="Q22">
        <f t="shared" si="0"/>
        <v>13</v>
      </c>
      <c r="R22">
        <f t="shared" si="1"/>
        <v>481390</v>
      </c>
    </row>
    <row r="23" spans="2:18" x14ac:dyDescent="0.3">
      <c r="B23" s="13">
        <v>44410</v>
      </c>
      <c r="C23" s="14" t="s">
        <v>3</v>
      </c>
      <c r="D23" s="15">
        <v>47400</v>
      </c>
      <c r="E23" s="15">
        <v>1225.5</v>
      </c>
      <c r="G23" s="13">
        <v>44410</v>
      </c>
      <c r="H23" s="14" t="s">
        <v>3</v>
      </c>
      <c r="I23" s="15">
        <v>47800</v>
      </c>
      <c r="J23" s="15">
        <v>944.5</v>
      </c>
      <c r="L23" s="13">
        <v>44410</v>
      </c>
      <c r="M23" s="14" t="s">
        <v>3</v>
      </c>
      <c r="N23" s="15">
        <v>48200</v>
      </c>
      <c r="O23" s="15">
        <v>703</v>
      </c>
      <c r="Q23">
        <f t="shared" si="0"/>
        <v>12.5</v>
      </c>
      <c r="R23">
        <f t="shared" si="1"/>
        <v>462875</v>
      </c>
    </row>
    <row r="24" spans="2:18" x14ac:dyDescent="0.3">
      <c r="B24" s="13">
        <v>44411</v>
      </c>
      <c r="C24" s="14" t="s">
        <v>3</v>
      </c>
      <c r="D24" s="15">
        <v>47400</v>
      </c>
      <c r="E24" s="15">
        <v>892.5</v>
      </c>
      <c r="G24" s="13">
        <v>44411</v>
      </c>
      <c r="H24" s="14" t="s">
        <v>3</v>
      </c>
      <c r="I24" s="15">
        <v>47800</v>
      </c>
      <c r="J24" s="15">
        <v>649.5</v>
      </c>
      <c r="L24" s="13">
        <v>44411</v>
      </c>
      <c r="M24" s="14" t="s">
        <v>3</v>
      </c>
      <c r="N24" s="15">
        <v>48200</v>
      </c>
      <c r="O24" s="15">
        <v>452</v>
      </c>
      <c r="Q24">
        <f t="shared" si="0"/>
        <v>18.5</v>
      </c>
      <c r="R24">
        <f t="shared" si="1"/>
        <v>685055</v>
      </c>
    </row>
    <row r="25" spans="2:18" x14ac:dyDescent="0.3">
      <c r="B25" s="13">
        <v>44412</v>
      </c>
      <c r="C25" s="14" t="s">
        <v>3</v>
      </c>
      <c r="D25" s="15">
        <v>47400</v>
      </c>
      <c r="E25" s="15">
        <v>869.5</v>
      </c>
      <c r="G25" s="13">
        <v>44412</v>
      </c>
      <c r="H25" s="14" t="s">
        <v>3</v>
      </c>
      <c r="I25" s="15">
        <v>47800</v>
      </c>
      <c r="J25" s="15">
        <v>624.5</v>
      </c>
      <c r="L25" s="13">
        <v>44412</v>
      </c>
      <c r="M25" s="14" t="s">
        <v>3</v>
      </c>
      <c r="N25" s="15">
        <v>48200</v>
      </c>
      <c r="O25" s="15">
        <v>427</v>
      </c>
      <c r="Q25">
        <f t="shared" si="0"/>
        <v>20.5</v>
      </c>
      <c r="R25">
        <f t="shared" si="1"/>
        <v>759115</v>
      </c>
    </row>
    <row r="26" spans="2:18" x14ac:dyDescent="0.3">
      <c r="B26" s="13">
        <v>44413</v>
      </c>
      <c r="C26" s="14" t="s">
        <v>3</v>
      </c>
      <c r="D26" s="15">
        <v>47400</v>
      </c>
      <c r="E26" s="15">
        <v>847</v>
      </c>
      <c r="G26" s="13">
        <v>44413</v>
      </c>
      <c r="H26" s="14" t="s">
        <v>3</v>
      </c>
      <c r="I26" s="15">
        <v>47800</v>
      </c>
      <c r="J26" s="15">
        <v>600</v>
      </c>
      <c r="L26" s="13">
        <v>44413</v>
      </c>
      <c r="M26" s="14" t="s">
        <v>3</v>
      </c>
      <c r="N26" s="15">
        <v>48200</v>
      </c>
      <c r="O26" s="15">
        <v>403</v>
      </c>
      <c r="Q26">
        <f t="shared" si="0"/>
        <v>23</v>
      </c>
      <c r="R26">
        <f t="shared" si="1"/>
        <v>851690</v>
      </c>
    </row>
    <row r="27" spans="2:18" x14ac:dyDescent="0.3">
      <c r="B27" s="13">
        <v>44414</v>
      </c>
      <c r="C27" s="14" t="s">
        <v>3</v>
      </c>
      <c r="D27" s="15">
        <v>47400</v>
      </c>
      <c r="E27" s="15">
        <v>776.5</v>
      </c>
      <c r="G27" s="13">
        <v>44414</v>
      </c>
      <c r="H27" s="14" t="s">
        <v>3</v>
      </c>
      <c r="I27" s="15">
        <v>47800</v>
      </c>
      <c r="J27" s="15">
        <v>540.5</v>
      </c>
      <c r="L27" s="13">
        <v>44414</v>
      </c>
      <c r="M27" s="14" t="s">
        <v>3</v>
      </c>
      <c r="N27" s="15">
        <v>48200</v>
      </c>
      <c r="O27" s="15">
        <v>355.5</v>
      </c>
      <c r="Q27">
        <f t="shared" si="0"/>
        <v>24</v>
      </c>
      <c r="R27">
        <f t="shared" si="1"/>
        <v>888720</v>
      </c>
    </row>
    <row r="28" spans="2:18" x14ac:dyDescent="0.3">
      <c r="B28" s="13">
        <v>44417</v>
      </c>
      <c r="C28" s="14" t="s">
        <v>3</v>
      </c>
      <c r="D28" s="15">
        <v>47400</v>
      </c>
      <c r="E28" s="15">
        <v>706</v>
      </c>
      <c r="G28" s="13">
        <v>44417</v>
      </c>
      <c r="H28" s="14" t="s">
        <v>3</v>
      </c>
      <c r="I28" s="15">
        <v>47800</v>
      </c>
      <c r="J28" s="15">
        <v>509</v>
      </c>
      <c r="L28" s="13">
        <v>44417</v>
      </c>
      <c r="M28" s="14" t="s">
        <v>3</v>
      </c>
      <c r="N28" s="15">
        <v>48200</v>
      </c>
      <c r="O28" s="15">
        <v>353.5</v>
      </c>
      <c r="Q28">
        <f t="shared" si="0"/>
        <v>14.5</v>
      </c>
      <c r="R28">
        <f t="shared" si="1"/>
        <v>536935</v>
      </c>
    </row>
    <row r="29" spans="2:18" x14ac:dyDescent="0.3">
      <c r="B29" s="13">
        <v>44418</v>
      </c>
      <c r="C29" s="14" t="s">
        <v>3</v>
      </c>
      <c r="D29" s="15">
        <v>47400</v>
      </c>
      <c r="E29" s="15">
        <v>261.5</v>
      </c>
      <c r="G29" s="13">
        <v>44418</v>
      </c>
      <c r="H29" s="14" t="s">
        <v>3</v>
      </c>
      <c r="I29" s="15">
        <v>47800</v>
      </c>
      <c r="J29" s="15">
        <v>170.5</v>
      </c>
      <c r="L29" s="13">
        <v>44418</v>
      </c>
      <c r="M29" s="14" t="s">
        <v>3</v>
      </c>
      <c r="N29" s="15">
        <v>48200</v>
      </c>
      <c r="O29" s="15">
        <v>106.5</v>
      </c>
      <c r="Q29">
        <f t="shared" si="0"/>
        <v>0</v>
      </c>
      <c r="R29">
        <f t="shared" si="1"/>
        <v>0</v>
      </c>
    </row>
    <row r="30" spans="2:18" x14ac:dyDescent="0.3">
      <c r="B30" s="13">
        <v>44419</v>
      </c>
      <c r="C30" s="14" t="s">
        <v>3</v>
      </c>
      <c r="D30" s="15">
        <v>47400</v>
      </c>
      <c r="E30" s="15">
        <v>166</v>
      </c>
      <c r="G30" s="13">
        <v>44419</v>
      </c>
      <c r="H30" s="14" t="s">
        <v>3</v>
      </c>
      <c r="I30" s="15">
        <v>47800</v>
      </c>
      <c r="J30" s="15">
        <v>101</v>
      </c>
      <c r="L30" s="13">
        <v>44419</v>
      </c>
      <c r="M30" s="14" t="s">
        <v>3</v>
      </c>
      <c r="N30" s="15">
        <v>48200</v>
      </c>
      <c r="O30" s="15">
        <v>58.5</v>
      </c>
      <c r="Q30">
        <f t="shared" si="0"/>
        <v>-4.5</v>
      </c>
      <c r="R30">
        <f t="shared" si="1"/>
        <v>-166635</v>
      </c>
    </row>
    <row r="31" spans="2:18" x14ac:dyDescent="0.3">
      <c r="B31" s="13">
        <v>44420</v>
      </c>
      <c r="C31" s="14" t="s">
        <v>3</v>
      </c>
      <c r="D31" s="15">
        <v>47400</v>
      </c>
      <c r="E31" s="15">
        <v>181.5</v>
      </c>
      <c r="G31" s="13">
        <v>44420</v>
      </c>
      <c r="H31" s="14" t="s">
        <v>3</v>
      </c>
      <c r="I31" s="15">
        <v>47800</v>
      </c>
      <c r="J31" s="15">
        <v>111</v>
      </c>
      <c r="L31" s="13">
        <v>44420</v>
      </c>
      <c r="M31" s="14" t="s">
        <v>3</v>
      </c>
      <c r="N31" s="15">
        <v>48200</v>
      </c>
      <c r="O31" s="15">
        <v>64.5</v>
      </c>
      <c r="Q31">
        <f t="shared" si="0"/>
        <v>-3</v>
      </c>
      <c r="R31">
        <f t="shared" si="1"/>
        <v>-111090</v>
      </c>
    </row>
    <row r="32" spans="2:18" x14ac:dyDescent="0.3">
      <c r="B32" s="13">
        <v>44421</v>
      </c>
      <c r="C32" s="14" t="s">
        <v>3</v>
      </c>
      <c r="D32" s="15">
        <v>47400</v>
      </c>
      <c r="E32" s="15">
        <v>223</v>
      </c>
      <c r="G32" s="13">
        <v>44421</v>
      </c>
      <c r="H32" s="14" t="s">
        <v>3</v>
      </c>
      <c r="I32" s="15">
        <v>47800</v>
      </c>
      <c r="J32" s="15">
        <v>136.5</v>
      </c>
      <c r="L32" s="13">
        <v>44421</v>
      </c>
      <c r="M32" s="14" t="s">
        <v>3</v>
      </c>
      <c r="N32" s="15">
        <v>48200</v>
      </c>
      <c r="O32" s="15">
        <v>79.5</v>
      </c>
      <c r="Q32">
        <f t="shared" si="0"/>
        <v>2.5</v>
      </c>
      <c r="R32">
        <f t="shared" si="1"/>
        <v>92575</v>
      </c>
    </row>
    <row r="33" spans="2:18" x14ac:dyDescent="0.3">
      <c r="B33" s="13">
        <v>44424</v>
      </c>
      <c r="C33" s="14" t="s">
        <v>3</v>
      </c>
      <c r="D33" s="15">
        <v>47400</v>
      </c>
      <c r="E33" s="15">
        <v>267</v>
      </c>
      <c r="G33" s="13">
        <v>44424</v>
      </c>
      <c r="H33" s="14" t="s">
        <v>3</v>
      </c>
      <c r="I33" s="15">
        <v>47800</v>
      </c>
      <c r="J33" s="15">
        <v>168</v>
      </c>
      <c r="L33" s="13">
        <v>44424</v>
      </c>
      <c r="M33" s="14" t="s">
        <v>3</v>
      </c>
      <c r="N33" s="15">
        <v>48200</v>
      </c>
      <c r="O33" s="15">
        <v>101</v>
      </c>
      <c r="Q33">
        <f t="shared" si="0"/>
        <v>5</v>
      </c>
      <c r="R33">
        <f t="shared" si="1"/>
        <v>185150</v>
      </c>
    </row>
    <row r="34" spans="2:18" x14ac:dyDescent="0.3">
      <c r="B34" s="13">
        <v>44425</v>
      </c>
      <c r="C34" s="14" t="s">
        <v>3</v>
      </c>
      <c r="D34" s="15">
        <v>47400</v>
      </c>
      <c r="E34" s="15">
        <v>318</v>
      </c>
      <c r="G34" s="13">
        <v>44425</v>
      </c>
      <c r="H34" s="14" t="s">
        <v>3</v>
      </c>
      <c r="I34" s="15">
        <v>47800</v>
      </c>
      <c r="J34" s="15">
        <v>197.5</v>
      </c>
      <c r="L34" s="13">
        <v>44425</v>
      </c>
      <c r="M34" s="14" t="s">
        <v>3</v>
      </c>
      <c r="N34" s="15">
        <v>48200</v>
      </c>
      <c r="O34" s="15">
        <v>116</v>
      </c>
      <c r="Q34">
        <f t="shared" si="0"/>
        <v>12</v>
      </c>
      <c r="R34">
        <f t="shared" si="1"/>
        <v>444360</v>
      </c>
    </row>
    <row r="35" spans="2:18" x14ac:dyDescent="0.3">
      <c r="B35" s="13">
        <v>44426</v>
      </c>
      <c r="C35" s="14" t="s">
        <v>3</v>
      </c>
      <c r="D35" s="15">
        <v>47400</v>
      </c>
      <c r="E35" s="15">
        <v>530</v>
      </c>
      <c r="G35" s="13">
        <v>44426</v>
      </c>
      <c r="H35" s="14" t="s">
        <v>3</v>
      </c>
      <c r="I35" s="15">
        <v>47800</v>
      </c>
      <c r="J35" s="15">
        <v>347.5</v>
      </c>
      <c r="L35" s="13">
        <v>44426</v>
      </c>
      <c r="M35" s="14" t="s">
        <v>3</v>
      </c>
      <c r="N35" s="15">
        <v>48200</v>
      </c>
      <c r="O35" s="15">
        <v>214</v>
      </c>
      <c r="Q35">
        <f t="shared" si="0"/>
        <v>22</v>
      </c>
      <c r="R35">
        <f t="shared" si="1"/>
        <v>814660</v>
      </c>
    </row>
    <row r="36" spans="2:18" x14ac:dyDescent="0.3">
      <c r="B36" s="13">
        <v>44427</v>
      </c>
      <c r="C36" s="14" t="s">
        <v>3</v>
      </c>
      <c r="D36" s="15">
        <v>47400</v>
      </c>
      <c r="E36" s="15">
        <v>373</v>
      </c>
      <c r="G36" s="13">
        <v>44427</v>
      </c>
      <c r="H36" s="14" t="s">
        <v>3</v>
      </c>
      <c r="I36" s="15">
        <v>47800</v>
      </c>
      <c r="J36" s="15">
        <v>227.5</v>
      </c>
      <c r="L36" s="13">
        <v>44427</v>
      </c>
      <c r="M36" s="14" t="s">
        <v>3</v>
      </c>
      <c r="N36" s="15">
        <v>48200</v>
      </c>
      <c r="O36" s="15">
        <v>129.5</v>
      </c>
      <c r="Q36">
        <f t="shared" si="0"/>
        <v>20.5</v>
      </c>
      <c r="R36">
        <f t="shared" si="1"/>
        <v>759115</v>
      </c>
    </row>
    <row r="37" spans="2:18" x14ac:dyDescent="0.3">
      <c r="B37" s="13">
        <v>44428</v>
      </c>
      <c r="C37" s="14" t="s">
        <v>3</v>
      </c>
      <c r="D37" s="15">
        <v>47400</v>
      </c>
      <c r="E37" s="15">
        <v>344.5</v>
      </c>
      <c r="G37" s="13">
        <v>44428</v>
      </c>
      <c r="H37" s="14" t="s">
        <v>3</v>
      </c>
      <c r="I37" s="15">
        <v>47800</v>
      </c>
      <c r="J37" s="15">
        <v>202.5</v>
      </c>
      <c r="L37" s="13">
        <v>44428</v>
      </c>
      <c r="M37" s="14" t="s">
        <v>3</v>
      </c>
      <c r="N37" s="15">
        <v>48200</v>
      </c>
      <c r="O37" s="15">
        <v>110</v>
      </c>
      <c r="Q37">
        <f t="shared" si="0"/>
        <v>22.5</v>
      </c>
      <c r="R37">
        <f t="shared" si="1"/>
        <v>833175</v>
      </c>
    </row>
    <row r="38" spans="2:18" x14ac:dyDescent="0.3">
      <c r="B38" s="13">
        <v>44431</v>
      </c>
      <c r="C38" s="14" t="s">
        <v>3</v>
      </c>
      <c r="D38" s="15">
        <v>47400</v>
      </c>
      <c r="E38" s="15">
        <v>293</v>
      </c>
      <c r="G38" s="13">
        <v>44431</v>
      </c>
      <c r="H38" s="14" t="s">
        <v>3</v>
      </c>
      <c r="I38" s="15">
        <v>47800</v>
      </c>
      <c r="J38" s="15">
        <v>163</v>
      </c>
      <c r="L38" s="13">
        <v>44431</v>
      </c>
      <c r="M38" s="14" t="s">
        <v>3</v>
      </c>
      <c r="N38" s="15">
        <v>48200</v>
      </c>
      <c r="O38" s="15">
        <v>82.5</v>
      </c>
      <c r="Q38">
        <f t="shared" si="0"/>
        <v>22.5</v>
      </c>
      <c r="R38">
        <f t="shared" si="1"/>
        <v>833175</v>
      </c>
    </row>
    <row r="39" spans="2:18" x14ac:dyDescent="0.3">
      <c r="B39" s="13">
        <v>44432</v>
      </c>
      <c r="C39" s="14" t="s">
        <v>3</v>
      </c>
      <c r="D39" s="15">
        <v>47400</v>
      </c>
      <c r="E39" s="15">
        <v>296.5</v>
      </c>
      <c r="G39" s="13">
        <v>44432</v>
      </c>
      <c r="H39" s="14" t="s">
        <v>3</v>
      </c>
      <c r="I39" s="15">
        <v>47800</v>
      </c>
      <c r="J39" s="15">
        <v>156.5</v>
      </c>
      <c r="L39" s="13">
        <v>44432</v>
      </c>
      <c r="M39" s="14" t="s">
        <v>3</v>
      </c>
      <c r="N39" s="15">
        <v>48200</v>
      </c>
      <c r="O39" s="15">
        <v>73.5</v>
      </c>
      <c r="Q39">
        <f t="shared" si="0"/>
        <v>30</v>
      </c>
      <c r="R39">
        <f t="shared" si="1"/>
        <v>1110900</v>
      </c>
    </row>
    <row r="40" spans="2:18" x14ac:dyDescent="0.3">
      <c r="B40" s="13">
        <v>44433</v>
      </c>
      <c r="C40" s="14" t="s">
        <v>3</v>
      </c>
      <c r="D40" s="15">
        <v>47400</v>
      </c>
      <c r="E40" s="15">
        <v>419.5</v>
      </c>
      <c r="G40" s="13">
        <v>44433</v>
      </c>
      <c r="H40" s="14" t="s">
        <v>3</v>
      </c>
      <c r="I40" s="15">
        <v>47800</v>
      </c>
      <c r="J40" s="15">
        <v>230.5</v>
      </c>
      <c r="L40" s="13">
        <v>44433</v>
      </c>
      <c r="M40" s="14" t="s">
        <v>3</v>
      </c>
      <c r="N40" s="15">
        <v>48200</v>
      </c>
      <c r="O40" s="15">
        <v>111</v>
      </c>
      <c r="Q40">
        <f t="shared" si="0"/>
        <v>42.5</v>
      </c>
      <c r="R40">
        <f t="shared" si="1"/>
        <v>1573775</v>
      </c>
    </row>
    <row r="41" spans="2:18" x14ac:dyDescent="0.3">
      <c r="B41" s="13">
        <v>44434</v>
      </c>
      <c r="C41" s="14" t="s">
        <v>3</v>
      </c>
      <c r="D41" s="15">
        <v>47400</v>
      </c>
      <c r="E41" s="15">
        <v>294</v>
      </c>
      <c r="G41" s="13">
        <v>44434</v>
      </c>
      <c r="H41" s="14" t="s">
        <v>3</v>
      </c>
      <c r="I41" s="15">
        <v>47800</v>
      </c>
      <c r="J41" s="15">
        <v>146.5</v>
      </c>
      <c r="L41" s="13">
        <v>44434</v>
      </c>
      <c r="M41" s="14" t="s">
        <v>3</v>
      </c>
      <c r="N41" s="15">
        <v>48200</v>
      </c>
      <c r="O41" s="15">
        <v>63</v>
      </c>
      <c r="Q41">
        <f t="shared" si="0"/>
        <v>37</v>
      </c>
      <c r="R41">
        <f t="shared" si="1"/>
        <v>1370110</v>
      </c>
    </row>
    <row r="42" spans="2:18" x14ac:dyDescent="0.3">
      <c r="B42" s="13">
        <v>44435</v>
      </c>
      <c r="C42" s="14" t="s">
        <v>3</v>
      </c>
      <c r="D42" s="15">
        <v>47400</v>
      </c>
      <c r="E42" s="15">
        <v>188.5</v>
      </c>
      <c r="G42" s="13">
        <v>44435</v>
      </c>
      <c r="H42" s="14" t="s">
        <v>3</v>
      </c>
      <c r="I42" s="15">
        <v>47800</v>
      </c>
      <c r="J42" s="15">
        <v>80</v>
      </c>
      <c r="L42" s="13">
        <v>44435</v>
      </c>
      <c r="M42" s="14" t="s">
        <v>3</v>
      </c>
      <c r="N42" s="15">
        <v>48200</v>
      </c>
      <c r="O42" s="15">
        <v>28</v>
      </c>
      <c r="Q42">
        <f t="shared" si="0"/>
        <v>29.5</v>
      </c>
      <c r="R42">
        <f t="shared" si="1"/>
        <v>1092385</v>
      </c>
    </row>
    <row r="43" spans="2:18" x14ac:dyDescent="0.3">
      <c r="B43" s="13">
        <v>44438</v>
      </c>
      <c r="C43" s="14" t="s">
        <v>3</v>
      </c>
      <c r="D43" s="15">
        <v>47400</v>
      </c>
      <c r="E43" s="15">
        <v>138.5</v>
      </c>
      <c r="G43" s="13">
        <v>44438</v>
      </c>
      <c r="H43" s="14" t="s">
        <v>3</v>
      </c>
      <c r="I43" s="15">
        <v>47800</v>
      </c>
      <c r="J43" s="15">
        <v>51</v>
      </c>
      <c r="L43" s="13">
        <v>44438</v>
      </c>
      <c r="M43" s="14" t="s">
        <v>3</v>
      </c>
      <c r="N43" s="15">
        <v>48200</v>
      </c>
      <c r="O43" s="15">
        <v>15</v>
      </c>
      <c r="Q43">
        <f t="shared" si="0"/>
        <v>24.5</v>
      </c>
      <c r="R43">
        <f t="shared" si="1"/>
        <v>907235</v>
      </c>
    </row>
    <row r="44" spans="2:18" x14ac:dyDescent="0.3">
      <c r="B44" s="13">
        <v>44439</v>
      </c>
      <c r="C44" s="14" t="s">
        <v>3</v>
      </c>
      <c r="D44" s="15">
        <v>47400</v>
      </c>
      <c r="E44" s="15">
        <v>79.5</v>
      </c>
      <c r="G44" s="13">
        <v>44439</v>
      </c>
      <c r="H44" s="14" t="s">
        <v>3</v>
      </c>
      <c r="I44" s="15">
        <v>47800</v>
      </c>
      <c r="J44" s="15">
        <v>18.5</v>
      </c>
      <c r="L44" s="13">
        <v>44439</v>
      </c>
      <c r="M44" s="14" t="s">
        <v>3</v>
      </c>
      <c r="N44" s="15">
        <v>48200</v>
      </c>
      <c r="O44" s="15">
        <v>3</v>
      </c>
      <c r="Q44">
        <f t="shared" si="0"/>
        <v>18.5</v>
      </c>
      <c r="R44">
        <f t="shared" si="1"/>
        <v>685055</v>
      </c>
    </row>
    <row r="45" spans="2:18" x14ac:dyDescent="0.3">
      <c r="B45" s="13">
        <v>44440</v>
      </c>
      <c r="C45" s="14" t="s">
        <v>3</v>
      </c>
      <c r="D45" s="15">
        <v>47400</v>
      </c>
      <c r="E45" s="15">
        <v>71.5</v>
      </c>
      <c r="G45" s="13">
        <v>44440</v>
      </c>
      <c r="H45" s="14" t="s">
        <v>3</v>
      </c>
      <c r="I45" s="15">
        <v>47800</v>
      </c>
      <c r="J45" s="15">
        <v>12.5</v>
      </c>
      <c r="L45" s="13">
        <v>44440</v>
      </c>
      <c r="M45" s="14" t="s">
        <v>3</v>
      </c>
      <c r="N45" s="15">
        <v>48200</v>
      </c>
      <c r="O45" s="15">
        <v>1</v>
      </c>
      <c r="Q45">
        <f t="shared" si="0"/>
        <v>20.5</v>
      </c>
      <c r="R45">
        <f t="shared" si="1"/>
        <v>759115</v>
      </c>
    </row>
    <row r="46" spans="2:18" x14ac:dyDescent="0.3">
      <c r="B46" s="13">
        <v>44441</v>
      </c>
      <c r="C46" s="14" t="s">
        <v>3</v>
      </c>
      <c r="D46" s="15">
        <v>47400</v>
      </c>
      <c r="E46" s="15">
        <v>38.5</v>
      </c>
      <c r="G46" s="13">
        <v>44441</v>
      </c>
      <c r="H46" s="14" t="s">
        <v>3</v>
      </c>
      <c r="I46" s="15">
        <v>47800</v>
      </c>
      <c r="J46" s="15">
        <v>3</v>
      </c>
      <c r="L46" s="13">
        <v>44441</v>
      </c>
      <c r="M46" s="14" t="s">
        <v>3</v>
      </c>
      <c r="N46" s="15">
        <v>48200</v>
      </c>
      <c r="O46" s="15">
        <v>0.5</v>
      </c>
      <c r="Q46">
        <f t="shared" si="0"/>
        <v>6</v>
      </c>
      <c r="R46">
        <f t="shared" si="1"/>
        <v>222180</v>
      </c>
    </row>
    <row r="47" spans="2:18" x14ac:dyDescent="0.3">
      <c r="B47" s="13">
        <v>44442</v>
      </c>
      <c r="C47" s="14" t="s">
        <v>3</v>
      </c>
      <c r="D47" s="15">
        <v>47400</v>
      </c>
      <c r="E47" s="15">
        <v>12.5</v>
      </c>
      <c r="G47" s="13">
        <v>44442</v>
      </c>
      <c r="H47" s="14" t="s">
        <v>3</v>
      </c>
      <c r="I47" s="15">
        <v>47800</v>
      </c>
      <c r="J47" s="15">
        <v>0.5</v>
      </c>
      <c r="L47" s="13">
        <v>44442</v>
      </c>
      <c r="M47" s="14" t="s">
        <v>3</v>
      </c>
      <c r="N47" s="15">
        <v>48200</v>
      </c>
      <c r="O47" s="15">
        <v>0.5</v>
      </c>
      <c r="Q47">
        <f t="shared" si="0"/>
        <v>-15</v>
      </c>
      <c r="R47">
        <f t="shared" si="1"/>
        <v>-555450</v>
      </c>
    </row>
    <row r="49" spans="10:11" x14ac:dyDescent="0.3">
      <c r="J49" t="s">
        <v>47</v>
      </c>
      <c r="K49" s="18">
        <f>((I2-D47)-R2)*S1*P1</f>
        <v>3962210</v>
      </c>
    </row>
  </sheetData>
  <sortState ref="L5:O47">
    <sortCondition ref="L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2021-11-30T15:12:11Z</dcterms:modified>
</cp:coreProperties>
</file>