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Users\harsh\Desktop\newData\"/>
    </mc:Choice>
  </mc:AlternateContent>
  <xr:revisionPtr revIDLastSave="0" documentId="13_ncr:1_{5B6DB9FD-E93F-4C6E-AF48-5414E3D5314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58" sheetId="1" r:id="rId1"/>
  </sheets>
  <definedNames>
    <definedName name="_xlnm.Print_Area" localSheetId="0">'58'!$B$2:$Q$220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84" i="1" l="1"/>
  <c r="L184" i="1"/>
  <c r="M184" i="1" s="1"/>
  <c r="P183" i="1"/>
  <c r="L183" i="1"/>
  <c r="M183" i="1" s="1"/>
  <c r="J183" i="1"/>
  <c r="P181" i="1"/>
  <c r="M181" i="1"/>
  <c r="N181" i="1" s="1"/>
  <c r="J181" i="1"/>
  <c r="P180" i="1"/>
  <c r="M180" i="1"/>
  <c r="J180" i="1"/>
  <c r="P179" i="1"/>
  <c r="M179" i="1"/>
  <c r="J179" i="1"/>
  <c r="P178" i="1"/>
  <c r="M178" i="1"/>
  <c r="J178" i="1"/>
  <c r="P176" i="1"/>
  <c r="L176" i="1"/>
  <c r="M176" i="1" s="1"/>
  <c r="N176" i="1" s="1"/>
  <c r="P174" i="1"/>
  <c r="L174" i="1"/>
  <c r="M174" i="1" s="1"/>
  <c r="N174" i="1" s="1"/>
  <c r="P172" i="1"/>
  <c r="L172" i="1"/>
  <c r="M172" i="1" s="1"/>
  <c r="N172" i="1" s="1"/>
  <c r="J172" i="1"/>
  <c r="P170" i="1"/>
  <c r="M170" i="1"/>
  <c r="J170" i="1"/>
  <c r="P169" i="1"/>
  <c r="M169" i="1"/>
  <c r="J169" i="1"/>
  <c r="P168" i="1"/>
  <c r="M168" i="1"/>
  <c r="J168" i="1"/>
  <c r="P167" i="1"/>
  <c r="M167" i="1"/>
  <c r="J167" i="1"/>
  <c r="P165" i="1"/>
  <c r="M165" i="1"/>
  <c r="J165" i="1"/>
  <c r="P164" i="1"/>
  <c r="M164" i="1"/>
  <c r="J164" i="1"/>
  <c r="P163" i="1"/>
  <c r="M163" i="1"/>
  <c r="J163" i="1"/>
  <c r="P162" i="1"/>
  <c r="M162" i="1"/>
  <c r="J162" i="1"/>
  <c r="P160" i="1"/>
  <c r="L160" i="1"/>
  <c r="M160" i="1" s="1"/>
  <c r="J160" i="1"/>
  <c r="P159" i="1"/>
  <c r="L159" i="1"/>
  <c r="M159" i="1" s="1"/>
  <c r="J159" i="1"/>
  <c r="P157" i="1"/>
  <c r="L157" i="1"/>
  <c r="M157" i="1" s="1"/>
  <c r="N157" i="1" s="1"/>
  <c r="J157" i="1"/>
  <c r="P155" i="1"/>
  <c r="M155" i="1"/>
  <c r="J155" i="1"/>
  <c r="P154" i="1"/>
  <c r="M154" i="1"/>
  <c r="J154" i="1"/>
  <c r="P153" i="1"/>
  <c r="M153" i="1"/>
  <c r="J153" i="1"/>
  <c r="P152" i="1"/>
  <c r="M152" i="1"/>
  <c r="J152" i="1"/>
  <c r="P151" i="1"/>
  <c r="M151" i="1"/>
  <c r="J151" i="1"/>
  <c r="P150" i="1"/>
  <c r="M150" i="1"/>
  <c r="J150" i="1"/>
  <c r="M148" i="1"/>
  <c r="L148" i="1"/>
  <c r="M145" i="1"/>
  <c r="L145" i="1"/>
  <c r="M142" i="1"/>
  <c r="L142" i="1"/>
  <c r="L140" i="1"/>
  <c r="M140" i="1" s="1"/>
  <c r="L139" i="1"/>
  <c r="M139" i="1" s="1"/>
  <c r="L138" i="1"/>
  <c r="M138" i="1" s="1"/>
  <c r="L137" i="1"/>
  <c r="M137" i="1" s="1"/>
  <c r="L136" i="1"/>
  <c r="M136" i="1" s="1"/>
  <c r="L135" i="1"/>
  <c r="M135" i="1" s="1"/>
  <c r="L134" i="1"/>
  <c r="M134" i="1" s="1"/>
  <c r="L133" i="1"/>
  <c r="M133" i="1" s="1"/>
  <c r="L132" i="1"/>
  <c r="M132" i="1" s="1"/>
  <c r="L131" i="1"/>
  <c r="M131" i="1" s="1"/>
  <c r="L130" i="1"/>
  <c r="M130" i="1" s="1"/>
  <c r="M129" i="1"/>
  <c r="L129" i="1"/>
  <c r="L128" i="1"/>
  <c r="M128" i="1" s="1"/>
  <c r="L127" i="1"/>
  <c r="M127" i="1" s="1"/>
  <c r="L126" i="1"/>
  <c r="M126" i="1" s="1"/>
  <c r="L125" i="1"/>
  <c r="M125" i="1" s="1"/>
  <c r="L124" i="1"/>
  <c r="M124" i="1" s="1"/>
  <c r="L123" i="1"/>
  <c r="M123" i="1" s="1"/>
  <c r="M122" i="1"/>
  <c r="L122" i="1"/>
  <c r="L121" i="1"/>
  <c r="M121" i="1" s="1"/>
  <c r="L120" i="1"/>
  <c r="M120" i="1" s="1"/>
  <c r="L119" i="1"/>
  <c r="M119" i="1" s="1"/>
  <c r="L118" i="1"/>
  <c r="M118" i="1" s="1"/>
  <c r="L117" i="1"/>
  <c r="M117" i="1" s="1"/>
  <c r="J117" i="1"/>
  <c r="L116" i="1"/>
  <c r="M116" i="1" s="1"/>
  <c r="J116" i="1"/>
  <c r="L115" i="1"/>
  <c r="M115" i="1" s="1"/>
  <c r="J115" i="1"/>
  <c r="L114" i="1"/>
  <c r="M114" i="1" s="1"/>
  <c r="J114" i="1"/>
  <c r="L113" i="1"/>
  <c r="M113" i="1" s="1"/>
  <c r="J113" i="1"/>
  <c r="L112" i="1"/>
  <c r="M112" i="1" s="1"/>
  <c r="J112" i="1"/>
  <c r="L111" i="1"/>
  <c r="M111" i="1" s="1"/>
  <c r="J111" i="1"/>
  <c r="L110" i="1"/>
  <c r="M110" i="1" s="1"/>
  <c r="J110" i="1"/>
  <c r="L109" i="1"/>
  <c r="M109" i="1" s="1"/>
  <c r="J109" i="1"/>
  <c r="L108" i="1"/>
  <c r="M108" i="1" s="1"/>
  <c r="J108" i="1"/>
  <c r="L107" i="1"/>
  <c r="M107" i="1" s="1"/>
  <c r="J107" i="1"/>
  <c r="L106" i="1"/>
  <c r="M106" i="1" s="1"/>
  <c r="J106" i="1"/>
  <c r="L105" i="1"/>
  <c r="M105" i="1" s="1"/>
  <c r="J105" i="1"/>
  <c r="L104" i="1"/>
  <c r="M104" i="1" s="1"/>
  <c r="J104" i="1"/>
  <c r="L103" i="1"/>
  <c r="M103" i="1" s="1"/>
  <c r="J103" i="1"/>
  <c r="L102" i="1"/>
  <c r="M102" i="1" s="1"/>
  <c r="J102" i="1"/>
  <c r="L101" i="1"/>
  <c r="M101" i="1" s="1"/>
  <c r="J101" i="1"/>
  <c r="L100" i="1"/>
  <c r="M100" i="1" s="1"/>
  <c r="J100" i="1"/>
  <c r="L99" i="1"/>
  <c r="M99" i="1" s="1"/>
  <c r="J99" i="1"/>
  <c r="L98" i="1"/>
  <c r="M98" i="1" s="1"/>
  <c r="J98" i="1"/>
  <c r="L97" i="1"/>
  <c r="M97" i="1" s="1"/>
  <c r="J97" i="1"/>
  <c r="L96" i="1"/>
  <c r="M96" i="1" s="1"/>
  <c r="J96" i="1"/>
  <c r="L95" i="1"/>
  <c r="M95" i="1" s="1"/>
  <c r="J95" i="1"/>
  <c r="L94" i="1"/>
  <c r="M94" i="1" s="1"/>
  <c r="J94" i="1"/>
  <c r="L93" i="1"/>
  <c r="M93" i="1" s="1"/>
  <c r="J93" i="1"/>
  <c r="L92" i="1"/>
  <c r="M92" i="1" s="1"/>
  <c r="J92" i="1"/>
  <c r="L91" i="1"/>
  <c r="M91" i="1" s="1"/>
  <c r="J91" i="1"/>
  <c r="L90" i="1"/>
  <c r="M90" i="1" s="1"/>
  <c r="J90" i="1"/>
  <c r="L89" i="1"/>
  <c r="M89" i="1" s="1"/>
  <c r="J89" i="1"/>
  <c r="L88" i="1"/>
  <c r="M88" i="1" s="1"/>
  <c r="J88" i="1"/>
  <c r="P86" i="1"/>
  <c r="L86" i="1"/>
  <c r="M86" i="1" s="1"/>
  <c r="J86" i="1"/>
  <c r="P85" i="1"/>
  <c r="L85" i="1"/>
  <c r="M85" i="1" s="1"/>
  <c r="J85" i="1"/>
  <c r="P84" i="1"/>
  <c r="L84" i="1"/>
  <c r="M84" i="1" s="1"/>
  <c r="J84" i="1"/>
  <c r="P83" i="1"/>
  <c r="L83" i="1"/>
  <c r="M83" i="1" s="1"/>
  <c r="J83" i="1"/>
  <c r="P82" i="1"/>
  <c r="L82" i="1"/>
  <c r="M82" i="1" s="1"/>
  <c r="J82" i="1"/>
  <c r="P81" i="1"/>
  <c r="L81" i="1"/>
  <c r="M81" i="1" s="1"/>
  <c r="J81" i="1"/>
  <c r="P79" i="1"/>
  <c r="L79" i="1"/>
  <c r="M79" i="1" s="1"/>
  <c r="N79" i="1" s="1"/>
  <c r="J79" i="1"/>
  <c r="P77" i="1"/>
  <c r="M77" i="1"/>
  <c r="J77" i="1"/>
  <c r="P76" i="1"/>
  <c r="M76" i="1"/>
  <c r="J76" i="1"/>
  <c r="P75" i="1"/>
  <c r="M75" i="1"/>
  <c r="N77" i="1" s="1"/>
  <c r="J75" i="1"/>
  <c r="M66" i="1"/>
  <c r="P65" i="1"/>
  <c r="M65" i="1"/>
  <c r="J65" i="1"/>
  <c r="P64" i="1"/>
  <c r="M64" i="1"/>
  <c r="J64" i="1"/>
  <c r="P63" i="1"/>
  <c r="M63" i="1"/>
  <c r="J63" i="1"/>
  <c r="P62" i="1"/>
  <c r="M62" i="1"/>
  <c r="J62" i="1"/>
  <c r="P61" i="1"/>
  <c r="M61" i="1"/>
  <c r="J61" i="1"/>
  <c r="P60" i="1"/>
  <c r="M60" i="1"/>
  <c r="J60" i="1"/>
  <c r="P59" i="1"/>
  <c r="M59" i="1"/>
  <c r="J59" i="1"/>
  <c r="P58" i="1"/>
  <c r="M58" i="1"/>
  <c r="J58" i="1"/>
  <c r="P55" i="1"/>
  <c r="M55" i="1"/>
  <c r="J55" i="1"/>
  <c r="P54" i="1"/>
  <c r="M54" i="1"/>
  <c r="J54" i="1"/>
  <c r="P53" i="1"/>
  <c r="M53" i="1"/>
  <c r="J53" i="1"/>
  <c r="P52" i="1"/>
  <c r="M52" i="1"/>
  <c r="J52" i="1"/>
  <c r="P51" i="1"/>
  <c r="M51" i="1"/>
  <c r="J51" i="1"/>
  <c r="P50" i="1"/>
  <c r="M50" i="1"/>
  <c r="J50" i="1"/>
  <c r="P49" i="1"/>
  <c r="M49" i="1"/>
  <c r="J49" i="1"/>
  <c r="P48" i="1"/>
  <c r="M48" i="1"/>
  <c r="J48" i="1"/>
  <c r="P47" i="1"/>
  <c r="M47" i="1"/>
  <c r="J47" i="1"/>
  <c r="P46" i="1"/>
  <c r="M46" i="1"/>
  <c r="J46" i="1"/>
  <c r="P45" i="1"/>
  <c r="M45" i="1"/>
  <c r="J45" i="1"/>
  <c r="P44" i="1"/>
  <c r="M44" i="1"/>
  <c r="J44" i="1"/>
  <c r="P43" i="1"/>
  <c r="M43" i="1"/>
  <c r="J43" i="1"/>
  <c r="P42" i="1"/>
  <c r="M42" i="1"/>
  <c r="J42" i="1"/>
  <c r="P41" i="1"/>
  <c r="M41" i="1"/>
  <c r="J41" i="1"/>
  <c r="P40" i="1"/>
  <c r="M40" i="1"/>
  <c r="J40" i="1"/>
  <c r="P39" i="1"/>
  <c r="M39" i="1"/>
  <c r="J39" i="1"/>
  <c r="P38" i="1"/>
  <c r="M38" i="1"/>
  <c r="J38" i="1"/>
  <c r="P37" i="1"/>
  <c r="M37" i="1"/>
  <c r="J37" i="1"/>
  <c r="P36" i="1"/>
  <c r="M36" i="1"/>
  <c r="J36" i="1"/>
  <c r="P35" i="1"/>
  <c r="M35" i="1"/>
  <c r="J35" i="1"/>
  <c r="P34" i="1"/>
  <c r="M34" i="1"/>
  <c r="J34" i="1"/>
  <c r="P33" i="1"/>
  <c r="M33" i="1"/>
  <c r="J33" i="1"/>
  <c r="P32" i="1"/>
  <c r="M32" i="1"/>
  <c r="J32" i="1"/>
  <c r="P31" i="1"/>
  <c r="M31" i="1"/>
  <c r="J31" i="1"/>
  <c r="P30" i="1"/>
  <c r="M30" i="1"/>
  <c r="J30" i="1"/>
  <c r="P29" i="1"/>
  <c r="M29" i="1"/>
  <c r="J29" i="1"/>
  <c r="P28" i="1"/>
  <c r="M28" i="1"/>
  <c r="J28" i="1"/>
  <c r="P27" i="1"/>
  <c r="M27" i="1"/>
  <c r="J27" i="1"/>
  <c r="P26" i="1"/>
  <c r="M26" i="1"/>
  <c r="J26" i="1"/>
  <c r="P25" i="1"/>
  <c r="M25" i="1"/>
  <c r="J25" i="1"/>
  <c r="P24" i="1"/>
  <c r="M24" i="1"/>
  <c r="J24" i="1"/>
  <c r="P23" i="1"/>
  <c r="M23" i="1"/>
  <c r="J23" i="1"/>
  <c r="P22" i="1"/>
  <c r="M22" i="1"/>
  <c r="J22" i="1"/>
  <c r="P21" i="1"/>
  <c r="M21" i="1"/>
  <c r="J21" i="1"/>
  <c r="P20" i="1"/>
  <c r="M20" i="1"/>
  <c r="J20" i="1"/>
  <c r="P19" i="1"/>
  <c r="M19" i="1"/>
  <c r="J19" i="1"/>
  <c r="P18" i="1"/>
  <c r="M18" i="1"/>
  <c r="J18" i="1"/>
  <c r="P16" i="1"/>
  <c r="M16" i="1"/>
  <c r="P15" i="1"/>
  <c r="M15" i="1"/>
  <c r="J15" i="1"/>
  <c r="P14" i="1"/>
  <c r="M14" i="1"/>
  <c r="J14" i="1"/>
  <c r="P13" i="1"/>
  <c r="M13" i="1"/>
  <c r="J13" i="1"/>
  <c r="P12" i="1"/>
  <c r="M12" i="1"/>
  <c r="J12" i="1"/>
  <c r="P10" i="1"/>
  <c r="L10" i="1"/>
  <c r="M10" i="1" s="1"/>
  <c r="N10" i="1" s="1"/>
  <c r="J10" i="1"/>
  <c r="P8" i="1"/>
  <c r="L8" i="1"/>
  <c r="M8" i="1" s="1"/>
  <c r="N8" i="1" s="1"/>
  <c r="J8" i="1"/>
  <c r="P6" i="1"/>
  <c r="L6" i="1"/>
  <c r="M6" i="1" s="1"/>
  <c r="J6" i="1"/>
  <c r="P5" i="1"/>
  <c r="L5" i="1"/>
  <c r="M5" i="1" s="1"/>
  <c r="J5" i="1"/>
  <c r="L4" i="1"/>
  <c r="H4" i="1"/>
  <c r="J4" i="1" s="1"/>
  <c r="N170" i="1" l="1"/>
  <c r="N16" i="1"/>
  <c r="N73" i="1"/>
  <c r="N86" i="1"/>
  <c r="N155" i="1"/>
  <c r="N184" i="1"/>
  <c r="N165" i="1"/>
  <c r="M4" i="1"/>
  <c r="N6" i="1" s="1"/>
  <c r="N220" i="1" s="1"/>
  <c r="N148" i="1"/>
  <c r="N140" i="1"/>
  <c r="N160" i="1"/>
  <c r="P4" i="1"/>
  <c r="P220" i="1" s="1"/>
  <c r="H220" i="1"/>
  <c r="M220" i="1" l="1"/>
</calcChain>
</file>

<file path=xl/sharedStrings.xml><?xml version="1.0" encoding="utf-8"?>
<sst xmlns="http://schemas.openxmlformats.org/spreadsheetml/2006/main" count="1218" uniqueCount="282">
  <si>
    <t>A</t>
  </si>
  <si>
    <t xml:space="preserve"> Consignee:</t>
  </si>
  <si>
    <t>DATE : 5TH JANUARY2024</t>
  </si>
  <si>
    <t>Shipping 
Mark</t>
  </si>
  <si>
    <t>Description</t>
  </si>
  <si>
    <t>Item No.
/Specification</t>
  </si>
  <si>
    <t>Material</t>
  </si>
  <si>
    <t>Pictures</t>
  </si>
  <si>
    <t>Ctns</t>
  </si>
  <si>
    <t>Qty/Ctn</t>
  </si>
  <si>
    <t>Total
Qty</t>
  </si>
  <si>
    <t>Unit</t>
  </si>
  <si>
    <t>CBM/Ctn</t>
  </si>
  <si>
    <t>CBM</t>
  </si>
  <si>
    <t>Total CBM</t>
  </si>
  <si>
    <t>Wt/Ctn</t>
  </si>
  <si>
    <t>Total Wt</t>
  </si>
  <si>
    <t xml:space="preserve">CUSTOMER </t>
  </si>
  <si>
    <t>INV-501</t>
  </si>
  <si>
    <t>Zipper</t>
  </si>
  <si>
    <t>31.5 kg/Ctn</t>
  </si>
  <si>
    <t>Yards</t>
  </si>
  <si>
    <t>GEMINI IMPEX</t>
  </si>
  <si>
    <t>INV-580</t>
  </si>
  <si>
    <t>INV-030</t>
  </si>
  <si>
    <t>PT</t>
  </si>
  <si>
    <t>5#</t>
  </si>
  <si>
    <t>KRISH DELHI</t>
  </si>
  <si>
    <t>RAM-5Y-BNS</t>
  </si>
  <si>
    <t>No.5 Brass zipper long chain y teeth nickel shining teeth Two-way</t>
  </si>
  <si>
    <t>5.5kg/100m 100m/roll 500m/sackbag*2</t>
  </si>
  <si>
    <t>Meters</t>
  </si>
  <si>
    <t>SAGAR LALIT BHAI</t>
  </si>
  <si>
    <t>GOK</t>
  </si>
  <si>
    <t>Sliders</t>
  </si>
  <si>
    <t>3# Metal Ring H-N/KG</t>
  </si>
  <si>
    <t>ZINC</t>
  </si>
  <si>
    <t>Pcs</t>
  </si>
  <si>
    <t xml:space="preserve">GOKUL </t>
  </si>
  <si>
    <t>K3K</t>
  </si>
  <si>
    <t>N31 Waterproof Thum 1.07g</t>
  </si>
  <si>
    <t>RACO</t>
  </si>
  <si>
    <t>N31y</t>
  </si>
  <si>
    <t>RAMESH DAISER</t>
  </si>
  <si>
    <t>VK77-82</t>
  </si>
  <si>
    <t>7#NYLON MIDDLE BODY</t>
  </si>
  <si>
    <t>VK71-76</t>
  </si>
  <si>
    <t>VK82-85</t>
  </si>
  <si>
    <t>VK29-34</t>
  </si>
  <si>
    <t>VK35-40</t>
  </si>
  <si>
    <t>vk65-70</t>
  </si>
  <si>
    <t>vk59-64</t>
  </si>
  <si>
    <t xml:space="preserve">7#NYLON  </t>
  </si>
  <si>
    <t>vk53-58</t>
  </si>
  <si>
    <t xml:space="preserve">5#VISON </t>
  </si>
  <si>
    <t>VK41-46</t>
  </si>
  <si>
    <t>VK47-51</t>
  </si>
  <si>
    <t>vk52</t>
  </si>
  <si>
    <t>VK1-4</t>
  </si>
  <si>
    <t xml:space="preserve">7#nylon </t>
  </si>
  <si>
    <t>VK13-14</t>
  </si>
  <si>
    <t>7#NYLON  2 g body</t>
  </si>
  <si>
    <t>VK17-18</t>
  </si>
  <si>
    <t>5#VISON 2g body</t>
  </si>
  <si>
    <t>VK9-12</t>
  </si>
  <si>
    <t>VK5-8</t>
  </si>
  <si>
    <t xml:space="preserve">7#NYLON  1.6 g body </t>
  </si>
  <si>
    <t>VK15-16</t>
  </si>
  <si>
    <t>VK25-26</t>
  </si>
  <si>
    <t>VK21-22</t>
  </si>
  <si>
    <t>VK27-28</t>
  </si>
  <si>
    <t>VK19-20</t>
  </si>
  <si>
    <t>VK23-24</t>
  </si>
  <si>
    <t>Black/740</t>
  </si>
  <si>
    <t>Kgs</t>
  </si>
  <si>
    <t>Black/729</t>
  </si>
  <si>
    <t>ZEN-174</t>
  </si>
  <si>
    <t>White/575</t>
  </si>
  <si>
    <t>YEB-173</t>
  </si>
  <si>
    <t>White/577</t>
  </si>
  <si>
    <t>SNS-169</t>
  </si>
  <si>
    <t>White/590</t>
  </si>
  <si>
    <t>MZZ-168</t>
  </si>
  <si>
    <t>White/593</t>
  </si>
  <si>
    <t>SLS-170</t>
  </si>
  <si>
    <t>White/585</t>
  </si>
  <si>
    <t>KKY-184</t>
  </si>
  <si>
    <t>NO.4 White/542</t>
  </si>
  <si>
    <t xml:space="preserve">RBC-LT </t>
  </si>
  <si>
    <t>NET-3CC-030</t>
  </si>
  <si>
    <t>3CC</t>
  </si>
  <si>
    <t>NATURAL ZIP</t>
  </si>
  <si>
    <t>NET-3CC-501</t>
  </si>
  <si>
    <t>NET-3CC-580</t>
  </si>
  <si>
    <t>HPF/Hydrant</t>
  </si>
  <si>
    <t>Toilet Inlet Valve</t>
  </si>
  <si>
    <t xml:space="preserve">HPF </t>
  </si>
  <si>
    <t>ABC</t>
  </si>
  <si>
    <t>Bill Counter</t>
  </si>
  <si>
    <t>AL-929</t>
  </si>
  <si>
    <t>ABS</t>
  </si>
  <si>
    <t>SUNNY INK</t>
  </si>
  <si>
    <t>AL-931(Battery)</t>
  </si>
  <si>
    <t>K02</t>
  </si>
  <si>
    <t>AL-6600</t>
  </si>
  <si>
    <t>AL-6700</t>
  </si>
  <si>
    <t>Accessories</t>
  </si>
  <si>
    <t>RAJU-1</t>
  </si>
  <si>
    <t>Bearings</t>
  </si>
  <si>
    <t>SL024852</t>
  </si>
  <si>
    <t>Carbon Steel</t>
  </si>
  <si>
    <t>RAJU BEARING</t>
  </si>
  <si>
    <t>RAJU-2</t>
  </si>
  <si>
    <t>RAJU-3</t>
  </si>
  <si>
    <t>RAJU-4</t>
  </si>
  <si>
    <t>RAJU-5</t>
  </si>
  <si>
    <t>RAJU-6</t>
  </si>
  <si>
    <t>RAJU-7</t>
  </si>
  <si>
    <t>RAJU-8</t>
  </si>
  <si>
    <t>RAJU-9</t>
  </si>
  <si>
    <t>RAJU-10</t>
  </si>
  <si>
    <t>RAJU-11</t>
  </si>
  <si>
    <t>RAJU-12</t>
  </si>
  <si>
    <t>RAJU-13</t>
  </si>
  <si>
    <t>RAJU-14</t>
  </si>
  <si>
    <t>RAJU-15</t>
  </si>
  <si>
    <t>RAJU-16</t>
  </si>
  <si>
    <t>RAJU-17</t>
  </si>
  <si>
    <t>RAJU-18</t>
  </si>
  <si>
    <t>RAJU-19</t>
  </si>
  <si>
    <t>RAJU-20</t>
  </si>
  <si>
    <t>RAJU-21</t>
  </si>
  <si>
    <t>RAJU-22</t>
  </si>
  <si>
    <t>RAJU-23</t>
  </si>
  <si>
    <t>RAJU-24</t>
  </si>
  <si>
    <t>RAJU-25</t>
  </si>
  <si>
    <t>RAJU-26</t>
  </si>
  <si>
    <t>RAJU-27</t>
  </si>
  <si>
    <t>RAJU-28</t>
  </si>
  <si>
    <t>RAJU-29</t>
  </si>
  <si>
    <t>RAJU-30</t>
  </si>
  <si>
    <t>RAJU-31</t>
  </si>
  <si>
    <t>SC16UU</t>
  </si>
  <si>
    <t>RAJU-32</t>
  </si>
  <si>
    <t>RAJU-33</t>
  </si>
  <si>
    <t>RAJU-34</t>
  </si>
  <si>
    <t>LMK10</t>
  </si>
  <si>
    <t>RAJU-35</t>
  </si>
  <si>
    <t>RAJU-36</t>
  </si>
  <si>
    <t>F-34097</t>
  </si>
  <si>
    <t>RAJU-37</t>
  </si>
  <si>
    <t>NAST40ZZ</t>
  </si>
  <si>
    <t>RAJU-38</t>
  </si>
  <si>
    <t>K253530</t>
  </si>
  <si>
    <t>RAJU</t>
  </si>
  <si>
    <t>CSK6008K</t>
  </si>
  <si>
    <t>RAJU-39</t>
  </si>
  <si>
    <t>CSK25P</t>
  </si>
  <si>
    <t>NUTR3011024E</t>
  </si>
  <si>
    <t>CSK8ZZ</t>
  </si>
  <si>
    <t>K359</t>
  </si>
  <si>
    <t>RAJU-40</t>
  </si>
  <si>
    <t>AXK120155+2AS</t>
  </si>
  <si>
    <t>RAJU-41</t>
  </si>
  <si>
    <t>RAJU-42</t>
  </si>
  <si>
    <t>K758120</t>
  </si>
  <si>
    <t>K859220</t>
  </si>
  <si>
    <t>RAJU-43</t>
  </si>
  <si>
    <t>NSS502K</t>
  </si>
  <si>
    <t>NTA411+2TRA</t>
  </si>
  <si>
    <t>RAJU-44</t>
  </si>
  <si>
    <t>DC12388C</t>
  </si>
  <si>
    <t>RAJU-45</t>
  </si>
  <si>
    <t>CSK20P</t>
  </si>
  <si>
    <t>NSS452K</t>
  </si>
  <si>
    <t>RAJU-46</t>
  </si>
  <si>
    <t>NFS25</t>
  </si>
  <si>
    <t>INDIA</t>
  </si>
  <si>
    <t>Clamped Ball Valve 
NO.:001-018</t>
  </si>
  <si>
    <t>SS316L Clamped 3pc ball valve 2" Low platform / OD=50.8mm / flange=64mm</t>
  </si>
  <si>
    <t>RAJESH PUAL</t>
  </si>
  <si>
    <t>Clamped Ball Valve 
NO.:019</t>
  </si>
  <si>
    <t>Clamped Ball Valve 
NO.:020-040</t>
  </si>
  <si>
    <t>SS316L Clamped 3pc ball valve 1/2" Low platform / OD=12.7mm / flange=25.2mm</t>
  </si>
  <si>
    <t>Clamped Ball Valve 
NO.:041-044</t>
  </si>
  <si>
    <t>Clamped Ball Valve 
NO.:0045-069</t>
  </si>
  <si>
    <t>SS316L Clamped 3pc ball valve 1" Low platform / OD=25.4mm / flange=50.5mm</t>
  </si>
  <si>
    <t>Clamped Ball Valve 
NO.:070-073</t>
  </si>
  <si>
    <t>SS316L Clamped 3pc ball valve 1-1/2" Low platform / OD=38.1mm / flange=50.5mm</t>
  </si>
  <si>
    <t>Clamped Ball Valve 
NO.:074-094</t>
  </si>
  <si>
    <t>RH2220 NATI</t>
  </si>
  <si>
    <t>TRAVEL BAG RH2220</t>
  </si>
  <si>
    <t>TRAVEL DIGITAL BAG SINGLE LAYER RH2220--                                                                         Black--300, grey-300                                                  with frosted bag with logo Seagull</t>
  </si>
  <si>
    <t>Mehta</t>
  </si>
  <si>
    <t>RH916 NATI</t>
  </si>
  <si>
    <t>TRAVEL BAG RH916</t>
  </si>
  <si>
    <t>TRAVEL DIGITAL  BAG RH916 --                                                                                                            Navy Blue--200                                                      with frosted bag with logo Seagull</t>
  </si>
  <si>
    <t>RH2222 NATI</t>
  </si>
  <si>
    <t>TRAVEL BAG RH2222</t>
  </si>
  <si>
    <t>TRAVEL DIGITAL BAG 3 LAYER RH2222--                                  Black--100                                    with frosted bag with logo Seagull</t>
  </si>
  <si>
    <t>RH523 NATI</t>
  </si>
  <si>
    <t>TRAVEL BAG RH523</t>
  </si>
  <si>
    <t>TRAVEL BAG RH523 --                             Black--50, Purple-50</t>
  </si>
  <si>
    <t>RH901 NATI</t>
  </si>
  <si>
    <t>LINGERIE BAG RH901</t>
  </si>
  <si>
    <t>LINGERIE BAG RH901 --        Navy Blue--150,                                 Grey--150,                                                                                                                                                                                    Purple --300                                                          with frosted bag with logo Seagull</t>
  </si>
  <si>
    <t xml:space="preserve">RH 914 NATI </t>
  </si>
  <si>
    <t>TRAVEL BAG RH914</t>
  </si>
  <si>
    <t>TRAVEL BAG RH 914                                                                                                                                                                                                                                            Navy Blue-- 100                                     with frosted bag with logo Seagull</t>
  </si>
  <si>
    <t>TOOTHBRUSHCASE NATI 1-2</t>
  </si>
  <si>
    <t xml:space="preserve">TOOTHBRUSH HOLDER </t>
  </si>
  <si>
    <t>TOOTHBRUSH HOLDER grey-200, beige-200</t>
  </si>
  <si>
    <t>SHAMPOOBRUSH WASC</t>
  </si>
  <si>
    <t>SHAMPOO BRUSH</t>
  </si>
  <si>
    <t>SHAMPOO BRUSH ROSE PINK</t>
  </si>
  <si>
    <t>SHAMPOO BRUSH HAWAIN BLUE</t>
  </si>
  <si>
    <t>BLACK LED NATI</t>
  </si>
  <si>
    <t>MOUSE PAD 30X78 CM</t>
  </si>
  <si>
    <t>MOUSE PAD SIZE 30X78X0.4CM BLACK BORDER LED with usb cable 1.8m  with speed logo</t>
  </si>
  <si>
    <t xml:space="preserve">RED DRAGON LED NATI </t>
  </si>
  <si>
    <t>MOUSE PAD SIZE 30X78X0.4CM RED DRAGON BORDER LED with usb cable 1.8m  with speed logo</t>
  </si>
  <si>
    <t xml:space="preserve">WORLD MAP LED NATI </t>
  </si>
  <si>
    <t>MOUSE PAD SIZE 30X78X0.4CM IWORLD MAP LED LED with usb cable 1.8m with speed logo</t>
  </si>
  <si>
    <t xml:space="preserve">GAMER LED NATI </t>
  </si>
  <si>
    <t>MOUSE PAD SIZE 30X78X0.4CM I AM A GAMER BORDER LED with usb cable 1.8m  with speed logo</t>
  </si>
  <si>
    <t>30602 WORLDMAP NATI 1-20</t>
  </si>
  <si>
    <t>MOUSE PAD 30X60 CM</t>
  </si>
  <si>
    <t>MOUSE PAD SIZE 30X60X0.2CM WORLDMAP  BORDER STICHED with color box packing</t>
  </si>
  <si>
    <t>30803 WORLD NATI 21-30</t>
  </si>
  <si>
    <t>MOUSE PAD 30X80 CM</t>
  </si>
  <si>
    <t>MOUSE PAD SIZE 30X80X0.3CM WORLD MAP new design mehta BORDER STICHED with color box packing</t>
  </si>
  <si>
    <t xml:space="preserve">40903 WORLDMAP NATI 31-40 </t>
  </si>
  <si>
    <t>MOUSE PAD 40X90 CM</t>
  </si>
  <si>
    <t>MOUSE PAD SIZE 40X90X0.3CM WORLDMAP BORDER STICHED with color box packing</t>
  </si>
  <si>
    <t>30602 WORLDMAP NATI 41-45</t>
  </si>
  <si>
    <t>ARMFIT JP</t>
  </si>
  <si>
    <t>ARM TRAINER</t>
  </si>
  <si>
    <t xml:space="preserve">ARM TRAINER DEZIRE </t>
  </si>
  <si>
    <t xml:space="preserve">Exfoliate Glove ASC </t>
  </si>
  <si>
    <t>Exfoliating gloves</t>
  </si>
  <si>
    <t>Exfoliating gloves black</t>
  </si>
  <si>
    <t>Silicone Cleaner ASC</t>
  </si>
  <si>
    <t>NASAL CLEANER BRUSH</t>
  </si>
  <si>
    <t>MANCURE8P ABQ-1</t>
  </si>
  <si>
    <t>MANICURE SET 8 PCS SET</t>
  </si>
  <si>
    <t>MANCURE7P ABQ-2</t>
  </si>
  <si>
    <t>MANICURE SET 7 PCS SET</t>
  </si>
  <si>
    <t>NAILCLIPPER ABQ -3</t>
  </si>
  <si>
    <t>NAIL CLIPPER WM 812A</t>
  </si>
  <si>
    <t>NAILCLIPPER ABQ -4</t>
  </si>
  <si>
    <t>NAIL CLIPPER 398A-19</t>
  </si>
  <si>
    <t>TRIANGLE PUFF ASC</t>
  </si>
  <si>
    <t xml:space="preserve"> Face  Puff Sponge</t>
  </si>
  <si>
    <t xml:space="preserve">Triangle face  puff </t>
  </si>
  <si>
    <t>FACIAL SPONGE ASC</t>
  </si>
  <si>
    <t>Facial Sponge</t>
  </si>
  <si>
    <t>NTC-1</t>
  </si>
  <si>
    <t>Patches</t>
  </si>
  <si>
    <t>JAY AIR</t>
  </si>
  <si>
    <t>NTC-2</t>
  </si>
  <si>
    <t>NTC-3</t>
  </si>
  <si>
    <t>NTC-4</t>
  </si>
  <si>
    <t>NTC-5</t>
  </si>
  <si>
    <t>NTC-6</t>
  </si>
  <si>
    <t>NTC-7</t>
  </si>
  <si>
    <t>NTC-8</t>
  </si>
  <si>
    <t>NTC-9</t>
  </si>
  <si>
    <t>NTC-10</t>
  </si>
  <si>
    <t>NTC-11</t>
  </si>
  <si>
    <t>NTC-12</t>
  </si>
  <si>
    <t>NTC-13</t>
  </si>
  <si>
    <t>NTC-14</t>
  </si>
  <si>
    <t>NTC-15</t>
  </si>
  <si>
    <t>NTC-16</t>
  </si>
  <si>
    <t>NTC-17</t>
  </si>
  <si>
    <t>NTC-18</t>
  </si>
  <si>
    <t>Supplier</t>
  </si>
  <si>
    <t>company A</t>
  </si>
  <si>
    <t>company B</t>
  </si>
  <si>
    <t>Company C</t>
  </si>
  <si>
    <t>Company D</t>
  </si>
  <si>
    <t>Company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</si>
</sst>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0_);[Red]\(0.000\)"/>
    <numFmt numFmtId="165" formatCode="0.00_);[Red]\(0.00\)"/>
    <numFmt numFmtId="166" formatCode="0_);[Red]\(0\)"/>
    <numFmt numFmtId="167" formatCode="0.00000_);[Red]\(0.00000\)"/>
  </numFmts>
  <fonts count="10">
    <font>
      <sz val="12"/>
      <color theme="1"/>
      <name val="Calibri"/>
      <charset val="134"/>
      <scheme val="minor"/>
    </font>
    <font>
      <sz val="1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48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Calibri"/>
      <charset val="134"/>
      <scheme val="minor"/>
    </font>
    <font>
      <sz val="10"/>
      <name val="Arial"/>
      <charset val="134"/>
    </font>
  </fonts>
  <fills count="12">
    <fill>
      <patternFill patternType="none"/>
    </fill>
    <fill>
      <patternFill patternType="gray125"/>
    </fill>
    <fill>
      <patternFill patternType="gray0625"/>
    </fill>
    <fill>
      <patternFill patternType="lightHorizontal"/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9" fillId="0" borderId="0"/>
    <xf numFmtId="0" fontId="9" fillId="0" borderId="0">
      <alignment vertical="center"/>
    </xf>
  </cellStyleXfs>
  <cellXfs count="139">
    <xf numFmtId="0" fontId="0" fillId="0" borderId="0" xfId="0"/>
    <xf numFmtId="0" fontId="1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left" vertical="center" wrapText="1"/>
    </xf>
    <xf numFmtId="0" fontId="3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49" fontId="3" fillId="4" borderId="1" xfId="2" applyNumberFormat="1" applyFont="1" applyFill="1" applyBorder="1" applyAlignment="1">
      <alignment horizontal="center" vertical="center" wrapText="1"/>
    </xf>
    <xf numFmtId="0" fontId="2" fillId="4" borderId="1" xfId="2" applyFont="1" applyFill="1" applyBorder="1" applyAlignment="1">
      <alignment horizontal="center" vertical="center" wrapText="1"/>
    </xf>
    <xf numFmtId="49" fontId="2" fillId="4" borderId="1" xfId="2" applyNumberFormat="1" applyFont="1" applyFill="1" applyBorder="1" applyAlignment="1">
      <alignment horizontal="center" vertical="center" wrapText="1"/>
    </xf>
    <xf numFmtId="166" fontId="4" fillId="4" borderId="1" xfId="2" applyNumberFormat="1" applyFont="1" applyFill="1" applyBorder="1" applyAlignment="1">
      <alignment horizontal="center" vertical="center"/>
    </xf>
    <xf numFmtId="166" fontId="2" fillId="4" borderId="1" xfId="2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5" borderId="1" xfId="1" applyFont="1" applyFill="1" applyBorder="1" applyAlignment="1">
      <alignment horizontal="center" vertical="center" wrapText="1"/>
    </xf>
    <xf numFmtId="49" fontId="2" fillId="5" borderId="1" xfId="2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2" fillId="6" borderId="1" xfId="1" applyFont="1" applyFill="1" applyBorder="1" applyAlignment="1">
      <alignment horizontal="center" vertical="center" wrapText="1"/>
    </xf>
    <xf numFmtId="49" fontId="2" fillId="6" borderId="1" xfId="2" applyNumberFormat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166" fontId="2" fillId="4" borderId="1" xfId="2" applyNumberFormat="1" applyFont="1" applyFill="1" applyBorder="1" applyAlignment="1">
      <alignment horizontal="center" vertical="center" wrapText="1"/>
    </xf>
    <xf numFmtId="0" fontId="2" fillId="4" borderId="1" xfId="2" applyFont="1" applyFill="1" applyBorder="1" applyAlignment="1">
      <alignment horizontal="center" vertical="center"/>
    </xf>
    <xf numFmtId="165" fontId="2" fillId="4" borderId="1" xfId="2" applyNumberFormat="1" applyFont="1" applyFill="1" applyBorder="1" applyAlignment="1">
      <alignment horizontal="center" vertical="center"/>
    </xf>
    <xf numFmtId="165" fontId="2" fillId="4" borderId="1" xfId="2" applyNumberFormat="1" applyFont="1" applyFill="1" applyBorder="1" applyAlignment="1">
      <alignment horizontal="center" vertical="center" wrapText="1"/>
    </xf>
    <xf numFmtId="166" fontId="4" fillId="8" borderId="1" xfId="2" applyNumberFormat="1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center" wrapText="1"/>
    </xf>
    <xf numFmtId="0" fontId="4" fillId="9" borderId="1" xfId="1" applyFont="1" applyFill="1" applyBorder="1" applyAlignment="1">
      <alignment horizontal="center" vertical="center" wrapText="1"/>
    </xf>
    <xf numFmtId="165" fontId="2" fillId="5" borderId="1" xfId="0" applyNumberFormat="1" applyFont="1" applyFill="1" applyBorder="1" applyAlignment="1">
      <alignment horizontal="center" vertical="center" wrapText="1"/>
    </xf>
    <xf numFmtId="165" fontId="2" fillId="10" borderId="1" xfId="0" applyNumberFormat="1" applyFont="1" applyFill="1" applyBorder="1" applyAlignment="1">
      <alignment horizontal="center" vertical="center" wrapText="1"/>
    </xf>
    <xf numFmtId="165" fontId="2" fillId="10" borderId="1" xfId="1" applyNumberFormat="1" applyFont="1" applyFill="1" applyBorder="1" applyAlignment="1">
      <alignment horizontal="center" vertical="center" wrapText="1"/>
    </xf>
    <xf numFmtId="165" fontId="7" fillId="10" borderId="1" xfId="0" applyNumberFormat="1" applyFont="1" applyFill="1" applyBorder="1" applyAlignment="1">
      <alignment horizontal="center" vertical="center" wrapText="1"/>
    </xf>
    <xf numFmtId="0" fontId="4" fillId="8" borderId="1" xfId="1" applyFont="1" applyFill="1" applyBorder="1" applyAlignment="1">
      <alignment horizontal="center" vertical="center" wrapText="1"/>
    </xf>
    <xf numFmtId="165" fontId="2" fillId="6" borderId="1" xfId="0" applyNumberFormat="1" applyFont="1" applyFill="1" applyBorder="1" applyAlignment="1">
      <alignment horizontal="center" vertical="center" wrapText="1"/>
    </xf>
    <xf numFmtId="165" fontId="2" fillId="6" borderId="1" xfId="1" applyNumberFormat="1" applyFont="1" applyFill="1" applyBorder="1" applyAlignment="1">
      <alignment horizontal="center" vertical="center" wrapText="1"/>
    </xf>
    <xf numFmtId="165" fontId="7" fillId="6" borderId="1" xfId="0" applyNumberFormat="1" applyFont="1" applyFill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165" fontId="2" fillId="0" borderId="2" xfId="1" applyNumberFormat="1" applyFont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left" vertical="center" wrapText="1"/>
    </xf>
    <xf numFmtId="0" fontId="2" fillId="6" borderId="1" xfId="1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center" vertical="center" wrapText="1"/>
    </xf>
    <xf numFmtId="166" fontId="2" fillId="0" borderId="1" xfId="1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65" fontId="2" fillId="5" borderId="1" xfId="1" applyNumberFormat="1" applyFont="1" applyFill="1" applyBorder="1" applyAlignment="1">
      <alignment horizontal="center" vertical="center" wrapText="1"/>
    </xf>
    <xf numFmtId="165" fontId="7" fillId="5" borderId="1" xfId="0" applyNumberFormat="1" applyFont="1" applyFill="1" applyBorder="1" applyAlignment="1">
      <alignment horizontal="center" vertical="center" wrapText="1"/>
    </xf>
    <xf numFmtId="164" fontId="4" fillId="9" borderId="1" xfId="1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3" fillId="6" borderId="3" xfId="1" applyFont="1" applyFill="1" applyBorder="1" applyAlignment="1">
      <alignment horizontal="center" vertical="center" wrapText="1"/>
    </xf>
    <xf numFmtId="0" fontId="2" fillId="6" borderId="3" xfId="1" applyFont="1" applyFill="1" applyBorder="1" applyAlignment="1">
      <alignment horizontal="center" vertical="center" wrapText="1"/>
    </xf>
    <xf numFmtId="166" fontId="4" fillId="6" borderId="3" xfId="1" applyNumberFormat="1" applyFont="1" applyFill="1" applyBorder="1" applyAlignment="1">
      <alignment horizontal="center" vertical="center" wrapText="1"/>
    </xf>
    <xf numFmtId="166" fontId="2" fillId="6" borderId="3" xfId="1" applyNumberFormat="1" applyFont="1" applyFill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166" fontId="4" fillId="0" borderId="6" xfId="1" applyNumberFormat="1" applyFont="1" applyBorder="1" applyAlignment="1">
      <alignment horizontal="center" vertical="center" wrapText="1"/>
    </xf>
    <xf numFmtId="166" fontId="2" fillId="0" borderId="6" xfId="1" applyNumberFormat="1" applyFont="1" applyBorder="1" applyAlignment="1">
      <alignment horizontal="center" vertical="center" wrapText="1"/>
    </xf>
    <xf numFmtId="165" fontId="2" fillId="6" borderId="3" xfId="1" applyNumberFormat="1" applyFont="1" applyFill="1" applyBorder="1" applyAlignment="1">
      <alignment horizontal="center" vertical="center" wrapText="1"/>
    </xf>
    <xf numFmtId="164" fontId="4" fillId="8" borderId="3" xfId="1" applyNumberFormat="1" applyFont="1" applyFill="1" applyBorder="1" applyAlignment="1">
      <alignment horizontal="center" vertical="center" wrapText="1"/>
    </xf>
    <xf numFmtId="165" fontId="2" fillId="0" borderId="6" xfId="1" applyNumberFormat="1" applyFont="1" applyBorder="1" applyAlignment="1">
      <alignment horizontal="center" vertical="center" wrapText="1"/>
    </xf>
    <xf numFmtId="164" fontId="4" fillId="0" borderId="7" xfId="1" applyNumberFormat="1" applyFont="1" applyBorder="1" applyAlignment="1">
      <alignment horizontal="center" vertical="center" wrapText="1"/>
    </xf>
    <xf numFmtId="0" fontId="2" fillId="11" borderId="1" xfId="1" applyFont="1" applyFill="1" applyBorder="1" applyAlignment="1">
      <alignment horizontal="center" vertical="center" wrapText="1"/>
    </xf>
    <xf numFmtId="164" fontId="2" fillId="11" borderId="1" xfId="1" applyNumberFormat="1" applyFont="1" applyFill="1" applyBorder="1" applyAlignment="1">
      <alignment horizontal="center" vertical="center" wrapText="1"/>
    </xf>
    <xf numFmtId="164" fontId="2" fillId="11" borderId="3" xfId="1" applyNumberFormat="1" applyFont="1" applyFill="1" applyBorder="1" applyAlignment="1">
      <alignment horizontal="center" vertical="center" wrapText="1"/>
    </xf>
    <xf numFmtId="164" fontId="2" fillId="11" borderId="7" xfId="1" applyNumberFormat="1" applyFont="1" applyFill="1" applyBorder="1" applyAlignment="1">
      <alignment horizontal="center" vertical="center" wrapText="1"/>
    </xf>
    <xf numFmtId="0" fontId="2" fillId="11" borderId="0" xfId="1" applyFont="1" applyFill="1" applyAlignment="1">
      <alignment horizontal="center" vertical="center"/>
    </xf>
    <xf numFmtId="165" fontId="2" fillId="0" borderId="3" xfId="1" applyNumberFormat="1" applyFont="1" applyBorder="1" applyAlignment="1">
      <alignment horizontal="center" vertical="center" wrapText="1"/>
    </xf>
    <xf numFmtId="165" fontId="2" fillId="0" borderId="2" xfId="1" applyNumberFormat="1" applyFont="1" applyBorder="1" applyAlignment="1">
      <alignment horizontal="center" vertical="center" wrapText="1"/>
    </xf>
    <xf numFmtId="165" fontId="7" fillId="0" borderId="4" xfId="0" applyNumberFormat="1" applyFont="1" applyBorder="1" applyAlignment="1">
      <alignment horizontal="center" vertical="center" wrapText="1"/>
    </xf>
    <xf numFmtId="165" fontId="7" fillId="0" borderId="2" xfId="0" applyNumberFormat="1" applyFont="1" applyBorder="1" applyAlignment="1">
      <alignment horizontal="center" vertical="center" wrapText="1"/>
    </xf>
    <xf numFmtId="165" fontId="7" fillId="0" borderId="3" xfId="0" applyNumberFormat="1" applyFont="1" applyBorder="1" applyAlignment="1">
      <alignment horizontal="center" vertical="center" wrapText="1"/>
    </xf>
    <xf numFmtId="165" fontId="2" fillId="0" borderId="4" xfId="1" applyNumberFormat="1" applyFont="1" applyBorder="1" applyAlignment="1">
      <alignment horizontal="center" vertical="center" wrapText="1"/>
    </xf>
    <xf numFmtId="165" fontId="2" fillId="0" borderId="3" xfId="1" applyNumberFormat="1" applyFont="1" applyBorder="1" applyAlignment="1">
      <alignment horizontal="center" vertical="center"/>
    </xf>
    <xf numFmtId="165" fontId="2" fillId="0" borderId="2" xfId="1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 wrapText="1"/>
    </xf>
    <xf numFmtId="165" fontId="2" fillId="0" borderId="4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" fillId="0" borderId="3" xfId="1" applyFont="1" applyBorder="1" applyAlignment="1">
      <alignment horizontal="left" vertical="center" wrapText="1"/>
    </xf>
    <xf numFmtId="0" fontId="2" fillId="0" borderId="2" xfId="1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4" fontId="2" fillId="2" borderId="1" xfId="1" applyNumberFormat="1" applyFont="1" applyFill="1" applyBorder="1" applyAlignment="1">
      <alignment horizontal="center" vertical="center"/>
    </xf>
    <xf numFmtId="14" fontId="5" fillId="3" borderId="1" xfId="2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</cellXfs>
  <cellStyles count="3">
    <cellStyle name="Normal" xfId="0" builtinId="0"/>
    <cellStyle name="Normal_Sheet1_Ready Goods update on 2017.01.19" xfId="2" xr:uid="{00000000-0005-0000-0000-000032000000}"/>
    <cellStyle name="常规 2" xfId="1" xr:uid="{00000000-0005-0000-0000-000031000000}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pn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47" Type="http://schemas.openxmlformats.org/officeDocument/2006/relationships/image" Target="../media/image45.pn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9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4.pn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customXml" Target="../ink/ink1.xml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customXml" Target="../ink/ink2.xml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43180</xdr:colOff>
      <xdr:row>1</xdr:row>
      <xdr:rowOff>31750</xdr:rowOff>
    </xdr:from>
    <xdr:to>
      <xdr:col>2</xdr:col>
      <xdr:colOff>125730</xdr:colOff>
      <xdr:row>1</xdr:row>
      <xdr:rowOff>843280</xdr:rowOff>
    </xdr:to>
    <xdr:grpSp>
      <xdr:nvGrpSpPr>
        <xdr:cNvPr id="2" name="组合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038975" y="31750"/>
          <a:ext cx="1424710" cy="811530"/>
          <a:chOff x="43582" y="1630984"/>
          <a:chExt cx="1536952" cy="1338707"/>
        </a:xfrm>
      </xdr:grpSpPr>
      <xdr:sp macro="" textlink="">
        <xdr:nvSpPr>
          <xdr:cNvPr id="3" name="文本框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/>
        </xdr:nvSpPr>
        <xdr:spPr>
          <a:xfrm>
            <a:off x="43582" y="1630984"/>
            <a:ext cx="1536952" cy="436808"/>
          </a:xfrm>
          <a:prstGeom prst="round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800" b="0">
                <a:latin typeface="Microsoft YaHei" panose="020B0503020204020204" pitchFamily="34" charset="-122"/>
                <a:ea typeface="Microsoft YaHei" panose="020B0503020204020204" pitchFamily="34" charset="-122"/>
              </a:rPr>
              <a:t>Received</a:t>
            </a:r>
            <a:endParaRPr lang="zh-CN" altLang="en-US" sz="1800" b="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4" name="文本框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/>
        </xdr:nvSpPr>
        <xdr:spPr>
          <a:xfrm>
            <a:off x="43582" y="2119120"/>
            <a:ext cx="1536285" cy="398051"/>
          </a:xfrm>
          <a:prstGeom prst="roundRect">
            <a:avLst/>
          </a:prstGeom>
          <a:solidFill>
            <a:schemeClr val="accent4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800" b="0">
                <a:latin typeface="Microsoft YaHei" panose="020B0503020204020204" pitchFamily="34" charset="-122"/>
                <a:ea typeface="Microsoft YaHei" panose="020B0503020204020204" pitchFamily="34" charset="-122"/>
              </a:rPr>
              <a:t>In The Plan</a:t>
            </a:r>
            <a:endParaRPr lang="zh-CN" altLang="en-US" sz="1800" b="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5" name="文本框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49588" y="2609350"/>
            <a:ext cx="1520268" cy="360341"/>
          </a:xfrm>
          <a:prstGeom prst="roundRect">
            <a:avLst/>
          </a:prstGeom>
          <a:solidFill>
            <a:srgbClr val="92D05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800" b="0">
                <a:latin typeface="Microsoft YaHei" panose="020B0503020204020204" pitchFamily="34" charset="-122"/>
                <a:ea typeface="Microsoft YaHei" panose="020B0503020204020204" pitchFamily="34" charset="-122"/>
              </a:rPr>
              <a:t>Special</a:t>
            </a:r>
            <a:endParaRPr lang="zh-CN" altLang="en-US" sz="1800" b="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</xdr:grpSp>
    <xdr:clientData/>
  </xdr:twoCellAnchor>
  <xdr:twoCellAnchor editAs="oneCell">
    <xdr:from>
      <xdr:col>6</xdr:col>
      <xdr:colOff>20320</xdr:colOff>
      <xdr:row>7</xdr:row>
      <xdr:rowOff>27305</xdr:rowOff>
    </xdr:from>
    <xdr:to>
      <xdr:col>7</xdr:col>
      <xdr:colOff>0</xdr:colOff>
      <xdr:row>7</xdr:row>
      <xdr:rowOff>404495</xdr:rowOff>
    </xdr:to>
    <xdr:pic>
      <xdr:nvPicPr>
        <xdr:cNvPr id="6" name="ID_181C8A574F76410991CEDCF51E9AAF3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40270" y="2875280"/>
          <a:ext cx="968375" cy="377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19685</xdr:colOff>
      <xdr:row>11</xdr:row>
      <xdr:rowOff>32385</xdr:rowOff>
    </xdr:from>
    <xdr:to>
      <xdr:col>7</xdr:col>
      <xdr:colOff>0</xdr:colOff>
      <xdr:row>12</xdr:row>
      <xdr:rowOff>266065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39635" y="4372610"/>
          <a:ext cx="969010" cy="538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19050</xdr:colOff>
      <xdr:row>149</xdr:row>
      <xdr:rowOff>10795</xdr:rowOff>
    </xdr:from>
    <xdr:to>
      <xdr:col>7</xdr:col>
      <xdr:colOff>0</xdr:colOff>
      <xdr:row>149</xdr:row>
      <xdr:rowOff>953770</xdr:rowOff>
    </xdr:to>
    <xdr:pic>
      <xdr:nvPicPr>
        <xdr:cNvPr id="12" name="Picture 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39000" y="50229770"/>
          <a:ext cx="969645" cy="942975"/>
        </a:xfrm>
        <a:prstGeom prst="rect">
          <a:avLst/>
        </a:prstGeom>
      </xdr:spPr>
    </xdr:pic>
    <xdr:clientData/>
  </xdr:twoCellAnchor>
  <xdr:oneCellAnchor>
    <xdr:from>
      <xdr:col>6</xdr:col>
      <xdr:colOff>19050</xdr:colOff>
      <xdr:row>150</xdr:row>
      <xdr:rowOff>19050</xdr:rowOff>
    </xdr:from>
    <xdr:ext cx="1082675" cy="843280"/>
    <xdr:pic>
      <xdr:nvPicPr>
        <xdr:cNvPr id="13" name="Picture 4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7239000" y="51241325"/>
          <a:ext cx="1082675" cy="8432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oneCellAnchor>
    <xdr:from>
      <xdr:col>6</xdr:col>
      <xdr:colOff>18415</xdr:colOff>
      <xdr:row>153</xdr:row>
      <xdr:rowOff>33020</xdr:rowOff>
    </xdr:from>
    <xdr:ext cx="1083310" cy="1021080"/>
    <xdr:pic>
      <xdr:nvPicPr>
        <xdr:cNvPr id="14" name="图片 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38365" y="54709695"/>
          <a:ext cx="1083310" cy="1021080"/>
        </a:xfrm>
        <a:prstGeom prst="rect">
          <a:avLst/>
        </a:prstGeom>
        <a:noFill/>
        <a:ln w="9525">
          <a:noFill/>
        </a:ln>
      </xdr:spPr>
    </xdr:pic>
    <xdr:clientData/>
  </xdr:oneCellAnchor>
  <xdr:twoCellAnchor editAs="oneCell">
    <xdr:from>
      <xdr:col>6</xdr:col>
      <xdr:colOff>19050</xdr:colOff>
      <xdr:row>152</xdr:row>
      <xdr:rowOff>1270</xdr:rowOff>
    </xdr:from>
    <xdr:to>
      <xdr:col>7</xdr:col>
      <xdr:colOff>0</xdr:colOff>
      <xdr:row>152</xdr:row>
      <xdr:rowOff>1425575</xdr:rowOff>
    </xdr:to>
    <xdr:pic>
      <xdr:nvPicPr>
        <xdr:cNvPr id="15" name="Picture 247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39000" y="53217445"/>
          <a:ext cx="969645" cy="1424305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154</xdr:row>
      <xdr:rowOff>23495</xdr:rowOff>
    </xdr:from>
    <xdr:to>
      <xdr:col>7</xdr:col>
      <xdr:colOff>0</xdr:colOff>
      <xdr:row>154</xdr:row>
      <xdr:rowOff>628650</xdr:rowOff>
    </xdr:to>
    <xdr:pic>
      <xdr:nvPicPr>
        <xdr:cNvPr id="16" name="Picture 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7239000" y="55792370"/>
          <a:ext cx="969645" cy="60515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6</xdr:col>
      <xdr:colOff>19050</xdr:colOff>
      <xdr:row>151</xdr:row>
      <xdr:rowOff>19685</xdr:rowOff>
    </xdr:from>
    <xdr:ext cx="1082675" cy="1034415"/>
    <xdr:pic>
      <xdr:nvPicPr>
        <xdr:cNvPr id="17" name="Picture 25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39000" y="52156360"/>
          <a:ext cx="1082675" cy="1034415"/>
        </a:xfrm>
        <a:prstGeom prst="rect">
          <a:avLst/>
        </a:prstGeom>
      </xdr:spPr>
    </xdr:pic>
    <xdr:clientData/>
  </xdr:oneCellAnchor>
  <xdr:twoCellAnchor editAs="oneCell">
    <xdr:from>
      <xdr:col>6</xdr:col>
      <xdr:colOff>17145</xdr:colOff>
      <xdr:row>143</xdr:row>
      <xdr:rowOff>684530</xdr:rowOff>
    </xdr:from>
    <xdr:to>
      <xdr:col>7</xdr:col>
      <xdr:colOff>0</xdr:colOff>
      <xdr:row>145</xdr:row>
      <xdr:rowOff>85725</xdr:rowOff>
    </xdr:to>
    <xdr:pic>
      <xdr:nvPicPr>
        <xdr:cNvPr id="18" name="图片 18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37095" y="47201455"/>
          <a:ext cx="971550" cy="7981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18415</xdr:colOff>
      <xdr:row>156</xdr:row>
      <xdr:rowOff>24130</xdr:rowOff>
    </xdr:from>
    <xdr:to>
      <xdr:col>7</xdr:col>
      <xdr:colOff>0</xdr:colOff>
      <xdr:row>156</xdr:row>
      <xdr:rowOff>845820</xdr:rowOff>
    </xdr:to>
    <xdr:pic>
      <xdr:nvPicPr>
        <xdr:cNvPr id="19" name="图片 2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38365" y="56675655"/>
          <a:ext cx="970280" cy="821690"/>
        </a:xfrm>
        <a:prstGeom prst="rect">
          <a:avLst/>
        </a:prstGeom>
      </xdr:spPr>
    </xdr:pic>
    <xdr:clientData/>
  </xdr:twoCellAnchor>
  <xdr:twoCellAnchor editAs="oneCell">
    <xdr:from>
      <xdr:col>6</xdr:col>
      <xdr:colOff>19685</xdr:colOff>
      <xdr:row>161</xdr:row>
      <xdr:rowOff>19050</xdr:rowOff>
    </xdr:from>
    <xdr:to>
      <xdr:col>7</xdr:col>
      <xdr:colOff>0</xdr:colOff>
      <xdr:row>161</xdr:row>
      <xdr:rowOff>670560</xdr:rowOff>
    </xdr:to>
    <xdr:pic>
      <xdr:nvPicPr>
        <xdr:cNvPr id="20" name="Picture 1268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7239635" y="60048775"/>
          <a:ext cx="969010" cy="651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18415</xdr:colOff>
      <xdr:row>162</xdr:row>
      <xdr:rowOff>6985</xdr:rowOff>
    </xdr:from>
    <xdr:to>
      <xdr:col>7</xdr:col>
      <xdr:colOff>0</xdr:colOff>
      <xdr:row>162</xdr:row>
      <xdr:rowOff>746125</xdr:rowOff>
    </xdr:to>
    <xdr:pic>
      <xdr:nvPicPr>
        <xdr:cNvPr id="21" name="Picture 1269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38365" y="60786010"/>
          <a:ext cx="970280" cy="739140"/>
        </a:xfrm>
        <a:prstGeom prst="rect">
          <a:avLst/>
        </a:prstGeom>
      </xdr:spPr>
    </xdr:pic>
    <xdr:clientData/>
  </xdr:twoCellAnchor>
  <xdr:twoCellAnchor editAs="oneCell">
    <xdr:from>
      <xdr:col>6</xdr:col>
      <xdr:colOff>20320</xdr:colOff>
      <xdr:row>163</xdr:row>
      <xdr:rowOff>82550</xdr:rowOff>
    </xdr:from>
    <xdr:to>
      <xdr:col>7</xdr:col>
      <xdr:colOff>0</xdr:colOff>
      <xdr:row>163</xdr:row>
      <xdr:rowOff>500380</xdr:rowOff>
    </xdr:to>
    <xdr:pic>
      <xdr:nvPicPr>
        <xdr:cNvPr id="22" name="图片 3" descr="30 78印度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>
        <a:xfrm>
          <a:off x="7240270" y="61648975"/>
          <a:ext cx="968375" cy="417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15557</xdr:colOff>
      <xdr:row>164</xdr:row>
      <xdr:rowOff>47942</xdr:rowOff>
    </xdr:from>
    <xdr:to>
      <xdr:col>7</xdr:col>
      <xdr:colOff>3480</xdr:colOff>
      <xdr:row>164</xdr:row>
      <xdr:rowOff>547052</xdr:rowOff>
    </xdr:to>
    <xdr:pic>
      <xdr:nvPicPr>
        <xdr:cNvPr id="23" name="Picture 12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-5400000">
          <a:off x="7472045" y="62005845"/>
          <a:ext cx="499110" cy="972820"/>
        </a:xfrm>
        <a:prstGeom prst="rect">
          <a:avLst/>
        </a:prstGeom>
      </xdr:spPr>
    </xdr:pic>
    <xdr:clientData/>
  </xdr:twoCellAnchor>
  <xdr:twoCellAnchor editAs="oneCell">
    <xdr:from>
      <xdr:col>6</xdr:col>
      <xdr:colOff>19685</xdr:colOff>
      <xdr:row>158</xdr:row>
      <xdr:rowOff>31750</xdr:rowOff>
    </xdr:from>
    <xdr:to>
      <xdr:col>7</xdr:col>
      <xdr:colOff>0</xdr:colOff>
      <xdr:row>158</xdr:row>
      <xdr:rowOff>1148080</xdr:rowOff>
    </xdr:to>
    <xdr:pic>
      <xdr:nvPicPr>
        <xdr:cNvPr id="24" name="图片 7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7239635" y="57781825"/>
          <a:ext cx="969010" cy="11163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19050</xdr:colOff>
      <xdr:row>159</xdr:row>
      <xdr:rowOff>16510</xdr:rowOff>
    </xdr:from>
    <xdr:to>
      <xdr:col>7</xdr:col>
      <xdr:colOff>0</xdr:colOff>
      <xdr:row>159</xdr:row>
      <xdr:rowOff>847090</xdr:rowOff>
    </xdr:to>
    <xdr:pic>
      <xdr:nvPicPr>
        <xdr:cNvPr id="25" name="图片 6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7239000" y="58947685"/>
          <a:ext cx="969645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20320</xdr:colOff>
      <xdr:row>167</xdr:row>
      <xdr:rowOff>22225</xdr:rowOff>
    </xdr:from>
    <xdr:to>
      <xdr:col>7</xdr:col>
      <xdr:colOff>0</xdr:colOff>
      <xdr:row>167</xdr:row>
      <xdr:rowOff>600075</xdr:rowOff>
    </xdr:to>
    <xdr:pic>
      <xdr:nvPicPr>
        <xdr:cNvPr id="26" name="图片 52" descr="0278ca82cba0b515e8c71af3f253cba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0270" y="63684150"/>
          <a:ext cx="968375" cy="577850"/>
        </a:xfrm>
        <a:prstGeom prst="rect">
          <a:avLst/>
        </a:prstGeom>
      </xdr:spPr>
    </xdr:pic>
    <xdr:clientData/>
  </xdr:twoCellAnchor>
  <xdr:twoCellAnchor editAs="oneCell">
    <xdr:from>
      <xdr:col>6</xdr:col>
      <xdr:colOff>19685</xdr:colOff>
      <xdr:row>168</xdr:row>
      <xdr:rowOff>17780</xdr:rowOff>
    </xdr:from>
    <xdr:to>
      <xdr:col>7</xdr:col>
      <xdr:colOff>0</xdr:colOff>
      <xdr:row>168</xdr:row>
      <xdr:rowOff>593090</xdr:rowOff>
    </xdr:to>
    <xdr:pic>
      <xdr:nvPicPr>
        <xdr:cNvPr id="27" name="图片 52" descr="0278ca82cba0b515e8c71af3f253cba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39635" y="64517905"/>
          <a:ext cx="969010" cy="575310"/>
        </a:xfrm>
        <a:prstGeom prst="rect">
          <a:avLst/>
        </a:prstGeom>
      </xdr:spPr>
    </xdr:pic>
    <xdr:clientData/>
  </xdr:twoCellAnchor>
  <xdr:oneCellAnchor>
    <xdr:from>
      <xdr:col>6</xdr:col>
      <xdr:colOff>18415</xdr:colOff>
      <xdr:row>166</xdr:row>
      <xdr:rowOff>86995</xdr:rowOff>
    </xdr:from>
    <xdr:ext cx="1083310" cy="448945"/>
    <xdr:pic>
      <xdr:nvPicPr>
        <xdr:cNvPr id="28" name="图片 52" descr="0278ca82cba0b515e8c71af3f253cba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238365" y="63120270"/>
          <a:ext cx="1083310" cy="448945"/>
        </a:xfrm>
        <a:prstGeom prst="rect">
          <a:avLst/>
        </a:prstGeom>
      </xdr:spPr>
    </xdr:pic>
    <xdr:clientData/>
  </xdr:oneCellAnchor>
  <xdr:oneCellAnchor>
    <xdr:from>
      <xdr:col>6</xdr:col>
      <xdr:colOff>18415</xdr:colOff>
      <xdr:row>169</xdr:row>
      <xdr:rowOff>66675</xdr:rowOff>
    </xdr:from>
    <xdr:ext cx="1083310" cy="449580"/>
    <xdr:pic>
      <xdr:nvPicPr>
        <xdr:cNvPr id="29" name="图片 52" descr="0278ca82cba0b515e8c71af3f253cba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238365" y="65195450"/>
          <a:ext cx="1083310" cy="449580"/>
        </a:xfrm>
        <a:prstGeom prst="rect">
          <a:avLst/>
        </a:prstGeom>
      </xdr:spPr>
    </xdr:pic>
    <xdr:clientData/>
  </xdr:oneCellAnchor>
  <xdr:twoCellAnchor editAs="oneCell">
    <xdr:from>
      <xdr:col>6</xdr:col>
      <xdr:colOff>15557</xdr:colOff>
      <xdr:row>19</xdr:row>
      <xdr:rowOff>18732</xdr:rowOff>
    </xdr:from>
    <xdr:to>
      <xdr:col>7</xdr:col>
      <xdr:colOff>317</xdr:colOff>
      <xdr:row>19</xdr:row>
      <xdr:rowOff>721677</xdr:rowOff>
    </xdr:to>
    <xdr:pic>
      <xdr:nvPicPr>
        <xdr:cNvPr id="30" name="图片 3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 rot="5400000">
          <a:off x="7370445" y="6687185"/>
          <a:ext cx="702945" cy="973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19050</xdr:colOff>
      <xdr:row>20</xdr:row>
      <xdr:rowOff>5715</xdr:rowOff>
    </xdr:from>
    <xdr:to>
      <xdr:col>7</xdr:col>
      <xdr:colOff>0</xdr:colOff>
      <xdr:row>21</xdr:row>
      <xdr:rowOff>270510</xdr:rowOff>
    </xdr:to>
    <xdr:pic>
      <xdr:nvPicPr>
        <xdr:cNvPr id="31" name="图片 4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 rot="5400000">
          <a:off x="7439025" y="7359015"/>
          <a:ext cx="569595" cy="9696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20320</xdr:colOff>
      <xdr:row>22</xdr:row>
      <xdr:rowOff>28575</xdr:rowOff>
    </xdr:from>
    <xdr:to>
      <xdr:col>7</xdr:col>
      <xdr:colOff>0</xdr:colOff>
      <xdr:row>23</xdr:row>
      <xdr:rowOff>193675</xdr:rowOff>
    </xdr:to>
    <xdr:pic>
      <xdr:nvPicPr>
        <xdr:cNvPr id="32" name="图片 4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 rot="5400000">
          <a:off x="7527290" y="7903845"/>
          <a:ext cx="393700" cy="968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19367</xdr:colOff>
      <xdr:row>24</xdr:row>
      <xdr:rowOff>6032</xdr:rowOff>
    </xdr:from>
    <xdr:to>
      <xdr:col>7</xdr:col>
      <xdr:colOff>317</xdr:colOff>
      <xdr:row>25</xdr:row>
      <xdr:rowOff>272097</xdr:rowOff>
    </xdr:to>
    <xdr:pic>
      <xdr:nvPicPr>
        <xdr:cNvPr id="33" name="图片 4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 rot="5400000" flipV="1">
          <a:off x="7451090" y="8413750"/>
          <a:ext cx="545465" cy="9696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19367</xdr:colOff>
      <xdr:row>28</xdr:row>
      <xdr:rowOff>186372</xdr:rowOff>
    </xdr:from>
    <xdr:to>
      <xdr:col>7</xdr:col>
      <xdr:colOff>317</xdr:colOff>
      <xdr:row>30</xdr:row>
      <xdr:rowOff>148907</xdr:rowOff>
    </xdr:to>
    <xdr:pic>
      <xdr:nvPicPr>
        <xdr:cNvPr id="34" name="图片 4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 rot="5400000">
          <a:off x="7533005" y="9718675"/>
          <a:ext cx="381635" cy="9696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15240</xdr:colOff>
      <xdr:row>32</xdr:row>
      <xdr:rowOff>134620</xdr:rowOff>
    </xdr:from>
    <xdr:to>
      <xdr:col>7</xdr:col>
      <xdr:colOff>0</xdr:colOff>
      <xdr:row>35</xdr:row>
      <xdr:rowOff>8890</xdr:rowOff>
    </xdr:to>
    <xdr:pic>
      <xdr:nvPicPr>
        <xdr:cNvPr id="35" name="图片 4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 rot="5400000">
          <a:off x="7470140" y="10563860"/>
          <a:ext cx="502920" cy="973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18097</xdr:colOff>
      <xdr:row>26</xdr:row>
      <xdr:rowOff>26987</xdr:rowOff>
    </xdr:from>
    <xdr:to>
      <xdr:col>7</xdr:col>
      <xdr:colOff>317</xdr:colOff>
      <xdr:row>27</xdr:row>
      <xdr:rowOff>257492</xdr:rowOff>
    </xdr:to>
    <xdr:pic>
      <xdr:nvPicPr>
        <xdr:cNvPr id="36" name="图片 4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 rot="5400000">
          <a:off x="7455535" y="9025890"/>
          <a:ext cx="535305" cy="9709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20320</xdr:colOff>
      <xdr:row>38</xdr:row>
      <xdr:rowOff>201439</xdr:rowOff>
    </xdr:from>
    <xdr:to>
      <xdr:col>7</xdr:col>
      <xdr:colOff>0</xdr:colOff>
      <xdr:row>41</xdr:row>
      <xdr:rowOff>177309</xdr:rowOff>
    </xdr:to>
    <xdr:pic>
      <xdr:nvPicPr>
        <xdr:cNvPr id="37" name="图片 4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8235633" y="12334990"/>
          <a:ext cx="975475" cy="5928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20320</xdr:colOff>
      <xdr:row>44</xdr:row>
      <xdr:rowOff>154940</xdr:rowOff>
    </xdr:from>
    <xdr:to>
      <xdr:col>7</xdr:col>
      <xdr:colOff>0</xdr:colOff>
      <xdr:row>46</xdr:row>
      <xdr:rowOff>198755</xdr:rowOff>
    </xdr:to>
    <xdr:pic>
      <xdr:nvPicPr>
        <xdr:cNvPr id="38" name="图片 4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240270" y="13632815"/>
          <a:ext cx="968375" cy="4629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20320</xdr:colOff>
      <xdr:row>48</xdr:row>
      <xdr:rowOff>199390</xdr:rowOff>
    </xdr:from>
    <xdr:to>
      <xdr:col>7</xdr:col>
      <xdr:colOff>0</xdr:colOff>
      <xdr:row>50</xdr:row>
      <xdr:rowOff>186055</xdr:rowOff>
    </xdr:to>
    <xdr:pic>
      <xdr:nvPicPr>
        <xdr:cNvPr id="39" name="图片 4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240270" y="14515465"/>
          <a:ext cx="968375" cy="4057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20320</xdr:colOff>
      <xdr:row>52</xdr:row>
      <xdr:rowOff>179705</xdr:rowOff>
    </xdr:from>
    <xdr:to>
      <xdr:col>7</xdr:col>
      <xdr:colOff>0</xdr:colOff>
      <xdr:row>54</xdr:row>
      <xdr:rowOff>191770</xdr:rowOff>
    </xdr:to>
    <xdr:pic>
      <xdr:nvPicPr>
        <xdr:cNvPr id="40" name="图片 4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240270" y="15333980"/>
          <a:ext cx="968375" cy="4311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20320</xdr:colOff>
      <xdr:row>36</xdr:row>
      <xdr:rowOff>7620</xdr:rowOff>
    </xdr:from>
    <xdr:to>
      <xdr:col>7</xdr:col>
      <xdr:colOff>0</xdr:colOff>
      <xdr:row>36</xdr:row>
      <xdr:rowOff>462280</xdr:rowOff>
    </xdr:to>
    <xdr:pic>
      <xdr:nvPicPr>
        <xdr:cNvPr id="41" name="图片 5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 rot="5400000">
          <a:off x="7496810" y="11253470"/>
          <a:ext cx="454660" cy="968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16510</xdr:colOff>
      <xdr:row>17</xdr:row>
      <xdr:rowOff>31750</xdr:rowOff>
    </xdr:from>
    <xdr:to>
      <xdr:col>7</xdr:col>
      <xdr:colOff>0</xdr:colOff>
      <xdr:row>18</xdr:row>
      <xdr:rowOff>267970</xdr:rowOff>
    </xdr:to>
    <xdr:pic>
      <xdr:nvPicPr>
        <xdr:cNvPr id="42" name="图片 5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 rot="5400000" flipV="1">
          <a:off x="7451725" y="6010275"/>
          <a:ext cx="541020" cy="9721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18415</xdr:colOff>
      <xdr:row>171</xdr:row>
      <xdr:rowOff>37465</xdr:rowOff>
    </xdr:from>
    <xdr:to>
      <xdr:col>7</xdr:col>
      <xdr:colOff>0</xdr:colOff>
      <xdr:row>171</xdr:row>
      <xdr:rowOff>882015</xdr:rowOff>
    </xdr:to>
    <xdr:pic>
      <xdr:nvPicPr>
        <xdr:cNvPr id="43" name="图片 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 rot="5400000">
          <a:off x="7301230" y="65941575"/>
          <a:ext cx="844550" cy="970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18415</xdr:colOff>
      <xdr:row>173</xdr:row>
      <xdr:rowOff>25400</xdr:rowOff>
    </xdr:from>
    <xdr:to>
      <xdr:col>7</xdr:col>
      <xdr:colOff>0</xdr:colOff>
      <xdr:row>173</xdr:row>
      <xdr:rowOff>1118870</xdr:rowOff>
    </xdr:to>
    <xdr:pic>
      <xdr:nvPicPr>
        <xdr:cNvPr id="44" name="Picture 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>
        <a:xfrm>
          <a:off x="7238365" y="67141725"/>
          <a:ext cx="970280" cy="10934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24765</xdr:colOff>
      <xdr:row>175</xdr:row>
      <xdr:rowOff>24765</xdr:rowOff>
    </xdr:from>
    <xdr:to>
      <xdr:col>7</xdr:col>
      <xdr:colOff>0</xdr:colOff>
      <xdr:row>175</xdr:row>
      <xdr:rowOff>789305</xdr:rowOff>
    </xdr:to>
    <xdr:pic>
      <xdr:nvPicPr>
        <xdr:cNvPr id="45" name="Picture 4808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>
        <a:xfrm>
          <a:off x="7244715" y="68493640"/>
          <a:ext cx="963930" cy="764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24765</xdr:colOff>
      <xdr:row>177</xdr:row>
      <xdr:rowOff>24130</xdr:rowOff>
    </xdr:from>
    <xdr:to>
      <xdr:col>7</xdr:col>
      <xdr:colOff>0</xdr:colOff>
      <xdr:row>177</xdr:row>
      <xdr:rowOff>1019810</xdr:rowOff>
    </xdr:to>
    <xdr:pic>
      <xdr:nvPicPr>
        <xdr:cNvPr id="46" name="Picture 1268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244715" y="69502655"/>
          <a:ext cx="963930" cy="995680"/>
        </a:xfrm>
        <a:prstGeom prst="rect">
          <a:avLst/>
        </a:prstGeom>
      </xdr:spPr>
    </xdr:pic>
    <xdr:clientData/>
  </xdr:twoCellAnchor>
  <xdr:twoCellAnchor editAs="oneCell">
    <xdr:from>
      <xdr:col>6</xdr:col>
      <xdr:colOff>17780</xdr:colOff>
      <xdr:row>178</xdr:row>
      <xdr:rowOff>16510</xdr:rowOff>
    </xdr:from>
    <xdr:to>
      <xdr:col>7</xdr:col>
      <xdr:colOff>0</xdr:colOff>
      <xdr:row>178</xdr:row>
      <xdr:rowOff>989330</xdr:rowOff>
    </xdr:to>
    <xdr:pic>
      <xdr:nvPicPr>
        <xdr:cNvPr id="47" name="Picture 1269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237730" y="70549135"/>
          <a:ext cx="970915" cy="972820"/>
        </a:xfrm>
        <a:prstGeom prst="rect">
          <a:avLst/>
        </a:prstGeom>
      </xdr:spPr>
    </xdr:pic>
    <xdr:clientData/>
  </xdr:twoCellAnchor>
  <xdr:twoCellAnchor editAs="oneCell">
    <xdr:from>
      <xdr:col>6</xdr:col>
      <xdr:colOff>15875</xdr:colOff>
      <xdr:row>179</xdr:row>
      <xdr:rowOff>25400</xdr:rowOff>
    </xdr:from>
    <xdr:to>
      <xdr:col>7</xdr:col>
      <xdr:colOff>0</xdr:colOff>
      <xdr:row>179</xdr:row>
      <xdr:rowOff>1179830</xdr:rowOff>
    </xdr:to>
    <xdr:pic>
      <xdr:nvPicPr>
        <xdr:cNvPr id="48" name="Picture 1270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235825" y="71574025"/>
          <a:ext cx="972820" cy="1154430"/>
        </a:xfrm>
        <a:prstGeom prst="rect">
          <a:avLst/>
        </a:prstGeom>
      </xdr:spPr>
    </xdr:pic>
    <xdr:clientData/>
  </xdr:twoCellAnchor>
  <xdr:twoCellAnchor editAs="oneCell">
    <xdr:from>
      <xdr:col>6</xdr:col>
      <xdr:colOff>23495</xdr:colOff>
      <xdr:row>180</xdr:row>
      <xdr:rowOff>22225</xdr:rowOff>
    </xdr:from>
    <xdr:to>
      <xdr:col>7</xdr:col>
      <xdr:colOff>0</xdr:colOff>
      <xdr:row>180</xdr:row>
      <xdr:rowOff>930910</xdr:rowOff>
    </xdr:to>
    <xdr:pic>
      <xdr:nvPicPr>
        <xdr:cNvPr id="49" name="Picture 127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243445" y="72777350"/>
          <a:ext cx="965200" cy="908685"/>
        </a:xfrm>
        <a:prstGeom prst="rect">
          <a:avLst/>
        </a:prstGeom>
      </xdr:spPr>
    </xdr:pic>
    <xdr:clientData/>
  </xdr:twoCellAnchor>
  <xdr:twoCellAnchor editAs="oneCell">
    <xdr:from>
      <xdr:col>6</xdr:col>
      <xdr:colOff>23495</xdr:colOff>
      <xdr:row>186</xdr:row>
      <xdr:rowOff>194310</xdr:rowOff>
    </xdr:from>
    <xdr:to>
      <xdr:col>7</xdr:col>
      <xdr:colOff>0</xdr:colOff>
      <xdr:row>193</xdr:row>
      <xdr:rowOff>162560</xdr:rowOff>
    </xdr:to>
    <xdr:pic>
      <xdr:nvPicPr>
        <xdr:cNvPr id="50" name="图片 66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rcRect/>
        <a:stretch>
          <a:fillRect/>
        </a:stretch>
      </xdr:blipFill>
      <xdr:spPr>
        <a:xfrm>
          <a:off x="7243445" y="77242035"/>
          <a:ext cx="965200" cy="1435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14605</xdr:colOff>
      <xdr:row>199</xdr:row>
      <xdr:rowOff>62230</xdr:rowOff>
    </xdr:from>
    <xdr:to>
      <xdr:col>7</xdr:col>
      <xdr:colOff>0</xdr:colOff>
      <xdr:row>206</xdr:row>
      <xdr:rowOff>22860</xdr:rowOff>
    </xdr:to>
    <xdr:pic>
      <xdr:nvPicPr>
        <xdr:cNvPr id="51" name="图片 67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>
        <a:xfrm>
          <a:off x="7234555" y="79834105"/>
          <a:ext cx="974090" cy="1427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13941</xdr:colOff>
      <xdr:row>211</xdr:row>
      <xdr:rowOff>175953</xdr:rowOff>
    </xdr:from>
    <xdr:to>
      <xdr:col>6</xdr:col>
      <xdr:colOff>984971</xdr:colOff>
      <xdr:row>218</xdr:row>
      <xdr:rowOff>779</xdr:rowOff>
    </xdr:to>
    <xdr:pic>
      <xdr:nvPicPr>
        <xdr:cNvPr id="52" name="图片 68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>
        <a:xfrm>
          <a:off x="8229254" y="82296606"/>
          <a:ext cx="971030" cy="1264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22860</xdr:colOff>
      <xdr:row>182</xdr:row>
      <xdr:rowOff>20955</xdr:rowOff>
    </xdr:from>
    <xdr:to>
      <xdr:col>7</xdr:col>
      <xdr:colOff>0</xdr:colOff>
      <xdr:row>182</xdr:row>
      <xdr:rowOff>1070610</xdr:rowOff>
    </xdr:to>
    <xdr:pic>
      <xdr:nvPicPr>
        <xdr:cNvPr id="53" name="图片 4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242810" y="73938130"/>
          <a:ext cx="965835" cy="1049655"/>
        </a:xfrm>
        <a:prstGeom prst="rect">
          <a:avLst/>
        </a:prstGeom>
      </xdr:spPr>
    </xdr:pic>
    <xdr:clientData/>
  </xdr:twoCellAnchor>
  <xdr:twoCellAnchor editAs="oneCell">
    <xdr:from>
      <xdr:col>6</xdr:col>
      <xdr:colOff>31115</xdr:colOff>
      <xdr:row>183</xdr:row>
      <xdr:rowOff>28575</xdr:rowOff>
    </xdr:from>
    <xdr:to>
      <xdr:col>7</xdr:col>
      <xdr:colOff>0</xdr:colOff>
      <xdr:row>183</xdr:row>
      <xdr:rowOff>1376680</xdr:rowOff>
    </xdr:to>
    <xdr:pic>
      <xdr:nvPicPr>
        <xdr:cNvPr id="54" name="Picture 127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/>
        <a:srcRect/>
        <a:stretch>
          <a:fillRect/>
        </a:stretch>
      </xdr:blipFill>
      <xdr:spPr>
        <a:xfrm>
          <a:off x="7251065" y="75037950"/>
          <a:ext cx="957580" cy="13481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612076</xdr:colOff>
      <xdr:row>23</xdr:row>
      <xdr:rowOff>58316</xdr:rowOff>
    </xdr:from>
    <xdr:to>
      <xdr:col>9</xdr:col>
      <xdr:colOff>625036</xdr:colOff>
      <xdr:row>23</xdr:row>
      <xdr:rowOff>62996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5A1625D4-FF09-7A32-F002-71AF8A6382B7}"/>
                </a:ext>
              </a:extLst>
            </xdr14:cNvPr>
            <xdr14:cNvContentPartPr/>
          </xdr14:nvContentPartPr>
          <xdr14:nvPr macro=""/>
          <xdr14:xfrm>
            <a:off x="10820752" y="8361992"/>
            <a:ext cx="12960" cy="468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5A1625D4-FF09-7A32-F002-71AF8A6382B7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0818232" y="8359472"/>
              <a:ext cx="18000" cy="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274923</xdr:colOff>
      <xdr:row>25</xdr:row>
      <xdr:rowOff>22937</xdr:rowOff>
    </xdr:from>
    <xdr:to>
      <xdr:col>10</xdr:col>
      <xdr:colOff>275283</xdr:colOff>
      <xdr:row>25</xdr:row>
      <xdr:rowOff>24737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67139587-A3C7-5800-CB0F-3C404FB9455D}"/>
                </a:ext>
              </a:extLst>
            </xdr14:cNvPr>
            <xdr14:cNvContentPartPr/>
          </xdr14:nvContentPartPr>
          <xdr14:nvPr macro=""/>
          <xdr14:xfrm>
            <a:off x="11173912" y="8831072"/>
            <a:ext cx="360" cy="180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67139587-A3C7-5800-CB0F-3C404FB9455D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1169592" y="8826752"/>
              <a:ext cx="9000" cy="104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9-25T16:18:59.798"/>
    </inkml:context>
    <inkml:brush xml:id="br0">
      <inkml:brushProperty name="width" value="0.01429" units="cm"/>
      <inkml:brushProperty name="height" value="0.01429" units="cm"/>
    </inkml:brush>
  </inkml:definitions>
  <inkml:trace contextRef="#ctx0" brushRef="#br0">36 13 14435 0 0,'-4'0'0'0'0,"-3"-2"0"0"0,2 0 0 0 0,-2 2-888 0 0,1-2 440 0 0,3 2-824 0 0,-1 0 631 0 0,8 0-1575 0 0,-1-5 1112 0 0,4 3-1217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9-25T16:19:00.70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0 10874 0 0,'0'4'0'0'0,"0"-8"0"0"0,0 8 0 0 0</inkml:trace>
</inkml: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20"/>
  <sheetViews>
    <sheetView tabSelected="1" topLeftCell="A2" zoomScale="88" zoomScaleNormal="77" workbookViewId="0">
      <pane ySplit="2" topLeftCell="A205" activePane="bottomLeft" state="frozen"/>
      <selection pane="bottomLeft" activeCell="F218" sqref="F218"/>
    </sheetView>
  </sheetViews>
  <sheetFormatPr defaultColWidth="8.75" defaultRowHeight="16.5"/>
  <cols>
    <col min="1" max="1" width="13" style="6" customWidth="1"/>
    <col min="2" max="2" width="17.625" style="4" customWidth="1"/>
    <col min="3" max="3" width="22.625" style="5" customWidth="1"/>
    <col min="4" max="4" width="32.125" style="5" customWidth="1"/>
    <col min="5" max="5" width="10.5" style="5" customWidth="1"/>
    <col min="6" max="6" width="11.875" style="5" customWidth="1"/>
    <col min="7" max="7" width="13" style="5" customWidth="1"/>
    <col min="8" max="8" width="5.75" style="6" customWidth="1"/>
    <col min="9" max="9" width="7.5" style="5" customWidth="1"/>
    <col min="10" max="10" width="9.125" style="5" customWidth="1"/>
    <col min="11" max="11" width="7" style="5" customWidth="1"/>
    <col min="12" max="12" width="10.125" style="7" customWidth="1"/>
    <col min="13" max="13" width="9" style="7" customWidth="1"/>
    <col min="14" max="14" width="6.125" style="7" customWidth="1"/>
    <col min="15" max="15" width="7" style="7" customWidth="1"/>
    <col min="16" max="16" width="10.25" style="7" customWidth="1"/>
    <col min="17" max="17" width="13" style="91" customWidth="1"/>
    <col min="18" max="18" width="14.625" style="5" customWidth="1"/>
    <col min="19" max="16384" width="8.75" style="5"/>
  </cols>
  <sheetData>
    <row r="1" spans="1:17" s="1" customFormat="1" ht="329.85" hidden="1" customHeight="1">
      <c r="B1" s="133" t="s">
        <v>0</v>
      </c>
      <c r="C1" s="133"/>
      <c r="D1" s="133"/>
      <c r="E1" s="133"/>
      <c r="F1" s="133"/>
      <c r="G1" s="133"/>
      <c r="H1" s="133"/>
      <c r="I1" s="133" t="s">
        <v>1</v>
      </c>
      <c r="J1" s="133"/>
      <c r="K1" s="133"/>
      <c r="L1" s="133"/>
      <c r="M1" s="133"/>
      <c r="N1" s="133"/>
      <c r="O1" s="133"/>
      <c r="P1" s="133"/>
      <c r="Q1" s="133"/>
    </row>
    <row r="2" spans="1:17" ht="69.95" customHeight="1">
      <c r="A2" s="5"/>
      <c r="B2" s="134" t="s">
        <v>2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</row>
    <row r="3" spans="1:17" ht="38.85" customHeight="1">
      <c r="A3" s="46" t="s">
        <v>17</v>
      </c>
      <c r="B3" s="8" t="s">
        <v>3</v>
      </c>
      <c r="C3" s="9" t="s">
        <v>4</v>
      </c>
      <c r="D3" s="10" t="s">
        <v>5</v>
      </c>
      <c r="E3" s="10" t="s">
        <v>6</v>
      </c>
      <c r="F3" s="10"/>
      <c r="G3" s="9" t="s">
        <v>7</v>
      </c>
      <c r="H3" s="11" t="s">
        <v>8</v>
      </c>
      <c r="I3" s="12" t="s">
        <v>9</v>
      </c>
      <c r="J3" s="42" t="s">
        <v>10</v>
      </c>
      <c r="K3" s="43" t="s">
        <v>11</v>
      </c>
      <c r="L3" s="44" t="s">
        <v>12</v>
      </c>
      <c r="M3" s="45" t="s">
        <v>13</v>
      </c>
      <c r="N3" s="45" t="s">
        <v>14</v>
      </c>
      <c r="O3" s="44" t="s">
        <v>15</v>
      </c>
      <c r="P3" s="44" t="s">
        <v>16</v>
      </c>
      <c r="Q3" s="44" t="s">
        <v>276</v>
      </c>
    </row>
    <row r="4" spans="1:17" s="2" customFormat="1" ht="33">
      <c r="A4" s="50" t="s">
        <v>22</v>
      </c>
      <c r="B4" s="13" t="s">
        <v>18</v>
      </c>
      <c r="C4" s="14" t="s">
        <v>19</v>
      </c>
      <c r="D4" s="15" t="s">
        <v>20</v>
      </c>
      <c r="E4" s="16"/>
      <c r="F4" s="15"/>
      <c r="G4" s="17"/>
      <c r="H4" s="18">
        <f>100-88</f>
        <v>12</v>
      </c>
      <c r="I4" s="15">
        <v>4000</v>
      </c>
      <c r="J4" s="15">
        <f t="shared" ref="J4:J6" si="0">I4*H4</f>
        <v>48000</v>
      </c>
      <c r="K4" s="15" t="s">
        <v>21</v>
      </c>
      <c r="L4" s="47">
        <f t="shared" ref="L4:L6" si="1">0.65*0.28*0.39</f>
        <v>7.0980000000000015E-2</v>
      </c>
      <c r="M4" s="47">
        <f t="shared" ref="M4:M6" si="2">L4*H4</f>
        <v>0.85176000000000018</v>
      </c>
      <c r="N4" s="48"/>
      <c r="O4" s="49">
        <v>31.4</v>
      </c>
      <c r="P4" s="49">
        <f t="shared" ref="P4:P6" si="3">O4*H4</f>
        <v>376.79999999999995</v>
      </c>
      <c r="Q4" s="87" t="s">
        <v>277</v>
      </c>
    </row>
    <row r="5" spans="1:17" s="2" customFormat="1" ht="33">
      <c r="A5" s="50" t="s">
        <v>22</v>
      </c>
      <c r="B5" s="13" t="s">
        <v>23</v>
      </c>
      <c r="C5" s="14" t="s">
        <v>19</v>
      </c>
      <c r="D5" s="15" t="s">
        <v>20</v>
      </c>
      <c r="E5" s="16"/>
      <c r="F5" s="15"/>
      <c r="G5" s="17"/>
      <c r="H5" s="18">
        <v>50</v>
      </c>
      <c r="I5" s="15">
        <v>4000</v>
      </c>
      <c r="J5" s="15">
        <f t="shared" si="0"/>
        <v>200000</v>
      </c>
      <c r="K5" s="15" t="s">
        <v>21</v>
      </c>
      <c r="L5" s="47">
        <f t="shared" si="1"/>
        <v>7.0980000000000015E-2</v>
      </c>
      <c r="M5" s="47">
        <f t="shared" si="2"/>
        <v>3.5490000000000008</v>
      </c>
      <c r="N5" s="48"/>
      <c r="O5" s="49">
        <v>32.4</v>
      </c>
      <c r="P5" s="49">
        <f t="shared" si="3"/>
        <v>1620</v>
      </c>
      <c r="Q5" s="87" t="s">
        <v>277</v>
      </c>
    </row>
    <row r="6" spans="1:17" s="2" customFormat="1" ht="33">
      <c r="A6" s="50" t="s">
        <v>22</v>
      </c>
      <c r="B6" s="13" t="s">
        <v>24</v>
      </c>
      <c r="C6" s="14" t="s">
        <v>19</v>
      </c>
      <c r="D6" s="15" t="s">
        <v>20</v>
      </c>
      <c r="E6" s="16"/>
      <c r="F6" s="15"/>
      <c r="G6" s="17"/>
      <c r="H6" s="18">
        <v>50</v>
      </c>
      <c r="I6" s="15">
        <v>4000</v>
      </c>
      <c r="J6" s="15">
        <f t="shared" si="0"/>
        <v>200000</v>
      </c>
      <c r="K6" s="15" t="s">
        <v>21</v>
      </c>
      <c r="L6" s="47">
        <f t="shared" si="1"/>
        <v>7.0980000000000015E-2</v>
      </c>
      <c r="M6" s="47">
        <f t="shared" si="2"/>
        <v>3.5490000000000008</v>
      </c>
      <c r="N6" s="48">
        <f>SUM(M4:M6)</f>
        <v>7.9497600000000013</v>
      </c>
      <c r="O6" s="49">
        <v>33.4</v>
      </c>
      <c r="P6" s="49">
        <f t="shared" si="3"/>
        <v>1670</v>
      </c>
      <c r="Q6" s="87" t="s">
        <v>277</v>
      </c>
    </row>
    <row r="7" spans="1:17" s="2" customFormat="1">
      <c r="A7" s="55"/>
      <c r="B7" s="19"/>
      <c r="C7" s="20"/>
      <c r="D7" s="21"/>
      <c r="E7" s="22"/>
      <c r="F7" s="21"/>
      <c r="G7" s="23"/>
      <c r="H7" s="24"/>
      <c r="I7" s="21"/>
      <c r="J7" s="21"/>
      <c r="K7" s="21"/>
      <c r="L7" s="51"/>
      <c r="M7" s="52"/>
      <c r="N7" s="53"/>
      <c r="O7" s="54"/>
      <c r="P7" s="54"/>
      <c r="Q7" s="54"/>
    </row>
    <row r="8" spans="1:17" s="2" customFormat="1" ht="35.1" customHeight="1">
      <c r="A8" s="50" t="s">
        <v>27</v>
      </c>
      <c r="B8" s="13" t="s">
        <v>25</v>
      </c>
      <c r="C8" s="14" t="s">
        <v>19</v>
      </c>
      <c r="D8" s="15" t="s">
        <v>26</v>
      </c>
      <c r="E8" s="16"/>
      <c r="F8" s="15"/>
      <c r="G8" s="25"/>
      <c r="H8" s="18">
        <v>20</v>
      </c>
      <c r="I8" s="15">
        <v>2000</v>
      </c>
      <c r="J8" s="15">
        <f t="shared" ref="J8:J15" si="4">I8*H8</f>
        <v>40000</v>
      </c>
      <c r="K8" s="15" t="s">
        <v>21</v>
      </c>
      <c r="L8" s="47">
        <f>0.62*0.51*0.29</f>
        <v>9.1697999999999988E-2</v>
      </c>
      <c r="M8" s="47">
        <f t="shared" ref="M8:M16" si="5">L8*H8</f>
        <v>1.8339599999999998</v>
      </c>
      <c r="N8" s="48">
        <f>M8</f>
        <v>1.8339599999999998</v>
      </c>
      <c r="O8" s="49">
        <v>44.5</v>
      </c>
      <c r="P8" s="49">
        <f t="shared" ref="P8:P16" si="6">O8*H8</f>
        <v>890</v>
      </c>
      <c r="Q8" s="87" t="s">
        <v>278</v>
      </c>
    </row>
    <row r="9" spans="1:17" s="2" customFormat="1">
      <c r="A9" s="55"/>
      <c r="B9" s="26"/>
      <c r="C9" s="27"/>
      <c r="D9" s="28"/>
      <c r="E9" s="29"/>
      <c r="F9" s="28"/>
      <c r="G9" s="30"/>
      <c r="H9" s="31"/>
      <c r="I9" s="28"/>
      <c r="J9" s="28"/>
      <c r="K9" s="28"/>
      <c r="L9" s="56"/>
      <c r="M9" s="56"/>
      <c r="N9" s="57"/>
      <c r="O9" s="58"/>
      <c r="P9" s="58"/>
      <c r="Q9" s="58"/>
    </row>
    <row r="10" spans="1:17" s="2" customFormat="1" ht="49.5">
      <c r="A10" s="50" t="s">
        <v>32</v>
      </c>
      <c r="B10" s="13" t="s">
        <v>28</v>
      </c>
      <c r="C10" s="14" t="s">
        <v>29</v>
      </c>
      <c r="D10" s="15" t="s">
        <v>30</v>
      </c>
      <c r="E10" s="16"/>
      <c r="F10" s="15"/>
      <c r="G10" s="25"/>
      <c r="H10" s="18">
        <v>20</v>
      </c>
      <c r="I10" s="15">
        <v>500</v>
      </c>
      <c r="J10" s="15">
        <f t="shared" si="4"/>
        <v>10000</v>
      </c>
      <c r="K10" s="15" t="s">
        <v>31</v>
      </c>
      <c r="L10" s="47">
        <f>0.4*0.28*0.25</f>
        <v>2.8000000000000004E-2</v>
      </c>
      <c r="M10" s="47">
        <f t="shared" si="5"/>
        <v>0.56000000000000005</v>
      </c>
      <c r="N10" s="48">
        <f>M10</f>
        <v>0.56000000000000005</v>
      </c>
      <c r="O10" s="49">
        <v>27.9</v>
      </c>
      <c r="P10" s="49">
        <f t="shared" si="6"/>
        <v>558</v>
      </c>
      <c r="Q10" s="87" t="s">
        <v>279</v>
      </c>
    </row>
    <row r="11" spans="1:17" s="2" customFormat="1">
      <c r="A11" s="55"/>
      <c r="B11" s="26"/>
      <c r="C11" s="27"/>
      <c r="D11" s="28"/>
      <c r="E11" s="29"/>
      <c r="F11" s="28"/>
      <c r="G11" s="30"/>
      <c r="H11" s="31"/>
      <c r="I11" s="28"/>
      <c r="J11" s="28"/>
      <c r="K11" s="28"/>
      <c r="L11" s="56"/>
      <c r="M11" s="56"/>
      <c r="N11" s="57"/>
      <c r="O11" s="58"/>
      <c r="P11" s="58"/>
      <c r="Q11" s="58"/>
    </row>
    <row r="12" spans="1:17" s="2" customFormat="1" ht="24" customHeight="1">
      <c r="A12" s="50" t="s">
        <v>38</v>
      </c>
      <c r="B12" s="135" t="s">
        <v>33</v>
      </c>
      <c r="C12" s="14" t="s">
        <v>34</v>
      </c>
      <c r="D12" s="15" t="s">
        <v>35</v>
      </c>
      <c r="E12" s="16" t="s">
        <v>36</v>
      </c>
      <c r="F12" s="15"/>
      <c r="G12" s="25"/>
      <c r="H12" s="18">
        <v>8</v>
      </c>
      <c r="I12" s="15">
        <v>10000</v>
      </c>
      <c r="J12" s="15">
        <f t="shared" si="4"/>
        <v>80000</v>
      </c>
      <c r="K12" s="15" t="s">
        <v>37</v>
      </c>
      <c r="L12" s="47">
        <v>1.4500000000000001E-2</v>
      </c>
      <c r="M12" s="47">
        <f t="shared" si="5"/>
        <v>0.11600000000000001</v>
      </c>
      <c r="N12" s="48"/>
      <c r="O12" s="49">
        <v>24.4</v>
      </c>
      <c r="P12" s="49">
        <f t="shared" si="6"/>
        <v>195.2</v>
      </c>
      <c r="Q12" s="87" t="s">
        <v>280</v>
      </c>
    </row>
    <row r="13" spans="1:17" s="2" customFormat="1" ht="23.1" customHeight="1">
      <c r="A13" s="50" t="s">
        <v>38</v>
      </c>
      <c r="B13" s="136"/>
      <c r="C13" s="14" t="s">
        <v>34</v>
      </c>
      <c r="D13" s="15" t="s">
        <v>35</v>
      </c>
      <c r="E13" s="16" t="s">
        <v>36</v>
      </c>
      <c r="F13" s="15"/>
      <c r="G13" s="25"/>
      <c r="H13" s="18">
        <v>1</v>
      </c>
      <c r="I13" s="15">
        <v>5860</v>
      </c>
      <c r="J13" s="15">
        <f t="shared" si="4"/>
        <v>5860</v>
      </c>
      <c r="K13" s="15" t="s">
        <v>37</v>
      </c>
      <c r="L13" s="47">
        <v>0.01</v>
      </c>
      <c r="M13" s="47">
        <f t="shared" si="5"/>
        <v>0.01</v>
      </c>
      <c r="N13" s="48"/>
      <c r="O13" s="49">
        <v>14.4</v>
      </c>
      <c r="P13" s="49">
        <f t="shared" si="6"/>
        <v>14.4</v>
      </c>
      <c r="Q13" s="87" t="s">
        <v>280</v>
      </c>
    </row>
    <row r="14" spans="1:17" s="2" customFormat="1">
      <c r="A14" s="50" t="s">
        <v>27</v>
      </c>
      <c r="B14" s="13" t="s">
        <v>39</v>
      </c>
      <c r="C14" s="14" t="s">
        <v>34</v>
      </c>
      <c r="D14" s="15" t="s">
        <v>40</v>
      </c>
      <c r="E14" s="16" t="s">
        <v>36</v>
      </c>
      <c r="F14" s="15"/>
      <c r="G14" s="25"/>
      <c r="H14" s="18">
        <v>10</v>
      </c>
      <c r="I14" s="15">
        <v>30000</v>
      </c>
      <c r="J14" s="15">
        <f t="shared" si="4"/>
        <v>300000</v>
      </c>
      <c r="K14" s="15" t="s">
        <v>37</v>
      </c>
      <c r="L14" s="47">
        <v>2.1999999999999999E-2</v>
      </c>
      <c r="M14" s="47">
        <f t="shared" si="5"/>
        <v>0.21999999999999997</v>
      </c>
      <c r="N14" s="48"/>
      <c r="O14" s="49">
        <v>31.9</v>
      </c>
      <c r="P14" s="49">
        <f t="shared" si="6"/>
        <v>319</v>
      </c>
      <c r="Q14" s="87" t="s">
        <v>280</v>
      </c>
    </row>
    <row r="15" spans="1:17" s="2" customFormat="1" ht="33">
      <c r="A15" s="50" t="s">
        <v>43</v>
      </c>
      <c r="B15" s="137" t="s">
        <v>41</v>
      </c>
      <c r="C15" s="14" t="s">
        <v>34</v>
      </c>
      <c r="D15" s="15" t="s">
        <v>42</v>
      </c>
      <c r="E15" s="16" t="s">
        <v>36</v>
      </c>
      <c r="F15" s="15"/>
      <c r="G15" s="25"/>
      <c r="H15" s="18">
        <v>50</v>
      </c>
      <c r="I15" s="15">
        <v>20000</v>
      </c>
      <c r="J15" s="15">
        <f t="shared" si="4"/>
        <v>1000000</v>
      </c>
      <c r="K15" s="15" t="s">
        <v>37</v>
      </c>
      <c r="L15" s="47">
        <v>1.4500000000000001E-2</v>
      </c>
      <c r="M15" s="47">
        <f t="shared" si="5"/>
        <v>0.72500000000000009</v>
      </c>
      <c r="N15" s="48"/>
      <c r="O15" s="49">
        <v>24.2</v>
      </c>
      <c r="P15" s="49">
        <f t="shared" si="6"/>
        <v>1210</v>
      </c>
      <c r="Q15" s="87" t="s">
        <v>280</v>
      </c>
    </row>
    <row r="16" spans="1:17" s="2" customFormat="1" ht="33">
      <c r="A16" s="50" t="s">
        <v>43</v>
      </c>
      <c r="B16" s="138"/>
      <c r="C16" s="14" t="s">
        <v>34</v>
      </c>
      <c r="D16" s="15" t="s">
        <v>42</v>
      </c>
      <c r="E16" s="16" t="s">
        <v>36</v>
      </c>
      <c r="F16" s="15"/>
      <c r="G16" s="25"/>
      <c r="H16" s="18">
        <v>1</v>
      </c>
      <c r="I16" s="15">
        <v>25850</v>
      </c>
      <c r="J16" s="15">
        <v>25850</v>
      </c>
      <c r="K16" s="15" t="s">
        <v>37</v>
      </c>
      <c r="L16" s="47">
        <v>2.1999999999999999E-2</v>
      </c>
      <c r="M16" s="47">
        <f t="shared" si="5"/>
        <v>2.1999999999999999E-2</v>
      </c>
      <c r="N16" s="48">
        <f>SUM(M12:M16)</f>
        <v>1.0930000000000002</v>
      </c>
      <c r="O16" s="49">
        <v>31.3</v>
      </c>
      <c r="P16" s="49">
        <f t="shared" si="6"/>
        <v>31.3</v>
      </c>
      <c r="Q16" s="87" t="s">
        <v>280</v>
      </c>
    </row>
    <row r="17" spans="1:17" s="2" customFormat="1">
      <c r="A17" s="55"/>
      <c r="B17" s="26"/>
      <c r="C17" s="27"/>
      <c r="D17" s="28"/>
      <c r="E17" s="29"/>
      <c r="F17" s="28"/>
      <c r="G17" s="30"/>
      <c r="H17" s="31"/>
      <c r="I17" s="28"/>
      <c r="J17" s="28"/>
      <c r="K17" s="28"/>
      <c r="L17" s="56"/>
      <c r="M17" s="56"/>
      <c r="N17" s="57"/>
      <c r="O17" s="58"/>
      <c r="P17" s="58"/>
      <c r="Q17" s="58"/>
    </row>
    <row r="18" spans="1:17" s="2" customFormat="1" ht="24" customHeight="1">
      <c r="A18" s="50" t="s">
        <v>27</v>
      </c>
      <c r="B18" s="130" t="s">
        <v>44</v>
      </c>
      <c r="C18" s="14" t="s">
        <v>34</v>
      </c>
      <c r="D18" s="122" t="s">
        <v>45</v>
      </c>
      <c r="E18" s="16" t="s">
        <v>36</v>
      </c>
      <c r="F18" s="15"/>
      <c r="G18" s="115"/>
      <c r="H18" s="18">
        <v>5</v>
      </c>
      <c r="I18" s="15">
        <v>5000</v>
      </c>
      <c r="J18" s="15">
        <f t="shared" ref="J18:J55" si="7">I18*H18</f>
        <v>25000</v>
      </c>
      <c r="K18" s="15" t="s">
        <v>37</v>
      </c>
      <c r="L18" s="47">
        <v>1.4500000000000001E-2</v>
      </c>
      <c r="M18" s="47">
        <f t="shared" ref="M18:M55" si="8">L18*H18</f>
        <v>7.2500000000000009E-2</v>
      </c>
      <c r="N18" s="48"/>
      <c r="O18" s="49">
        <v>17.3</v>
      </c>
      <c r="P18" s="49">
        <f t="shared" ref="P18:P55" si="9">O18*H18</f>
        <v>86.5</v>
      </c>
      <c r="Q18" s="87" t="s">
        <v>281</v>
      </c>
    </row>
    <row r="19" spans="1:17" s="2" customFormat="1" ht="24" customHeight="1">
      <c r="A19" s="50" t="s">
        <v>27</v>
      </c>
      <c r="B19" s="132"/>
      <c r="C19" s="14" t="s">
        <v>34</v>
      </c>
      <c r="D19" s="123"/>
      <c r="E19" s="16" t="s">
        <v>36</v>
      </c>
      <c r="F19" s="15"/>
      <c r="G19" s="118"/>
      <c r="H19" s="18">
        <v>1</v>
      </c>
      <c r="I19" s="15">
        <v>8225</v>
      </c>
      <c r="J19" s="15">
        <f t="shared" si="7"/>
        <v>8225</v>
      </c>
      <c r="K19" s="15" t="s">
        <v>37</v>
      </c>
      <c r="L19" s="47">
        <v>1.8499999999999999E-2</v>
      </c>
      <c r="M19" s="47">
        <f t="shared" si="8"/>
        <v>1.8499999999999999E-2</v>
      </c>
      <c r="N19" s="48"/>
      <c r="O19" s="49">
        <v>28.2</v>
      </c>
      <c r="P19" s="49">
        <f t="shared" si="9"/>
        <v>28.2</v>
      </c>
      <c r="Q19" s="87" t="s">
        <v>281</v>
      </c>
    </row>
    <row r="20" spans="1:17" s="2" customFormat="1" ht="59.1" customHeight="1">
      <c r="A20" s="50" t="s">
        <v>27</v>
      </c>
      <c r="B20" s="32" t="s">
        <v>46</v>
      </c>
      <c r="C20" s="14" t="s">
        <v>34</v>
      </c>
      <c r="D20" s="33" t="s">
        <v>45</v>
      </c>
      <c r="E20" s="16" t="s">
        <v>36</v>
      </c>
      <c r="F20" s="15"/>
      <c r="G20" s="25"/>
      <c r="H20" s="18">
        <v>6</v>
      </c>
      <c r="I20" s="15">
        <v>5000</v>
      </c>
      <c r="J20" s="15">
        <f t="shared" si="7"/>
        <v>30000</v>
      </c>
      <c r="K20" s="15" t="s">
        <v>37</v>
      </c>
      <c r="L20" s="47">
        <v>1.4500000000000001E-2</v>
      </c>
      <c r="M20" s="47">
        <f t="shared" si="8"/>
        <v>8.7000000000000008E-2</v>
      </c>
      <c r="N20" s="48"/>
      <c r="O20" s="49">
        <v>18.3</v>
      </c>
      <c r="P20" s="49">
        <f t="shared" si="9"/>
        <v>109.80000000000001</v>
      </c>
      <c r="Q20" s="87" t="s">
        <v>281</v>
      </c>
    </row>
    <row r="21" spans="1:17" s="2" customFormat="1" ht="24" customHeight="1">
      <c r="A21" s="50" t="s">
        <v>27</v>
      </c>
      <c r="B21" s="130" t="s">
        <v>47</v>
      </c>
      <c r="C21" s="14" t="s">
        <v>34</v>
      </c>
      <c r="D21" s="122" t="s">
        <v>45</v>
      </c>
      <c r="E21" s="16" t="s">
        <v>36</v>
      </c>
      <c r="F21" s="15"/>
      <c r="G21" s="115"/>
      <c r="H21" s="18">
        <v>2</v>
      </c>
      <c r="I21" s="15">
        <v>10000</v>
      </c>
      <c r="J21" s="15">
        <f t="shared" si="7"/>
        <v>20000</v>
      </c>
      <c r="K21" s="15" t="s">
        <v>37</v>
      </c>
      <c r="L21" s="47">
        <v>2.1999999999999999E-2</v>
      </c>
      <c r="M21" s="47">
        <f t="shared" si="8"/>
        <v>4.3999999999999997E-2</v>
      </c>
      <c r="N21" s="48"/>
      <c r="O21" s="49">
        <v>30.7</v>
      </c>
      <c r="P21" s="49">
        <f t="shared" si="9"/>
        <v>61.4</v>
      </c>
      <c r="Q21" s="87" t="s">
        <v>281</v>
      </c>
    </row>
    <row r="22" spans="1:17" s="2" customFormat="1" ht="24" customHeight="1">
      <c r="A22" s="50" t="s">
        <v>27</v>
      </c>
      <c r="B22" s="131"/>
      <c r="C22" s="14" t="s">
        <v>34</v>
      </c>
      <c r="D22" s="124"/>
      <c r="E22" s="16" t="s">
        <v>36</v>
      </c>
      <c r="F22" s="15"/>
      <c r="G22" s="118"/>
      <c r="H22" s="18">
        <v>1</v>
      </c>
      <c r="I22" s="15">
        <v>11100</v>
      </c>
      <c r="J22" s="15">
        <f t="shared" si="7"/>
        <v>11100</v>
      </c>
      <c r="K22" s="15" t="s">
        <v>37</v>
      </c>
      <c r="L22" s="47">
        <v>2.1999999999999999E-2</v>
      </c>
      <c r="M22" s="47">
        <f t="shared" si="8"/>
        <v>2.1999999999999999E-2</v>
      </c>
      <c r="N22" s="48"/>
      <c r="O22" s="49">
        <v>34.200000000000003</v>
      </c>
      <c r="P22" s="49">
        <f t="shared" si="9"/>
        <v>34.200000000000003</v>
      </c>
      <c r="Q22" s="87" t="s">
        <v>281</v>
      </c>
    </row>
    <row r="23" spans="1:17" s="2" customFormat="1" ht="18" customHeight="1">
      <c r="A23" s="50" t="s">
        <v>27</v>
      </c>
      <c r="B23" s="130" t="s">
        <v>48</v>
      </c>
      <c r="C23" s="14" t="s">
        <v>34</v>
      </c>
      <c r="D23" s="122" t="s">
        <v>45</v>
      </c>
      <c r="E23" s="16" t="s">
        <v>36</v>
      </c>
      <c r="F23" s="15"/>
      <c r="G23" s="115"/>
      <c r="H23" s="18">
        <v>5</v>
      </c>
      <c r="I23" s="15">
        <v>5000</v>
      </c>
      <c r="J23" s="15">
        <f t="shared" si="7"/>
        <v>25000</v>
      </c>
      <c r="K23" s="15" t="s">
        <v>37</v>
      </c>
      <c r="L23" s="47">
        <v>1.4500000000000001E-2</v>
      </c>
      <c r="M23" s="47">
        <f t="shared" si="8"/>
        <v>7.2500000000000009E-2</v>
      </c>
      <c r="N23" s="48"/>
      <c r="O23" s="49">
        <v>17.8</v>
      </c>
      <c r="P23" s="49">
        <f t="shared" si="9"/>
        <v>89</v>
      </c>
      <c r="Q23" s="87" t="s">
        <v>281</v>
      </c>
    </row>
    <row r="24" spans="1:17" s="2" customFormat="1" ht="18" customHeight="1">
      <c r="A24" s="50" t="s">
        <v>27</v>
      </c>
      <c r="B24" s="132"/>
      <c r="C24" s="14" t="s">
        <v>34</v>
      </c>
      <c r="D24" s="123"/>
      <c r="E24" s="16" t="s">
        <v>36</v>
      </c>
      <c r="F24" s="15"/>
      <c r="G24" s="118"/>
      <c r="H24" s="18">
        <v>1</v>
      </c>
      <c r="I24" s="15">
        <v>6480</v>
      </c>
      <c r="J24" s="15">
        <f t="shared" si="7"/>
        <v>6480</v>
      </c>
      <c r="K24" s="15" t="s">
        <v>37</v>
      </c>
      <c r="L24" s="47">
        <v>1.4500000000000001E-2</v>
      </c>
      <c r="M24" s="47">
        <f t="shared" si="8"/>
        <v>1.4500000000000001E-2</v>
      </c>
      <c r="N24" s="48"/>
      <c r="O24" s="49">
        <v>23</v>
      </c>
      <c r="P24" s="49">
        <f t="shared" si="9"/>
        <v>23</v>
      </c>
      <c r="Q24" s="87" t="s">
        <v>281</v>
      </c>
    </row>
    <row r="25" spans="1:17" s="2" customFormat="1" ht="21.95" customHeight="1">
      <c r="A25" s="50" t="s">
        <v>27</v>
      </c>
      <c r="B25" s="130" t="s">
        <v>49</v>
      </c>
      <c r="C25" s="14" t="s">
        <v>34</v>
      </c>
      <c r="D25" s="122" t="s">
        <v>45</v>
      </c>
      <c r="E25" s="16" t="s">
        <v>36</v>
      </c>
      <c r="F25" s="15"/>
      <c r="G25" s="115"/>
      <c r="H25" s="18">
        <v>5</v>
      </c>
      <c r="I25" s="15">
        <v>5000</v>
      </c>
      <c r="J25" s="15">
        <f t="shared" si="7"/>
        <v>25000</v>
      </c>
      <c r="K25" s="15" t="s">
        <v>37</v>
      </c>
      <c r="L25" s="47">
        <v>1.4500000000000001E-2</v>
      </c>
      <c r="M25" s="47">
        <f t="shared" si="8"/>
        <v>7.2500000000000009E-2</v>
      </c>
      <c r="N25" s="48"/>
      <c r="O25" s="49">
        <v>17.600000000000001</v>
      </c>
      <c r="P25" s="49">
        <f t="shared" si="9"/>
        <v>88</v>
      </c>
      <c r="Q25" s="87" t="s">
        <v>281</v>
      </c>
    </row>
    <row r="26" spans="1:17" s="2" customFormat="1" ht="24.95" customHeight="1">
      <c r="A26" s="50" t="s">
        <v>27</v>
      </c>
      <c r="B26" s="132"/>
      <c r="C26" s="14" t="s">
        <v>34</v>
      </c>
      <c r="D26" s="123"/>
      <c r="E26" s="16" t="s">
        <v>36</v>
      </c>
      <c r="F26" s="15"/>
      <c r="G26" s="118"/>
      <c r="H26" s="18">
        <v>1</v>
      </c>
      <c r="I26" s="15">
        <v>5950</v>
      </c>
      <c r="J26" s="15">
        <f t="shared" si="7"/>
        <v>5950</v>
      </c>
      <c r="K26" s="15" t="s">
        <v>37</v>
      </c>
      <c r="L26" s="47">
        <v>1.4500000000000001E-2</v>
      </c>
      <c r="M26" s="47">
        <f t="shared" si="8"/>
        <v>1.4500000000000001E-2</v>
      </c>
      <c r="N26" s="48"/>
      <c r="O26" s="49">
        <v>20.9</v>
      </c>
      <c r="P26" s="49">
        <f t="shared" si="9"/>
        <v>20.9</v>
      </c>
      <c r="Q26" s="87" t="s">
        <v>281</v>
      </c>
    </row>
    <row r="27" spans="1:17" s="2" customFormat="1" ht="24" customHeight="1">
      <c r="A27" s="50" t="s">
        <v>27</v>
      </c>
      <c r="B27" s="130" t="s">
        <v>50</v>
      </c>
      <c r="C27" s="14" t="s">
        <v>34</v>
      </c>
      <c r="D27" s="122" t="s">
        <v>45</v>
      </c>
      <c r="E27" s="16" t="s">
        <v>36</v>
      </c>
      <c r="F27" s="15"/>
      <c r="G27" s="115"/>
      <c r="H27" s="18">
        <v>5</v>
      </c>
      <c r="I27" s="15">
        <v>5000</v>
      </c>
      <c r="J27" s="15">
        <f t="shared" si="7"/>
        <v>25000</v>
      </c>
      <c r="K27" s="15" t="s">
        <v>37</v>
      </c>
      <c r="L27" s="47">
        <v>1.4500000000000001E-2</v>
      </c>
      <c r="M27" s="47">
        <f t="shared" si="8"/>
        <v>7.2500000000000009E-2</v>
      </c>
      <c r="N27" s="48"/>
      <c r="O27" s="49">
        <v>19.3</v>
      </c>
      <c r="P27" s="49">
        <f t="shared" si="9"/>
        <v>96.5</v>
      </c>
      <c r="Q27" s="87" t="s">
        <v>281</v>
      </c>
    </row>
    <row r="28" spans="1:17" s="2" customFormat="1" ht="24" customHeight="1">
      <c r="A28" s="50" t="s">
        <v>27</v>
      </c>
      <c r="B28" s="132"/>
      <c r="C28" s="14" t="s">
        <v>34</v>
      </c>
      <c r="D28" s="123"/>
      <c r="E28" s="16" t="s">
        <v>36</v>
      </c>
      <c r="F28" s="15"/>
      <c r="G28" s="116"/>
      <c r="H28" s="18">
        <v>1</v>
      </c>
      <c r="I28" s="15">
        <v>5585</v>
      </c>
      <c r="J28" s="15">
        <f t="shared" si="7"/>
        <v>5585</v>
      </c>
      <c r="K28" s="15" t="s">
        <v>37</v>
      </c>
      <c r="L28" s="47">
        <v>1.4500000000000001E-2</v>
      </c>
      <c r="M28" s="47">
        <f t="shared" si="8"/>
        <v>1.4500000000000001E-2</v>
      </c>
      <c r="N28" s="48"/>
      <c r="O28" s="49">
        <v>21.5</v>
      </c>
      <c r="P28" s="49">
        <f t="shared" si="9"/>
        <v>21.5</v>
      </c>
      <c r="Q28" s="87" t="s">
        <v>281</v>
      </c>
    </row>
    <row r="29" spans="1:17" s="2" customFormat="1">
      <c r="A29" s="50" t="s">
        <v>27</v>
      </c>
      <c r="B29" s="130" t="s">
        <v>51</v>
      </c>
      <c r="C29" s="14" t="s">
        <v>34</v>
      </c>
      <c r="D29" s="122" t="s">
        <v>52</v>
      </c>
      <c r="E29" s="16" t="s">
        <v>36</v>
      </c>
      <c r="F29" s="15"/>
      <c r="G29" s="115"/>
      <c r="H29" s="18">
        <v>5</v>
      </c>
      <c r="I29" s="15">
        <v>5000</v>
      </c>
      <c r="J29" s="15">
        <f t="shared" si="7"/>
        <v>25000</v>
      </c>
      <c r="K29" s="15" t="s">
        <v>37</v>
      </c>
      <c r="L29" s="47">
        <v>1.7500000000000002E-2</v>
      </c>
      <c r="M29" s="47">
        <f t="shared" si="8"/>
        <v>8.7500000000000008E-2</v>
      </c>
      <c r="N29" s="48"/>
      <c r="O29" s="49">
        <v>15.5</v>
      </c>
      <c r="P29" s="49">
        <f t="shared" si="9"/>
        <v>77.5</v>
      </c>
      <c r="Q29" s="87" t="s">
        <v>281</v>
      </c>
    </row>
    <row r="30" spans="1:17" s="2" customFormat="1">
      <c r="A30" s="50" t="s">
        <v>27</v>
      </c>
      <c r="B30" s="131"/>
      <c r="C30" s="14" t="s">
        <v>34</v>
      </c>
      <c r="D30" s="124"/>
      <c r="E30" s="16" t="s">
        <v>36</v>
      </c>
      <c r="F30" s="15"/>
      <c r="G30" s="116"/>
      <c r="H30" s="18">
        <v>1</v>
      </c>
      <c r="I30" s="15">
        <v>5430</v>
      </c>
      <c r="J30" s="15">
        <f t="shared" si="7"/>
        <v>5430</v>
      </c>
      <c r="K30" s="15" t="s">
        <v>37</v>
      </c>
      <c r="L30" s="47">
        <v>1.4500000000000001E-2</v>
      </c>
      <c r="M30" s="47">
        <f t="shared" si="8"/>
        <v>1.4500000000000001E-2</v>
      </c>
      <c r="N30" s="48"/>
      <c r="O30" s="49">
        <v>16.8</v>
      </c>
      <c r="P30" s="49">
        <f t="shared" si="9"/>
        <v>16.8</v>
      </c>
      <c r="Q30" s="87" t="s">
        <v>281</v>
      </c>
    </row>
    <row r="31" spans="1:17" s="2" customFormat="1">
      <c r="A31" s="50" t="s">
        <v>27</v>
      </c>
      <c r="B31" s="130" t="s">
        <v>53</v>
      </c>
      <c r="C31" s="14" t="s">
        <v>34</v>
      </c>
      <c r="D31" s="122" t="s">
        <v>54</v>
      </c>
      <c r="E31" s="16" t="s">
        <v>36</v>
      </c>
      <c r="F31" s="15"/>
      <c r="G31" s="116"/>
      <c r="H31" s="18">
        <v>5</v>
      </c>
      <c r="I31" s="15">
        <v>5000</v>
      </c>
      <c r="J31" s="15">
        <f t="shared" si="7"/>
        <v>25000</v>
      </c>
      <c r="K31" s="15" t="s">
        <v>37</v>
      </c>
      <c r="L31" s="47">
        <v>1.7500000000000002E-2</v>
      </c>
      <c r="M31" s="47">
        <f t="shared" si="8"/>
        <v>8.7500000000000008E-2</v>
      </c>
      <c r="N31" s="48"/>
      <c r="O31" s="49">
        <v>15.9</v>
      </c>
      <c r="P31" s="49">
        <f t="shared" si="9"/>
        <v>79.5</v>
      </c>
      <c r="Q31" s="87" t="s">
        <v>281</v>
      </c>
    </row>
    <row r="32" spans="1:17" s="2" customFormat="1">
      <c r="A32" s="50" t="s">
        <v>27</v>
      </c>
      <c r="B32" s="131"/>
      <c r="C32" s="14" t="s">
        <v>34</v>
      </c>
      <c r="D32" s="124"/>
      <c r="E32" s="16" t="s">
        <v>36</v>
      </c>
      <c r="F32" s="15"/>
      <c r="G32" s="116"/>
      <c r="H32" s="18">
        <v>1</v>
      </c>
      <c r="I32" s="15">
        <v>6390</v>
      </c>
      <c r="J32" s="15">
        <f t="shared" si="7"/>
        <v>6390</v>
      </c>
      <c r="K32" s="15" t="s">
        <v>37</v>
      </c>
      <c r="L32" s="47">
        <v>1.8499999999999999E-2</v>
      </c>
      <c r="M32" s="47">
        <f t="shared" si="8"/>
        <v>1.8499999999999999E-2</v>
      </c>
      <c r="N32" s="48"/>
      <c r="O32" s="49">
        <v>20.3</v>
      </c>
      <c r="P32" s="49">
        <f t="shared" si="9"/>
        <v>20.3</v>
      </c>
      <c r="Q32" s="87" t="s">
        <v>281</v>
      </c>
    </row>
    <row r="33" spans="1:17" s="2" customFormat="1">
      <c r="A33" s="50" t="s">
        <v>27</v>
      </c>
      <c r="B33" s="130" t="s">
        <v>55</v>
      </c>
      <c r="C33" s="14" t="s">
        <v>34</v>
      </c>
      <c r="D33" s="122" t="s">
        <v>52</v>
      </c>
      <c r="E33" s="16" t="s">
        <v>36</v>
      </c>
      <c r="F33" s="15"/>
      <c r="G33" s="117"/>
      <c r="H33" s="18">
        <v>5</v>
      </c>
      <c r="I33" s="15">
        <v>5000</v>
      </c>
      <c r="J33" s="15">
        <f t="shared" si="7"/>
        <v>25000</v>
      </c>
      <c r="K33" s="15" t="s">
        <v>37</v>
      </c>
      <c r="L33" s="47">
        <v>1.7500000000000002E-2</v>
      </c>
      <c r="M33" s="47">
        <f t="shared" si="8"/>
        <v>8.7500000000000008E-2</v>
      </c>
      <c r="N33" s="48"/>
      <c r="O33" s="49">
        <v>18.399999999999999</v>
      </c>
      <c r="P33" s="49">
        <f t="shared" si="9"/>
        <v>92</v>
      </c>
      <c r="Q33" s="87" t="s">
        <v>281</v>
      </c>
    </row>
    <row r="34" spans="1:17" s="2" customFormat="1">
      <c r="A34" s="50" t="s">
        <v>27</v>
      </c>
      <c r="B34" s="132"/>
      <c r="C34" s="14" t="s">
        <v>34</v>
      </c>
      <c r="D34" s="123"/>
      <c r="E34" s="16" t="s">
        <v>36</v>
      </c>
      <c r="F34" s="15"/>
      <c r="G34" s="117"/>
      <c r="H34" s="18">
        <v>1</v>
      </c>
      <c r="I34" s="15">
        <v>5310</v>
      </c>
      <c r="J34" s="15">
        <f t="shared" si="7"/>
        <v>5310</v>
      </c>
      <c r="K34" s="15" t="s">
        <v>37</v>
      </c>
      <c r="L34" s="47">
        <v>1.7500000000000002E-2</v>
      </c>
      <c r="M34" s="47">
        <f t="shared" si="8"/>
        <v>1.7500000000000002E-2</v>
      </c>
      <c r="N34" s="48"/>
      <c r="O34" s="49">
        <v>19.5</v>
      </c>
      <c r="P34" s="49">
        <f t="shared" si="9"/>
        <v>19.5</v>
      </c>
      <c r="Q34" s="87" t="s">
        <v>281</v>
      </c>
    </row>
    <row r="35" spans="1:17" s="2" customFormat="1">
      <c r="A35" s="50" t="s">
        <v>27</v>
      </c>
      <c r="B35" s="130" t="s">
        <v>56</v>
      </c>
      <c r="C35" s="14" t="s">
        <v>34</v>
      </c>
      <c r="D35" s="122" t="s">
        <v>54</v>
      </c>
      <c r="E35" s="16" t="s">
        <v>36</v>
      </c>
      <c r="F35" s="15"/>
      <c r="G35" s="117"/>
      <c r="H35" s="18">
        <v>5</v>
      </c>
      <c r="I35" s="15">
        <v>5000</v>
      </c>
      <c r="J35" s="15">
        <f t="shared" si="7"/>
        <v>25000</v>
      </c>
      <c r="K35" s="15" t="s">
        <v>37</v>
      </c>
      <c r="L35" s="47">
        <v>1.7500000000000002E-2</v>
      </c>
      <c r="M35" s="47">
        <f t="shared" si="8"/>
        <v>8.7500000000000008E-2</v>
      </c>
      <c r="N35" s="48"/>
      <c r="O35" s="49">
        <v>18.899999999999999</v>
      </c>
      <c r="P35" s="49">
        <f t="shared" si="9"/>
        <v>94.5</v>
      </c>
      <c r="Q35" s="87" t="s">
        <v>281</v>
      </c>
    </row>
    <row r="36" spans="1:17" s="2" customFormat="1">
      <c r="A36" s="50" t="s">
        <v>27</v>
      </c>
      <c r="B36" s="132" t="s">
        <v>57</v>
      </c>
      <c r="C36" s="14" t="s">
        <v>34</v>
      </c>
      <c r="D36" s="123"/>
      <c r="E36" s="16" t="s">
        <v>36</v>
      </c>
      <c r="F36" s="15"/>
      <c r="G36" s="117"/>
      <c r="H36" s="18">
        <v>1</v>
      </c>
      <c r="I36" s="15">
        <v>5440</v>
      </c>
      <c r="J36" s="15">
        <f t="shared" si="7"/>
        <v>5440</v>
      </c>
      <c r="K36" s="15" t="s">
        <v>37</v>
      </c>
      <c r="L36" s="47">
        <v>1.7500000000000002E-2</v>
      </c>
      <c r="M36" s="47">
        <f t="shared" si="8"/>
        <v>1.7500000000000002E-2</v>
      </c>
      <c r="N36" s="48"/>
      <c r="O36" s="49">
        <v>20.6</v>
      </c>
      <c r="P36" s="49">
        <f t="shared" si="9"/>
        <v>20.6</v>
      </c>
      <c r="Q36" s="87" t="s">
        <v>281</v>
      </c>
    </row>
    <row r="37" spans="1:17" s="2" customFormat="1" ht="39.950000000000003" customHeight="1">
      <c r="A37" s="50" t="s">
        <v>27</v>
      </c>
      <c r="B37" s="37" t="s">
        <v>58</v>
      </c>
      <c r="C37" s="14" t="s">
        <v>34</v>
      </c>
      <c r="D37" s="38" t="s">
        <v>59</v>
      </c>
      <c r="E37" s="16" t="s">
        <v>36</v>
      </c>
      <c r="F37" s="15"/>
      <c r="G37" s="34"/>
      <c r="H37" s="18">
        <v>4</v>
      </c>
      <c r="I37" s="15">
        <v>5000</v>
      </c>
      <c r="J37" s="15">
        <f t="shared" si="7"/>
        <v>20000</v>
      </c>
      <c r="K37" s="15" t="s">
        <v>37</v>
      </c>
      <c r="L37" s="47">
        <v>1.4500000000000001E-2</v>
      </c>
      <c r="M37" s="47">
        <f t="shared" si="8"/>
        <v>5.8000000000000003E-2</v>
      </c>
      <c r="N37" s="48"/>
      <c r="O37" s="49">
        <v>18.7</v>
      </c>
      <c r="P37" s="49">
        <f t="shared" si="9"/>
        <v>74.8</v>
      </c>
      <c r="Q37" s="87" t="s">
        <v>281</v>
      </c>
    </row>
    <row r="38" spans="1:17" s="2" customFormat="1">
      <c r="A38" s="50" t="s">
        <v>27</v>
      </c>
      <c r="B38" s="130" t="s">
        <v>60</v>
      </c>
      <c r="C38" s="14" t="s">
        <v>34</v>
      </c>
      <c r="D38" s="122" t="s">
        <v>61</v>
      </c>
      <c r="E38" s="16" t="s">
        <v>36</v>
      </c>
      <c r="F38" s="15"/>
      <c r="G38" s="115"/>
      <c r="H38" s="18">
        <v>1</v>
      </c>
      <c r="I38" s="15">
        <v>5000</v>
      </c>
      <c r="J38" s="15">
        <f t="shared" si="7"/>
        <v>5000</v>
      </c>
      <c r="K38" s="15" t="s">
        <v>37</v>
      </c>
      <c r="L38" s="47">
        <v>1.4500000000000001E-2</v>
      </c>
      <c r="M38" s="47">
        <f t="shared" si="8"/>
        <v>1.4500000000000001E-2</v>
      </c>
      <c r="N38" s="48"/>
      <c r="O38" s="49">
        <v>21.1</v>
      </c>
      <c r="P38" s="49">
        <f t="shared" si="9"/>
        <v>21.1</v>
      </c>
      <c r="Q38" s="87" t="s">
        <v>281</v>
      </c>
    </row>
    <row r="39" spans="1:17" s="2" customFormat="1">
      <c r="A39" s="50" t="s">
        <v>27</v>
      </c>
      <c r="B39" s="132"/>
      <c r="C39" s="14" t="s">
        <v>34</v>
      </c>
      <c r="D39" s="123"/>
      <c r="E39" s="16" t="s">
        <v>36</v>
      </c>
      <c r="F39" s="15"/>
      <c r="G39" s="116"/>
      <c r="H39" s="18">
        <v>1</v>
      </c>
      <c r="I39" s="15">
        <v>5180</v>
      </c>
      <c r="J39" s="15">
        <f t="shared" si="7"/>
        <v>5180</v>
      </c>
      <c r="K39" s="15" t="s">
        <v>37</v>
      </c>
      <c r="L39" s="47">
        <v>1.4500000000000001E-2</v>
      </c>
      <c r="M39" s="47">
        <f t="shared" si="8"/>
        <v>1.4500000000000001E-2</v>
      </c>
      <c r="N39" s="48"/>
      <c r="O39" s="49">
        <v>21.9</v>
      </c>
      <c r="P39" s="49">
        <f t="shared" si="9"/>
        <v>21.9</v>
      </c>
      <c r="Q39" s="87" t="s">
        <v>281</v>
      </c>
    </row>
    <row r="40" spans="1:17" s="2" customFormat="1">
      <c r="A40" s="50" t="s">
        <v>27</v>
      </c>
      <c r="B40" s="130" t="s">
        <v>62</v>
      </c>
      <c r="C40" s="14" t="s">
        <v>34</v>
      </c>
      <c r="D40" s="122" t="s">
        <v>63</v>
      </c>
      <c r="E40" s="16" t="s">
        <v>36</v>
      </c>
      <c r="F40" s="15"/>
      <c r="G40" s="116"/>
      <c r="H40" s="18">
        <v>1</v>
      </c>
      <c r="I40" s="15">
        <v>5000</v>
      </c>
      <c r="J40" s="15">
        <f t="shared" si="7"/>
        <v>5000</v>
      </c>
      <c r="K40" s="15" t="s">
        <v>37</v>
      </c>
      <c r="L40" s="47">
        <v>1.4500000000000001E-2</v>
      </c>
      <c r="M40" s="47">
        <f t="shared" si="8"/>
        <v>1.4500000000000001E-2</v>
      </c>
      <c r="N40" s="48"/>
      <c r="O40" s="49">
        <v>21.4</v>
      </c>
      <c r="P40" s="49">
        <f t="shared" si="9"/>
        <v>21.4</v>
      </c>
      <c r="Q40" s="87" t="s">
        <v>281</v>
      </c>
    </row>
    <row r="41" spans="1:17" s="2" customFormat="1">
      <c r="A41" s="50" t="s">
        <v>27</v>
      </c>
      <c r="B41" s="132"/>
      <c r="C41" s="14" t="s">
        <v>34</v>
      </c>
      <c r="D41" s="123"/>
      <c r="E41" s="16" t="s">
        <v>36</v>
      </c>
      <c r="F41" s="15"/>
      <c r="G41" s="116"/>
      <c r="H41" s="18">
        <v>1</v>
      </c>
      <c r="I41" s="15">
        <v>4770</v>
      </c>
      <c r="J41" s="15">
        <f t="shared" si="7"/>
        <v>4770</v>
      </c>
      <c r="K41" s="15" t="s">
        <v>37</v>
      </c>
      <c r="L41" s="47">
        <v>1.4500000000000001E-2</v>
      </c>
      <c r="M41" s="47">
        <f t="shared" si="8"/>
        <v>1.4500000000000001E-2</v>
      </c>
      <c r="N41" s="48"/>
      <c r="O41" s="49">
        <v>20.5</v>
      </c>
      <c r="P41" s="49">
        <f t="shared" si="9"/>
        <v>20.5</v>
      </c>
      <c r="Q41" s="87" t="s">
        <v>281</v>
      </c>
    </row>
    <row r="42" spans="1:17" s="2" customFormat="1">
      <c r="A42" s="50" t="s">
        <v>27</v>
      </c>
      <c r="B42" s="37" t="s">
        <v>64</v>
      </c>
      <c r="C42" s="14" t="s">
        <v>34</v>
      </c>
      <c r="D42" s="38" t="s">
        <v>61</v>
      </c>
      <c r="E42" s="16" t="s">
        <v>36</v>
      </c>
      <c r="F42" s="15"/>
      <c r="G42" s="116"/>
      <c r="H42" s="18">
        <v>4</v>
      </c>
      <c r="I42" s="15">
        <v>5000</v>
      </c>
      <c r="J42" s="15">
        <f t="shared" si="7"/>
        <v>20000</v>
      </c>
      <c r="K42" s="15" t="s">
        <v>37</v>
      </c>
      <c r="L42" s="47">
        <v>1.4500000000000001E-2</v>
      </c>
      <c r="M42" s="47">
        <f t="shared" si="8"/>
        <v>5.8000000000000003E-2</v>
      </c>
      <c r="N42" s="48"/>
      <c r="O42" s="49">
        <v>20.6</v>
      </c>
      <c r="P42" s="49">
        <f t="shared" si="9"/>
        <v>82.4</v>
      </c>
      <c r="Q42" s="87" t="s">
        <v>281</v>
      </c>
    </row>
    <row r="43" spans="1:17" s="2" customFormat="1">
      <c r="A43" s="50" t="s">
        <v>27</v>
      </c>
      <c r="B43" s="130" t="s">
        <v>65</v>
      </c>
      <c r="C43" s="14" t="s">
        <v>34</v>
      </c>
      <c r="D43" s="122" t="s">
        <v>66</v>
      </c>
      <c r="E43" s="16" t="s">
        <v>36</v>
      </c>
      <c r="F43" s="15"/>
      <c r="G43" s="116"/>
      <c r="H43" s="18">
        <v>3</v>
      </c>
      <c r="I43" s="15">
        <v>5000</v>
      </c>
      <c r="J43" s="15">
        <f t="shared" si="7"/>
        <v>15000</v>
      </c>
      <c r="K43" s="15" t="s">
        <v>37</v>
      </c>
      <c r="L43" s="47">
        <v>1.4500000000000001E-2</v>
      </c>
      <c r="M43" s="47">
        <f t="shared" si="8"/>
        <v>4.3500000000000004E-2</v>
      </c>
      <c r="N43" s="48"/>
      <c r="O43" s="49">
        <v>18.5</v>
      </c>
      <c r="P43" s="49">
        <f t="shared" si="9"/>
        <v>55.5</v>
      </c>
      <c r="Q43" s="87" t="s">
        <v>281</v>
      </c>
    </row>
    <row r="44" spans="1:17" s="2" customFormat="1">
      <c r="A44" s="50" t="s">
        <v>27</v>
      </c>
      <c r="B44" s="132"/>
      <c r="C44" s="14" t="s">
        <v>34</v>
      </c>
      <c r="D44" s="123"/>
      <c r="E44" s="16" t="s">
        <v>36</v>
      </c>
      <c r="F44" s="15"/>
      <c r="G44" s="116"/>
      <c r="H44" s="18">
        <v>1</v>
      </c>
      <c r="I44" s="15">
        <v>5315</v>
      </c>
      <c r="J44" s="15">
        <f t="shared" si="7"/>
        <v>5315</v>
      </c>
      <c r="K44" s="15" t="s">
        <v>37</v>
      </c>
      <c r="L44" s="47">
        <v>1.4500000000000001E-2</v>
      </c>
      <c r="M44" s="47">
        <f t="shared" si="8"/>
        <v>1.4500000000000001E-2</v>
      </c>
      <c r="N44" s="48"/>
      <c r="O44" s="49">
        <v>20.100000000000001</v>
      </c>
      <c r="P44" s="49">
        <f t="shared" si="9"/>
        <v>20.100000000000001</v>
      </c>
      <c r="Q44" s="87" t="s">
        <v>281</v>
      </c>
    </row>
    <row r="45" spans="1:17" s="2" customFormat="1">
      <c r="A45" s="50" t="s">
        <v>27</v>
      </c>
      <c r="B45" s="130" t="s">
        <v>67</v>
      </c>
      <c r="C45" s="14" t="s">
        <v>34</v>
      </c>
      <c r="D45" s="122" t="s">
        <v>61</v>
      </c>
      <c r="E45" s="16" t="s">
        <v>36</v>
      </c>
      <c r="F45" s="15"/>
      <c r="G45" s="115"/>
      <c r="H45" s="18">
        <v>1</v>
      </c>
      <c r="I45" s="15">
        <v>5000</v>
      </c>
      <c r="J45" s="15">
        <f t="shared" si="7"/>
        <v>5000</v>
      </c>
      <c r="K45" s="15" t="s">
        <v>37</v>
      </c>
      <c r="L45" s="47">
        <v>1.4500000000000001E-2</v>
      </c>
      <c r="M45" s="47">
        <f t="shared" si="8"/>
        <v>1.4500000000000001E-2</v>
      </c>
      <c r="N45" s="48"/>
      <c r="O45" s="49">
        <v>21.7</v>
      </c>
      <c r="P45" s="49">
        <f t="shared" si="9"/>
        <v>21.7</v>
      </c>
      <c r="Q45" s="87" t="s">
        <v>281</v>
      </c>
    </row>
    <row r="46" spans="1:17" s="2" customFormat="1">
      <c r="A46" s="50" t="s">
        <v>27</v>
      </c>
      <c r="B46" s="132"/>
      <c r="C46" s="14" t="s">
        <v>34</v>
      </c>
      <c r="D46" s="123"/>
      <c r="E46" s="16" t="s">
        <v>36</v>
      </c>
      <c r="F46" s="15"/>
      <c r="G46" s="116"/>
      <c r="H46" s="18">
        <v>1</v>
      </c>
      <c r="I46" s="15">
        <v>5990</v>
      </c>
      <c r="J46" s="15">
        <f t="shared" si="7"/>
        <v>5990</v>
      </c>
      <c r="K46" s="15" t="s">
        <v>37</v>
      </c>
      <c r="L46" s="47">
        <v>1.4500000000000001E-2</v>
      </c>
      <c r="M46" s="47">
        <f t="shared" si="8"/>
        <v>1.4500000000000001E-2</v>
      </c>
      <c r="N46" s="48"/>
      <c r="O46" s="49">
        <v>26</v>
      </c>
      <c r="P46" s="49">
        <f t="shared" si="9"/>
        <v>26</v>
      </c>
      <c r="Q46" s="87" t="s">
        <v>281</v>
      </c>
    </row>
    <row r="47" spans="1:17" s="2" customFormat="1">
      <c r="A47" s="50" t="s">
        <v>27</v>
      </c>
      <c r="B47" s="130" t="s">
        <v>68</v>
      </c>
      <c r="C47" s="14" t="s">
        <v>34</v>
      </c>
      <c r="D47" s="122" t="s">
        <v>63</v>
      </c>
      <c r="E47" s="16" t="s">
        <v>36</v>
      </c>
      <c r="F47" s="15"/>
      <c r="G47" s="116"/>
      <c r="H47" s="18">
        <v>1</v>
      </c>
      <c r="I47" s="15">
        <v>5000</v>
      </c>
      <c r="J47" s="15">
        <f t="shared" si="7"/>
        <v>5000</v>
      </c>
      <c r="K47" s="15" t="s">
        <v>37</v>
      </c>
      <c r="L47" s="47">
        <v>1.4500000000000001E-2</v>
      </c>
      <c r="M47" s="47">
        <f t="shared" si="8"/>
        <v>1.4500000000000001E-2</v>
      </c>
      <c r="N47" s="48"/>
      <c r="O47" s="49">
        <v>22.1</v>
      </c>
      <c r="P47" s="49">
        <f t="shared" si="9"/>
        <v>22.1</v>
      </c>
      <c r="Q47" s="87" t="s">
        <v>281</v>
      </c>
    </row>
    <row r="48" spans="1:17" s="2" customFormat="1">
      <c r="A48" s="50" t="s">
        <v>27</v>
      </c>
      <c r="B48" s="131"/>
      <c r="C48" s="14" t="s">
        <v>34</v>
      </c>
      <c r="D48" s="124"/>
      <c r="E48" s="16" t="s">
        <v>36</v>
      </c>
      <c r="F48" s="15"/>
      <c r="G48" s="116"/>
      <c r="H48" s="18">
        <v>1</v>
      </c>
      <c r="I48" s="15">
        <v>5685</v>
      </c>
      <c r="J48" s="15">
        <f t="shared" si="7"/>
        <v>5685</v>
      </c>
      <c r="K48" s="15" t="s">
        <v>37</v>
      </c>
      <c r="L48" s="47">
        <v>1.4500000000000001E-2</v>
      </c>
      <c r="M48" s="47">
        <f t="shared" si="8"/>
        <v>1.4500000000000001E-2</v>
      </c>
      <c r="N48" s="48"/>
      <c r="O48" s="49">
        <v>25.2</v>
      </c>
      <c r="P48" s="49">
        <f t="shared" si="9"/>
        <v>25.2</v>
      </c>
      <c r="Q48" s="87" t="s">
        <v>281</v>
      </c>
    </row>
    <row r="49" spans="1:17" s="2" customFormat="1">
      <c r="A49" s="50" t="s">
        <v>27</v>
      </c>
      <c r="B49" s="130" t="s">
        <v>69</v>
      </c>
      <c r="C49" s="14" t="s">
        <v>34</v>
      </c>
      <c r="D49" s="122" t="s">
        <v>61</v>
      </c>
      <c r="E49" s="16" t="s">
        <v>36</v>
      </c>
      <c r="F49" s="15"/>
      <c r="G49" s="115"/>
      <c r="H49" s="18">
        <v>1</v>
      </c>
      <c r="I49" s="15">
        <v>5000</v>
      </c>
      <c r="J49" s="15">
        <f t="shared" si="7"/>
        <v>5000</v>
      </c>
      <c r="K49" s="15" t="s">
        <v>37</v>
      </c>
      <c r="L49" s="47">
        <v>1.4500000000000001E-2</v>
      </c>
      <c r="M49" s="47">
        <f t="shared" si="8"/>
        <v>1.4500000000000001E-2</v>
      </c>
      <c r="N49" s="48"/>
      <c r="O49" s="49">
        <v>22.8</v>
      </c>
      <c r="P49" s="49">
        <f t="shared" si="9"/>
        <v>22.8</v>
      </c>
      <c r="Q49" s="87" t="s">
        <v>281</v>
      </c>
    </row>
    <row r="50" spans="1:17" s="2" customFormat="1">
      <c r="A50" s="50" t="s">
        <v>27</v>
      </c>
      <c r="B50" s="132"/>
      <c r="C50" s="14" t="s">
        <v>34</v>
      </c>
      <c r="D50" s="123"/>
      <c r="E50" s="16" t="s">
        <v>36</v>
      </c>
      <c r="F50" s="15"/>
      <c r="G50" s="116"/>
      <c r="H50" s="18">
        <v>1</v>
      </c>
      <c r="I50" s="15">
        <v>5415</v>
      </c>
      <c r="J50" s="15">
        <f t="shared" si="7"/>
        <v>5415</v>
      </c>
      <c r="K50" s="15" t="s">
        <v>37</v>
      </c>
      <c r="L50" s="47">
        <v>1.4500000000000001E-2</v>
      </c>
      <c r="M50" s="47">
        <f t="shared" si="8"/>
        <v>1.4500000000000001E-2</v>
      </c>
      <c r="N50" s="48"/>
      <c r="O50" s="49">
        <v>24.6</v>
      </c>
      <c r="P50" s="49">
        <f t="shared" si="9"/>
        <v>24.6</v>
      </c>
      <c r="Q50" s="87" t="s">
        <v>281</v>
      </c>
    </row>
    <row r="51" spans="1:17" s="2" customFormat="1">
      <c r="A51" s="50" t="s">
        <v>27</v>
      </c>
      <c r="B51" s="131" t="s">
        <v>70</v>
      </c>
      <c r="C51" s="14" t="s">
        <v>34</v>
      </c>
      <c r="D51" s="124" t="s">
        <v>63</v>
      </c>
      <c r="E51" s="16" t="s">
        <v>36</v>
      </c>
      <c r="F51" s="15"/>
      <c r="G51" s="116"/>
      <c r="H51" s="18">
        <v>1</v>
      </c>
      <c r="I51" s="15">
        <v>5000</v>
      </c>
      <c r="J51" s="15">
        <f t="shared" si="7"/>
        <v>5000</v>
      </c>
      <c r="K51" s="15" t="s">
        <v>37</v>
      </c>
      <c r="L51" s="47">
        <v>1.4500000000000001E-2</v>
      </c>
      <c r="M51" s="47">
        <f t="shared" si="8"/>
        <v>1.4500000000000001E-2</v>
      </c>
      <c r="N51" s="48"/>
      <c r="O51" s="49">
        <v>23</v>
      </c>
      <c r="P51" s="49">
        <f t="shared" si="9"/>
        <v>23</v>
      </c>
      <c r="Q51" s="87" t="s">
        <v>281</v>
      </c>
    </row>
    <row r="52" spans="1:17" s="2" customFormat="1">
      <c r="A52" s="50" t="s">
        <v>27</v>
      </c>
      <c r="B52" s="132"/>
      <c r="C52" s="14" t="s">
        <v>34</v>
      </c>
      <c r="D52" s="123"/>
      <c r="E52" s="16" t="s">
        <v>36</v>
      </c>
      <c r="F52" s="15"/>
      <c r="G52" s="118"/>
      <c r="H52" s="18">
        <v>1</v>
      </c>
      <c r="I52" s="15">
        <v>5520</v>
      </c>
      <c r="J52" s="15">
        <f t="shared" si="7"/>
        <v>5520</v>
      </c>
      <c r="K52" s="15" t="s">
        <v>37</v>
      </c>
      <c r="L52" s="47">
        <v>1.4500000000000001E-2</v>
      </c>
      <c r="M52" s="47">
        <f t="shared" si="8"/>
        <v>1.4500000000000001E-2</v>
      </c>
      <c r="N52" s="48"/>
      <c r="O52" s="49">
        <v>25.4</v>
      </c>
      <c r="P52" s="49">
        <f t="shared" si="9"/>
        <v>25.4</v>
      </c>
      <c r="Q52" s="87" t="s">
        <v>281</v>
      </c>
    </row>
    <row r="53" spans="1:17" s="2" customFormat="1">
      <c r="A53" s="50" t="s">
        <v>27</v>
      </c>
      <c r="B53" s="130" t="s">
        <v>71</v>
      </c>
      <c r="C53" s="14" t="s">
        <v>34</v>
      </c>
      <c r="D53" s="122" t="s">
        <v>61</v>
      </c>
      <c r="E53" s="16" t="s">
        <v>36</v>
      </c>
      <c r="F53" s="15"/>
      <c r="G53" s="115"/>
      <c r="H53" s="18">
        <v>1</v>
      </c>
      <c r="I53" s="15">
        <v>5000</v>
      </c>
      <c r="J53" s="15">
        <f t="shared" si="7"/>
        <v>5000</v>
      </c>
      <c r="K53" s="15" t="s">
        <v>37</v>
      </c>
      <c r="L53" s="47">
        <v>1.4500000000000001E-2</v>
      </c>
      <c r="M53" s="47">
        <f t="shared" si="8"/>
        <v>1.4500000000000001E-2</v>
      </c>
      <c r="N53" s="48"/>
      <c r="O53" s="49">
        <v>23.5</v>
      </c>
      <c r="P53" s="49">
        <f t="shared" si="9"/>
        <v>23.5</v>
      </c>
      <c r="Q53" s="87" t="s">
        <v>281</v>
      </c>
    </row>
    <row r="54" spans="1:17" s="2" customFormat="1">
      <c r="A54" s="50" t="s">
        <v>27</v>
      </c>
      <c r="B54" s="132"/>
      <c r="C54" s="14" t="s">
        <v>34</v>
      </c>
      <c r="D54" s="123"/>
      <c r="E54" s="16" t="s">
        <v>36</v>
      </c>
      <c r="F54" s="15"/>
      <c r="G54" s="116"/>
      <c r="H54" s="18">
        <v>1</v>
      </c>
      <c r="I54" s="15">
        <v>5030</v>
      </c>
      <c r="J54" s="15">
        <f t="shared" si="7"/>
        <v>5030</v>
      </c>
      <c r="K54" s="15" t="s">
        <v>37</v>
      </c>
      <c r="L54" s="47">
        <v>1.4500000000000001E-2</v>
      </c>
      <c r="M54" s="47">
        <f t="shared" si="8"/>
        <v>1.4500000000000001E-2</v>
      </c>
      <c r="N54" s="48"/>
      <c r="O54" s="49">
        <v>23.7</v>
      </c>
      <c r="P54" s="49">
        <f t="shared" si="9"/>
        <v>23.7</v>
      </c>
      <c r="Q54" s="87" t="s">
        <v>281</v>
      </c>
    </row>
    <row r="55" spans="1:17" s="2" customFormat="1">
      <c r="A55" s="50" t="s">
        <v>27</v>
      </c>
      <c r="B55" s="32" t="s">
        <v>72</v>
      </c>
      <c r="C55" s="14" t="s">
        <v>34</v>
      </c>
      <c r="D55" s="33" t="s">
        <v>63</v>
      </c>
      <c r="E55" s="16" t="s">
        <v>36</v>
      </c>
      <c r="F55" s="15"/>
      <c r="G55" s="116"/>
      <c r="H55" s="18">
        <v>1</v>
      </c>
      <c r="I55" s="15">
        <v>5000</v>
      </c>
      <c r="J55" s="15">
        <f t="shared" si="7"/>
        <v>5000</v>
      </c>
      <c r="K55" s="15" t="s">
        <v>37</v>
      </c>
      <c r="L55" s="47">
        <v>1.4500000000000001E-2</v>
      </c>
      <c r="M55" s="47">
        <f t="shared" si="8"/>
        <v>1.4500000000000001E-2</v>
      </c>
      <c r="N55" s="48"/>
      <c r="O55" s="49">
        <v>23.8</v>
      </c>
      <c r="P55" s="49">
        <f t="shared" si="9"/>
        <v>23.8</v>
      </c>
      <c r="Q55" s="87" t="s">
        <v>281</v>
      </c>
    </row>
    <row r="56" spans="1:17" s="2" customFormat="1">
      <c r="A56" s="50"/>
      <c r="B56" s="35"/>
      <c r="C56" s="14"/>
      <c r="D56" s="36"/>
      <c r="E56" s="16"/>
      <c r="F56" s="15"/>
      <c r="G56" s="17"/>
      <c r="H56" s="18"/>
      <c r="I56" s="15"/>
      <c r="J56" s="15"/>
      <c r="K56" s="15"/>
      <c r="L56" s="47"/>
      <c r="M56" s="47"/>
      <c r="N56" s="48"/>
      <c r="O56" s="49"/>
      <c r="P56" s="49"/>
      <c r="Q56" s="87"/>
    </row>
    <row r="57" spans="1:17" s="2" customFormat="1">
      <c r="A57" s="55"/>
      <c r="B57" s="39"/>
      <c r="C57" s="27"/>
      <c r="D57" s="40"/>
      <c r="E57" s="29"/>
      <c r="F57" s="28"/>
      <c r="G57" s="41"/>
      <c r="H57" s="31"/>
      <c r="I57" s="28"/>
      <c r="J57" s="28"/>
      <c r="K57" s="28"/>
      <c r="L57" s="56"/>
      <c r="M57" s="56"/>
      <c r="N57" s="57"/>
      <c r="O57" s="58"/>
      <c r="P57" s="58"/>
      <c r="Q57" s="87"/>
    </row>
    <row r="58" spans="1:17" s="2" customFormat="1">
      <c r="A58" s="50" t="s">
        <v>27</v>
      </c>
      <c r="B58" s="37">
        <v>135</v>
      </c>
      <c r="C58" s="14" t="s">
        <v>34</v>
      </c>
      <c r="D58" s="38" t="s">
        <v>73</v>
      </c>
      <c r="E58" s="16" t="s">
        <v>36</v>
      </c>
      <c r="F58" s="15"/>
      <c r="G58" s="25"/>
      <c r="H58" s="18">
        <v>42</v>
      </c>
      <c r="I58" s="15">
        <v>27</v>
      </c>
      <c r="J58" s="15">
        <f t="shared" ref="J58:J65" si="10">H58*I58</f>
        <v>1134</v>
      </c>
      <c r="K58" s="15" t="s">
        <v>74</v>
      </c>
      <c r="L58" s="47">
        <v>1.7500000000000002E-2</v>
      </c>
      <c r="M58" s="47">
        <f t="shared" ref="M58:M66" si="11">L58*H58</f>
        <v>0.7350000000000001</v>
      </c>
      <c r="N58" s="48"/>
      <c r="O58" s="49">
        <v>27</v>
      </c>
      <c r="P58" s="49">
        <f t="shared" ref="P58:P65" si="12">O58*H58</f>
        <v>1134</v>
      </c>
      <c r="Q58" s="87" t="s">
        <v>27</v>
      </c>
    </row>
    <row r="59" spans="1:17" s="2" customFormat="1">
      <c r="A59" s="50" t="s">
        <v>27</v>
      </c>
      <c r="B59" s="37">
        <v>137</v>
      </c>
      <c r="C59" s="14" t="s">
        <v>34</v>
      </c>
      <c r="D59" s="38" t="s">
        <v>75</v>
      </c>
      <c r="E59" s="16" t="s">
        <v>36</v>
      </c>
      <c r="F59" s="15"/>
      <c r="G59" s="25"/>
      <c r="H59" s="18">
        <v>38</v>
      </c>
      <c r="I59" s="15">
        <v>27.4</v>
      </c>
      <c r="J59" s="15">
        <f t="shared" si="10"/>
        <v>1041.2</v>
      </c>
      <c r="K59" s="15" t="s">
        <v>74</v>
      </c>
      <c r="L59" s="47">
        <v>1.7500000000000002E-2</v>
      </c>
      <c r="M59" s="47">
        <f t="shared" si="11"/>
        <v>0.66500000000000004</v>
      </c>
      <c r="N59" s="48"/>
      <c r="O59" s="49">
        <v>27.4</v>
      </c>
      <c r="P59" s="49">
        <f t="shared" si="12"/>
        <v>1041.2</v>
      </c>
      <c r="Q59" s="87" t="s">
        <v>27</v>
      </c>
    </row>
    <row r="60" spans="1:17" s="2" customFormat="1">
      <c r="A60" s="50" t="s">
        <v>27</v>
      </c>
      <c r="B60" s="37" t="s">
        <v>76</v>
      </c>
      <c r="C60" s="14" t="s">
        <v>34</v>
      </c>
      <c r="D60" s="38" t="s">
        <v>77</v>
      </c>
      <c r="E60" s="16" t="s">
        <v>36</v>
      </c>
      <c r="F60" s="15"/>
      <c r="G60" s="25"/>
      <c r="H60" s="18">
        <v>51</v>
      </c>
      <c r="I60" s="15">
        <v>34.799999999999997</v>
      </c>
      <c r="J60" s="15">
        <f t="shared" si="10"/>
        <v>1774.8</v>
      </c>
      <c r="K60" s="15" t="s">
        <v>74</v>
      </c>
      <c r="L60" s="47">
        <v>1.7500000000000002E-2</v>
      </c>
      <c r="M60" s="47">
        <f t="shared" si="11"/>
        <v>0.89250000000000007</v>
      </c>
      <c r="N60" s="48"/>
      <c r="O60" s="49">
        <v>34.799999999999997</v>
      </c>
      <c r="P60" s="49">
        <f t="shared" si="12"/>
        <v>1774.8</v>
      </c>
      <c r="Q60" s="87" t="s">
        <v>27</v>
      </c>
    </row>
    <row r="61" spans="1:17" s="2" customFormat="1">
      <c r="A61" s="50" t="s">
        <v>27</v>
      </c>
      <c r="B61" s="37" t="s">
        <v>78</v>
      </c>
      <c r="C61" s="14" t="s">
        <v>34</v>
      </c>
      <c r="D61" s="38" t="s">
        <v>79</v>
      </c>
      <c r="E61" s="16" t="s">
        <v>36</v>
      </c>
      <c r="F61" s="15"/>
      <c r="G61" s="25"/>
      <c r="H61" s="18">
        <v>12</v>
      </c>
      <c r="I61" s="15">
        <v>34.6</v>
      </c>
      <c r="J61" s="15">
        <f t="shared" si="10"/>
        <v>415.20000000000005</v>
      </c>
      <c r="K61" s="15" t="s">
        <v>74</v>
      </c>
      <c r="L61" s="47">
        <v>1.7500000000000002E-2</v>
      </c>
      <c r="M61" s="47">
        <f t="shared" si="11"/>
        <v>0.21000000000000002</v>
      </c>
      <c r="N61" s="48"/>
      <c r="O61" s="49">
        <v>34.6</v>
      </c>
      <c r="P61" s="49">
        <f t="shared" si="12"/>
        <v>415.20000000000005</v>
      </c>
      <c r="Q61" s="87" t="s">
        <v>27</v>
      </c>
    </row>
    <row r="62" spans="1:17" s="2" customFormat="1">
      <c r="A62" s="50" t="s">
        <v>27</v>
      </c>
      <c r="B62" s="37" t="s">
        <v>80</v>
      </c>
      <c r="C62" s="14" t="s">
        <v>34</v>
      </c>
      <c r="D62" s="38" t="s">
        <v>81</v>
      </c>
      <c r="E62" s="16" t="s">
        <v>36</v>
      </c>
      <c r="F62" s="15"/>
      <c r="G62" s="25"/>
      <c r="H62" s="18">
        <v>16</v>
      </c>
      <c r="I62" s="15">
        <v>33.9</v>
      </c>
      <c r="J62" s="15">
        <f t="shared" si="10"/>
        <v>542.4</v>
      </c>
      <c r="K62" s="15" t="s">
        <v>74</v>
      </c>
      <c r="L62" s="47">
        <v>1.7500000000000002E-2</v>
      </c>
      <c r="M62" s="47">
        <f t="shared" si="11"/>
        <v>0.28000000000000003</v>
      </c>
      <c r="N62" s="48"/>
      <c r="O62" s="49">
        <v>33.9</v>
      </c>
      <c r="P62" s="49">
        <f t="shared" si="12"/>
        <v>542.4</v>
      </c>
      <c r="Q62" s="87" t="s">
        <v>27</v>
      </c>
    </row>
    <row r="63" spans="1:17" s="2" customFormat="1">
      <c r="A63" s="50" t="s">
        <v>27</v>
      </c>
      <c r="B63" s="37" t="s">
        <v>82</v>
      </c>
      <c r="C63" s="14" t="s">
        <v>34</v>
      </c>
      <c r="D63" s="38" t="s">
        <v>83</v>
      </c>
      <c r="E63" s="16" t="s">
        <v>36</v>
      </c>
      <c r="F63" s="15"/>
      <c r="G63" s="25"/>
      <c r="H63" s="18">
        <v>5</v>
      </c>
      <c r="I63" s="15">
        <v>33.700000000000003</v>
      </c>
      <c r="J63" s="15">
        <f t="shared" si="10"/>
        <v>168.5</v>
      </c>
      <c r="K63" s="15" t="s">
        <v>74</v>
      </c>
      <c r="L63" s="47">
        <v>1.7500000000000002E-2</v>
      </c>
      <c r="M63" s="47">
        <f t="shared" si="11"/>
        <v>8.7500000000000008E-2</v>
      </c>
      <c r="N63" s="48"/>
      <c r="O63" s="49">
        <v>33.700000000000003</v>
      </c>
      <c r="P63" s="49">
        <f t="shared" si="12"/>
        <v>168.5</v>
      </c>
      <c r="Q63" s="87" t="s">
        <v>27</v>
      </c>
    </row>
    <row r="64" spans="1:17" s="2" customFormat="1">
      <c r="A64" s="50" t="s">
        <v>27</v>
      </c>
      <c r="B64" s="37" t="s">
        <v>84</v>
      </c>
      <c r="C64" s="14" t="s">
        <v>34</v>
      </c>
      <c r="D64" s="38" t="s">
        <v>85</v>
      </c>
      <c r="E64" s="16" t="s">
        <v>36</v>
      </c>
      <c r="F64" s="15"/>
      <c r="G64" s="25"/>
      <c r="H64" s="18">
        <v>9</v>
      </c>
      <c r="I64" s="15">
        <v>34.200000000000003</v>
      </c>
      <c r="J64" s="15">
        <f t="shared" si="10"/>
        <v>307.8</v>
      </c>
      <c r="K64" s="15" t="s">
        <v>74</v>
      </c>
      <c r="L64" s="47">
        <v>1.7500000000000002E-2</v>
      </c>
      <c r="M64" s="47">
        <f t="shared" si="11"/>
        <v>0.15750000000000003</v>
      </c>
      <c r="N64" s="48"/>
      <c r="O64" s="49">
        <v>34.200000000000003</v>
      </c>
      <c r="P64" s="49">
        <f t="shared" si="12"/>
        <v>307.8</v>
      </c>
      <c r="Q64" s="87" t="s">
        <v>27</v>
      </c>
    </row>
    <row r="65" spans="1:17" s="2" customFormat="1">
      <c r="A65" s="50" t="s">
        <v>27</v>
      </c>
      <c r="B65" s="37" t="s">
        <v>86</v>
      </c>
      <c r="C65" s="14" t="s">
        <v>34</v>
      </c>
      <c r="D65" s="38" t="s">
        <v>87</v>
      </c>
      <c r="E65" s="16" t="s">
        <v>36</v>
      </c>
      <c r="F65" s="15"/>
      <c r="G65" s="25"/>
      <c r="H65" s="18">
        <v>3</v>
      </c>
      <c r="I65" s="15">
        <v>36.9</v>
      </c>
      <c r="J65" s="15">
        <f t="shared" si="10"/>
        <v>110.69999999999999</v>
      </c>
      <c r="K65" s="15" t="s">
        <v>74</v>
      </c>
      <c r="L65" s="47">
        <v>1.7500000000000002E-2</v>
      </c>
      <c r="M65" s="47">
        <f t="shared" si="11"/>
        <v>5.2500000000000005E-2</v>
      </c>
      <c r="N65" s="48"/>
      <c r="O65" s="49">
        <v>36.9</v>
      </c>
      <c r="P65" s="49">
        <f t="shared" si="12"/>
        <v>110.69999999999999</v>
      </c>
      <c r="Q65" s="87" t="s">
        <v>27</v>
      </c>
    </row>
    <row r="66" spans="1:17" s="2" customFormat="1">
      <c r="A66" s="50" t="s">
        <v>27</v>
      </c>
      <c r="B66" s="131" t="s">
        <v>88</v>
      </c>
      <c r="C66" s="14" t="s">
        <v>34</v>
      </c>
      <c r="D66" s="36" t="s">
        <v>73</v>
      </c>
      <c r="E66" s="16" t="s">
        <v>36</v>
      </c>
      <c r="F66" s="59"/>
      <c r="G66" s="17"/>
      <c r="H66" s="109">
        <v>2</v>
      </c>
      <c r="I66" s="59">
        <v>6.72</v>
      </c>
      <c r="J66" s="59">
        <v>6.72</v>
      </c>
      <c r="K66" s="15" t="s">
        <v>74</v>
      </c>
      <c r="L66" s="100">
        <v>0.02</v>
      </c>
      <c r="M66" s="100">
        <f t="shared" si="11"/>
        <v>0.04</v>
      </c>
      <c r="N66" s="60"/>
      <c r="O66" s="94">
        <v>62.52</v>
      </c>
      <c r="P66" s="94">
        <v>62.52</v>
      </c>
      <c r="Q66" s="87" t="s">
        <v>27</v>
      </c>
    </row>
    <row r="67" spans="1:17" s="2" customFormat="1">
      <c r="A67" s="50" t="s">
        <v>27</v>
      </c>
      <c r="B67" s="131"/>
      <c r="C67" s="14" t="s">
        <v>34</v>
      </c>
      <c r="D67" s="36" t="s">
        <v>75</v>
      </c>
      <c r="E67" s="16" t="s">
        <v>36</v>
      </c>
      <c r="F67" s="15"/>
      <c r="G67" s="17"/>
      <c r="H67" s="109"/>
      <c r="I67" s="15">
        <v>13.5</v>
      </c>
      <c r="J67" s="15">
        <v>13.5</v>
      </c>
      <c r="K67" s="15" t="s">
        <v>74</v>
      </c>
      <c r="L67" s="101"/>
      <c r="M67" s="101"/>
      <c r="N67" s="48"/>
      <c r="O67" s="94"/>
      <c r="P67" s="94"/>
      <c r="Q67" s="87" t="s">
        <v>27</v>
      </c>
    </row>
    <row r="68" spans="1:17" s="2" customFormat="1">
      <c r="A68" s="50" t="s">
        <v>27</v>
      </c>
      <c r="B68" s="131"/>
      <c r="C68" s="14" t="s">
        <v>34</v>
      </c>
      <c r="D68" s="36" t="s">
        <v>77</v>
      </c>
      <c r="E68" s="16" t="s">
        <v>36</v>
      </c>
      <c r="F68" s="15"/>
      <c r="G68" s="17"/>
      <c r="H68" s="109"/>
      <c r="I68" s="15">
        <v>2.23</v>
      </c>
      <c r="J68" s="15">
        <v>2.23</v>
      </c>
      <c r="K68" s="15" t="s">
        <v>74</v>
      </c>
      <c r="L68" s="101"/>
      <c r="M68" s="101"/>
      <c r="N68" s="48"/>
      <c r="O68" s="94"/>
      <c r="P68" s="94"/>
      <c r="Q68" s="87" t="s">
        <v>27</v>
      </c>
    </row>
    <row r="69" spans="1:17" s="2" customFormat="1">
      <c r="A69" s="50" t="s">
        <v>27</v>
      </c>
      <c r="B69" s="131"/>
      <c r="C69" s="14" t="s">
        <v>34</v>
      </c>
      <c r="D69" s="36" t="s">
        <v>79</v>
      </c>
      <c r="E69" s="16" t="s">
        <v>36</v>
      </c>
      <c r="F69" s="15"/>
      <c r="G69" s="17"/>
      <c r="H69" s="109"/>
      <c r="I69" s="15">
        <v>7.9</v>
      </c>
      <c r="J69" s="15">
        <v>7.9</v>
      </c>
      <c r="K69" s="15" t="s">
        <v>74</v>
      </c>
      <c r="L69" s="101"/>
      <c r="M69" s="101"/>
      <c r="N69" s="48"/>
      <c r="O69" s="94"/>
      <c r="P69" s="94"/>
      <c r="Q69" s="87" t="s">
        <v>27</v>
      </c>
    </row>
    <row r="70" spans="1:17" s="2" customFormat="1">
      <c r="A70" s="50" t="s">
        <v>27</v>
      </c>
      <c r="B70" s="131"/>
      <c r="C70" s="14" t="s">
        <v>34</v>
      </c>
      <c r="D70" s="36" t="s">
        <v>81</v>
      </c>
      <c r="E70" s="16" t="s">
        <v>36</v>
      </c>
      <c r="F70" s="15"/>
      <c r="G70" s="17"/>
      <c r="H70" s="109"/>
      <c r="I70" s="15">
        <v>7.19</v>
      </c>
      <c r="J70" s="15">
        <v>7.19</v>
      </c>
      <c r="K70" s="15" t="s">
        <v>74</v>
      </c>
      <c r="L70" s="101"/>
      <c r="M70" s="101"/>
      <c r="N70" s="48"/>
      <c r="O70" s="94"/>
      <c r="P70" s="94"/>
      <c r="Q70" s="87" t="s">
        <v>27</v>
      </c>
    </row>
    <row r="71" spans="1:17" s="2" customFormat="1">
      <c r="A71" s="50" t="s">
        <v>27</v>
      </c>
      <c r="B71" s="131"/>
      <c r="C71" s="14" t="s">
        <v>34</v>
      </c>
      <c r="D71" s="36" t="s">
        <v>83</v>
      </c>
      <c r="E71" s="16" t="s">
        <v>36</v>
      </c>
      <c r="F71" s="15"/>
      <c r="G71" s="17"/>
      <c r="H71" s="109"/>
      <c r="I71" s="15">
        <v>12.2</v>
      </c>
      <c r="J71" s="15">
        <v>12.2</v>
      </c>
      <c r="K71" s="15" t="s">
        <v>74</v>
      </c>
      <c r="L71" s="101"/>
      <c r="M71" s="101"/>
      <c r="N71" s="48"/>
      <c r="O71" s="94"/>
      <c r="P71" s="94"/>
      <c r="Q71" s="87" t="s">
        <v>27</v>
      </c>
    </row>
    <row r="72" spans="1:17" s="2" customFormat="1">
      <c r="A72" s="50" t="s">
        <v>27</v>
      </c>
      <c r="B72" s="131"/>
      <c r="C72" s="14" t="s">
        <v>34</v>
      </c>
      <c r="D72" s="36" t="s">
        <v>85</v>
      </c>
      <c r="E72" s="16" t="s">
        <v>36</v>
      </c>
      <c r="F72" s="15"/>
      <c r="G72" s="17"/>
      <c r="H72" s="109"/>
      <c r="I72" s="15">
        <v>2.48</v>
      </c>
      <c r="J72" s="15">
        <v>2.48</v>
      </c>
      <c r="K72" s="15" t="s">
        <v>74</v>
      </c>
      <c r="L72" s="101"/>
      <c r="M72" s="101"/>
      <c r="N72" s="48"/>
      <c r="O72" s="94"/>
      <c r="P72" s="94"/>
      <c r="Q72" s="87" t="s">
        <v>27</v>
      </c>
    </row>
    <row r="73" spans="1:17" s="2" customFormat="1">
      <c r="A73" s="50" t="s">
        <v>27</v>
      </c>
      <c r="B73" s="132"/>
      <c r="C73" s="14" t="s">
        <v>34</v>
      </c>
      <c r="D73" s="36" t="s">
        <v>87</v>
      </c>
      <c r="E73" s="16" t="s">
        <v>36</v>
      </c>
      <c r="F73" s="15"/>
      <c r="G73" s="17"/>
      <c r="H73" s="110"/>
      <c r="I73" s="15">
        <v>10.3</v>
      </c>
      <c r="J73" s="15">
        <v>10.3</v>
      </c>
      <c r="K73" s="15" t="s">
        <v>74</v>
      </c>
      <c r="L73" s="102"/>
      <c r="M73" s="102"/>
      <c r="N73" s="48">
        <f>SUM(M58:M73)</f>
        <v>3.120000000000001</v>
      </c>
      <c r="O73" s="95"/>
      <c r="P73" s="95"/>
      <c r="Q73" s="87" t="s">
        <v>27</v>
      </c>
    </row>
    <row r="74" spans="1:17" s="2" customFormat="1">
      <c r="A74" s="55"/>
      <c r="B74" s="39"/>
      <c r="C74" s="27"/>
      <c r="D74" s="40"/>
      <c r="E74" s="29"/>
      <c r="F74" s="28"/>
      <c r="G74" s="41"/>
      <c r="H74" s="31"/>
      <c r="I74" s="28"/>
      <c r="J74" s="28"/>
      <c r="K74" s="28"/>
      <c r="L74" s="56"/>
      <c r="M74" s="56"/>
      <c r="N74" s="57"/>
      <c r="O74" s="58"/>
      <c r="P74" s="58"/>
      <c r="Q74" s="87"/>
    </row>
    <row r="75" spans="1:17" s="2" customFormat="1" ht="33">
      <c r="A75" s="50" t="s">
        <v>91</v>
      </c>
      <c r="B75" s="35" t="s">
        <v>89</v>
      </c>
      <c r="C75" s="14" t="s">
        <v>34</v>
      </c>
      <c r="D75" s="36" t="s">
        <v>90</v>
      </c>
      <c r="E75" s="16" t="s">
        <v>36</v>
      </c>
      <c r="F75" s="15"/>
      <c r="G75" s="17"/>
      <c r="H75" s="18">
        <v>15</v>
      </c>
      <c r="I75" s="15">
        <v>20000</v>
      </c>
      <c r="J75" s="15">
        <f t="shared" ref="J75:J77" si="13">I75*H75</f>
        <v>300000</v>
      </c>
      <c r="K75" s="15" t="s">
        <v>37</v>
      </c>
      <c r="L75" s="47">
        <v>1.7500000000000002E-2</v>
      </c>
      <c r="M75" s="47">
        <f t="shared" ref="M75:M77" si="14">L75*H75</f>
        <v>0.26250000000000001</v>
      </c>
      <c r="N75" s="48"/>
      <c r="O75" s="49">
        <v>32.258064516128997</v>
      </c>
      <c r="P75" s="49">
        <f t="shared" ref="P75:P77" si="15">O75*H75</f>
        <v>483.87096774193492</v>
      </c>
      <c r="Q75" s="87" t="s">
        <v>91</v>
      </c>
    </row>
    <row r="76" spans="1:17" s="2" customFormat="1" ht="33">
      <c r="A76" s="50" t="s">
        <v>91</v>
      </c>
      <c r="B76" s="35" t="s">
        <v>92</v>
      </c>
      <c r="C76" s="14" t="s">
        <v>34</v>
      </c>
      <c r="D76" s="36" t="s">
        <v>90</v>
      </c>
      <c r="E76" s="16" t="s">
        <v>36</v>
      </c>
      <c r="F76" s="15"/>
      <c r="G76" s="17"/>
      <c r="H76" s="18">
        <v>3</v>
      </c>
      <c r="I76" s="15">
        <v>20000</v>
      </c>
      <c r="J76" s="15">
        <f t="shared" si="13"/>
        <v>60000</v>
      </c>
      <c r="K76" s="15" t="s">
        <v>37</v>
      </c>
      <c r="L76" s="47">
        <v>1.7500000000000002E-2</v>
      </c>
      <c r="M76" s="47">
        <f t="shared" si="14"/>
        <v>5.2500000000000005E-2</v>
      </c>
      <c r="N76" s="48"/>
      <c r="O76" s="49">
        <v>32.258064516128997</v>
      </c>
      <c r="P76" s="49">
        <f t="shared" si="15"/>
        <v>96.77419354838699</v>
      </c>
      <c r="Q76" s="87" t="s">
        <v>91</v>
      </c>
    </row>
    <row r="77" spans="1:17" s="2" customFormat="1" ht="33">
      <c r="A77" s="50" t="s">
        <v>91</v>
      </c>
      <c r="B77" s="35" t="s">
        <v>93</v>
      </c>
      <c r="C77" s="14" t="s">
        <v>34</v>
      </c>
      <c r="D77" s="36" t="s">
        <v>90</v>
      </c>
      <c r="E77" s="16" t="s">
        <v>36</v>
      </c>
      <c r="F77" s="15"/>
      <c r="G77" s="17"/>
      <c r="H77" s="18">
        <v>2</v>
      </c>
      <c r="I77" s="15">
        <v>20000</v>
      </c>
      <c r="J77" s="15">
        <f t="shared" si="13"/>
        <v>40000</v>
      </c>
      <c r="K77" s="15" t="s">
        <v>37</v>
      </c>
      <c r="L77" s="47">
        <v>1.7500000000000002E-2</v>
      </c>
      <c r="M77" s="47">
        <f t="shared" si="14"/>
        <v>3.5000000000000003E-2</v>
      </c>
      <c r="N77" s="48">
        <f>SUM(M75:M77)</f>
        <v>0.35</v>
      </c>
      <c r="O77" s="49">
        <v>32.258064516128997</v>
      </c>
      <c r="P77" s="49">
        <f t="shared" si="15"/>
        <v>64.516129032257993</v>
      </c>
      <c r="Q77" s="87" t="s">
        <v>91</v>
      </c>
    </row>
    <row r="78" spans="1:17" s="2" customFormat="1">
      <c r="A78" s="55"/>
      <c r="B78" s="26"/>
      <c r="C78" s="27"/>
      <c r="D78" s="28"/>
      <c r="E78" s="29"/>
      <c r="F78" s="28"/>
      <c r="G78" s="30"/>
      <c r="H78" s="31"/>
      <c r="I78" s="28"/>
      <c r="J78" s="28"/>
      <c r="K78" s="28"/>
      <c r="L78" s="56"/>
      <c r="M78" s="56"/>
      <c r="N78" s="57"/>
      <c r="O78" s="58"/>
      <c r="P78" s="58"/>
      <c r="Q78" s="87"/>
    </row>
    <row r="79" spans="1:17" s="2" customFormat="1">
      <c r="A79" s="50" t="s">
        <v>96</v>
      </c>
      <c r="B79" s="13" t="s">
        <v>94</v>
      </c>
      <c r="C79" s="14" t="s">
        <v>95</v>
      </c>
      <c r="D79" s="15"/>
      <c r="E79" s="16"/>
      <c r="F79" s="15"/>
      <c r="G79" s="25"/>
      <c r="H79" s="18">
        <v>25</v>
      </c>
      <c r="I79" s="15">
        <v>100</v>
      </c>
      <c r="J79" s="15">
        <f t="shared" ref="J79:J86" si="16">I79*H79</f>
        <v>2500</v>
      </c>
      <c r="K79" s="15" t="s">
        <v>37</v>
      </c>
      <c r="L79" s="47">
        <f>0.615*0.685*0.315</f>
        <v>0.13270162500000002</v>
      </c>
      <c r="M79" s="47">
        <f t="shared" ref="M79:M86" si="17">L79*H79</f>
        <v>3.3175406250000004</v>
      </c>
      <c r="N79" s="48">
        <f>M79</f>
        <v>3.3175406250000004</v>
      </c>
      <c r="O79" s="49">
        <v>16</v>
      </c>
      <c r="P79" s="49">
        <f t="shared" ref="P79:P86" si="18">O79*H79</f>
        <v>400</v>
      </c>
      <c r="Q79" s="87" t="s">
        <v>96</v>
      </c>
    </row>
    <row r="80" spans="1:17" s="2" customFormat="1">
      <c r="A80" s="55"/>
      <c r="B80" s="26"/>
      <c r="C80" s="27"/>
      <c r="D80" s="28"/>
      <c r="E80" s="29"/>
      <c r="F80" s="28"/>
      <c r="G80" s="30"/>
      <c r="H80" s="31"/>
      <c r="I80" s="28"/>
      <c r="J80" s="28"/>
      <c r="K80" s="28"/>
      <c r="L80" s="56"/>
      <c r="M80" s="56"/>
      <c r="N80" s="57"/>
      <c r="O80" s="58"/>
      <c r="P80" s="58"/>
      <c r="Q80" s="87"/>
    </row>
    <row r="81" spans="1:17" s="2" customFormat="1">
      <c r="A81" s="50" t="s">
        <v>101</v>
      </c>
      <c r="B81" s="13" t="s">
        <v>97</v>
      </c>
      <c r="C81" s="14" t="s">
        <v>98</v>
      </c>
      <c r="D81" s="15" t="s">
        <v>99</v>
      </c>
      <c r="E81" s="16" t="s">
        <v>100</v>
      </c>
      <c r="F81" s="15"/>
      <c r="G81" s="25"/>
      <c r="H81" s="18">
        <v>50</v>
      </c>
      <c r="I81" s="15">
        <v>2</v>
      </c>
      <c r="J81" s="15">
        <f t="shared" si="16"/>
        <v>100</v>
      </c>
      <c r="K81" s="15" t="s">
        <v>37</v>
      </c>
      <c r="L81" s="47">
        <f>0.315*0.7*0.36</f>
        <v>7.9379999999999992E-2</v>
      </c>
      <c r="M81" s="47">
        <f t="shared" si="17"/>
        <v>3.9689999999999994</v>
      </c>
      <c r="N81" s="48"/>
      <c r="O81" s="49">
        <v>16</v>
      </c>
      <c r="P81" s="49">
        <f t="shared" si="18"/>
        <v>800</v>
      </c>
      <c r="Q81" s="87" t="s">
        <v>101</v>
      </c>
    </row>
    <row r="82" spans="1:17" s="2" customFormat="1">
      <c r="A82" s="50" t="s">
        <v>101</v>
      </c>
      <c r="B82" s="13" t="s">
        <v>97</v>
      </c>
      <c r="C82" s="14" t="s">
        <v>98</v>
      </c>
      <c r="D82" s="15" t="s">
        <v>102</v>
      </c>
      <c r="E82" s="16" t="s">
        <v>100</v>
      </c>
      <c r="F82" s="15"/>
      <c r="G82" s="25"/>
      <c r="H82" s="18">
        <v>25</v>
      </c>
      <c r="I82" s="15">
        <v>2</v>
      </c>
      <c r="J82" s="15">
        <f t="shared" si="16"/>
        <v>50</v>
      </c>
      <c r="K82" s="15" t="s">
        <v>37</v>
      </c>
      <c r="L82" s="47">
        <f>0.7*0.315*0.37</f>
        <v>8.1584999999999991E-2</v>
      </c>
      <c r="M82" s="47">
        <f t="shared" si="17"/>
        <v>2.0396249999999996</v>
      </c>
      <c r="N82" s="48"/>
      <c r="O82" s="49">
        <v>16.2</v>
      </c>
      <c r="P82" s="49">
        <f t="shared" si="18"/>
        <v>405</v>
      </c>
      <c r="Q82" s="87" t="s">
        <v>101</v>
      </c>
    </row>
    <row r="83" spans="1:17" s="2" customFormat="1">
      <c r="A83" s="50" t="s">
        <v>101</v>
      </c>
      <c r="B83" s="13" t="s">
        <v>97</v>
      </c>
      <c r="C83" s="14" t="s">
        <v>98</v>
      </c>
      <c r="D83" s="15" t="s">
        <v>103</v>
      </c>
      <c r="E83" s="16" t="s">
        <v>100</v>
      </c>
      <c r="F83" s="15"/>
      <c r="G83" s="25"/>
      <c r="H83" s="18">
        <v>250</v>
      </c>
      <c r="I83" s="15">
        <v>2</v>
      </c>
      <c r="J83" s="15">
        <f t="shared" si="16"/>
        <v>500</v>
      </c>
      <c r="K83" s="15" t="s">
        <v>37</v>
      </c>
      <c r="L83" s="47">
        <f>0.575*0.225*0.345</f>
        <v>4.463437499999999E-2</v>
      </c>
      <c r="M83" s="47">
        <f t="shared" si="17"/>
        <v>11.158593749999998</v>
      </c>
      <c r="N83" s="48"/>
      <c r="O83" s="49">
        <v>10.8</v>
      </c>
      <c r="P83" s="49">
        <f t="shared" si="18"/>
        <v>2700</v>
      </c>
      <c r="Q83" s="87" t="s">
        <v>101</v>
      </c>
    </row>
    <row r="84" spans="1:17" s="2" customFormat="1">
      <c r="A84" s="50" t="s">
        <v>101</v>
      </c>
      <c r="B84" s="13" t="s">
        <v>97</v>
      </c>
      <c r="C84" s="14" t="s">
        <v>98</v>
      </c>
      <c r="D84" s="15" t="s">
        <v>104</v>
      </c>
      <c r="E84" s="16" t="s">
        <v>100</v>
      </c>
      <c r="F84" s="15"/>
      <c r="G84" s="25"/>
      <c r="H84" s="18">
        <v>50</v>
      </c>
      <c r="I84" s="15">
        <v>2</v>
      </c>
      <c r="J84" s="15">
        <f t="shared" si="16"/>
        <v>100</v>
      </c>
      <c r="K84" s="15" t="s">
        <v>37</v>
      </c>
      <c r="L84" s="47">
        <f>0.69*0.39*0.27</f>
        <v>7.2657000000000013E-2</v>
      </c>
      <c r="M84" s="47">
        <f t="shared" si="17"/>
        <v>3.6328500000000008</v>
      </c>
      <c r="N84" s="48"/>
      <c r="O84" s="49">
        <v>15</v>
      </c>
      <c r="P84" s="49">
        <f t="shared" si="18"/>
        <v>750</v>
      </c>
      <c r="Q84" s="87" t="s">
        <v>101</v>
      </c>
    </row>
    <row r="85" spans="1:17" s="2" customFormat="1">
      <c r="A85" s="50" t="s">
        <v>101</v>
      </c>
      <c r="B85" s="13" t="s">
        <v>97</v>
      </c>
      <c r="C85" s="14" t="s">
        <v>98</v>
      </c>
      <c r="D85" s="15" t="s">
        <v>105</v>
      </c>
      <c r="E85" s="16" t="s">
        <v>100</v>
      </c>
      <c r="F85" s="15"/>
      <c r="G85" s="25"/>
      <c r="H85" s="18">
        <v>150</v>
      </c>
      <c r="I85" s="15">
        <v>2</v>
      </c>
      <c r="J85" s="15">
        <f t="shared" si="16"/>
        <v>300</v>
      </c>
      <c r="K85" s="15" t="s">
        <v>37</v>
      </c>
      <c r="L85" s="47">
        <f>0.69*0.275*0.4</f>
        <v>7.5900000000000009E-2</v>
      </c>
      <c r="M85" s="47">
        <f t="shared" si="17"/>
        <v>11.385000000000002</v>
      </c>
      <c r="N85" s="48"/>
      <c r="O85" s="49">
        <v>14.8</v>
      </c>
      <c r="P85" s="49">
        <f t="shared" si="18"/>
        <v>2220</v>
      </c>
      <c r="Q85" s="87" t="s">
        <v>101</v>
      </c>
    </row>
    <row r="86" spans="1:17" s="2" customFormat="1">
      <c r="A86" s="50" t="s">
        <v>101</v>
      </c>
      <c r="B86" s="13" t="s">
        <v>97</v>
      </c>
      <c r="C86" s="14" t="s">
        <v>98</v>
      </c>
      <c r="D86" s="15" t="s">
        <v>106</v>
      </c>
      <c r="E86" s="16" t="s">
        <v>100</v>
      </c>
      <c r="F86" s="15"/>
      <c r="G86" s="25"/>
      <c r="H86" s="18">
        <v>3</v>
      </c>
      <c r="I86" s="15">
        <v>1</v>
      </c>
      <c r="J86" s="15">
        <f t="shared" si="16"/>
        <v>3</v>
      </c>
      <c r="K86" s="15" t="s">
        <v>37</v>
      </c>
      <c r="L86" s="47">
        <f>0.69*0.39*0.27</f>
        <v>7.2657000000000013E-2</v>
      </c>
      <c r="M86" s="47">
        <f t="shared" si="17"/>
        <v>0.21797100000000003</v>
      </c>
      <c r="N86" s="48">
        <f>SUM(M81:M86)</f>
        <v>32.403039749999998</v>
      </c>
      <c r="O86" s="49">
        <v>11</v>
      </c>
      <c r="P86" s="49">
        <f t="shared" si="18"/>
        <v>33</v>
      </c>
      <c r="Q86" s="87" t="s">
        <v>101</v>
      </c>
    </row>
    <row r="87" spans="1:17" s="2" customFormat="1">
      <c r="A87" s="55"/>
      <c r="B87" s="26"/>
      <c r="C87" s="27"/>
      <c r="D87" s="28"/>
      <c r="E87" s="29"/>
      <c r="F87" s="28"/>
      <c r="G87" s="30"/>
      <c r="H87" s="31"/>
      <c r="I87" s="28"/>
      <c r="J87" s="28"/>
      <c r="K87" s="28"/>
      <c r="L87" s="56"/>
      <c r="M87" s="56"/>
      <c r="N87" s="57"/>
      <c r="O87" s="58"/>
      <c r="P87" s="58"/>
      <c r="Q87" s="87"/>
    </row>
    <row r="88" spans="1:17" s="2" customFormat="1" ht="33">
      <c r="A88" s="50" t="s">
        <v>111</v>
      </c>
      <c r="B88" s="13" t="s">
        <v>107</v>
      </c>
      <c r="C88" s="14" t="s">
        <v>108</v>
      </c>
      <c r="D88" s="15" t="s">
        <v>109</v>
      </c>
      <c r="E88" s="16" t="s">
        <v>110</v>
      </c>
      <c r="F88" s="15"/>
      <c r="G88" s="25"/>
      <c r="H88" s="18">
        <v>1</v>
      </c>
      <c r="I88" s="15">
        <v>1</v>
      </c>
      <c r="J88" s="15">
        <f t="shared" ref="J88:J117" si="19">I88*H88</f>
        <v>1</v>
      </c>
      <c r="K88" s="15" t="s">
        <v>37</v>
      </c>
      <c r="L88" s="61">
        <f t="shared" ref="L88:L140" si="20">0.18*0.17*0.24</f>
        <v>7.3439999999999998E-3</v>
      </c>
      <c r="M88" s="61">
        <f t="shared" ref="M88:M140" si="21">L88*H88</f>
        <v>7.3439999999999998E-3</v>
      </c>
      <c r="N88" s="48"/>
      <c r="O88" s="49"/>
      <c r="P88" s="49"/>
      <c r="Q88" s="87" t="s">
        <v>111</v>
      </c>
    </row>
    <row r="89" spans="1:17" s="2" customFormat="1" ht="33">
      <c r="A89" s="50" t="s">
        <v>111</v>
      </c>
      <c r="B89" s="13" t="s">
        <v>112</v>
      </c>
      <c r="C89" s="14" t="s">
        <v>108</v>
      </c>
      <c r="D89" s="15" t="s">
        <v>109</v>
      </c>
      <c r="E89" s="16" t="s">
        <v>110</v>
      </c>
      <c r="F89" s="15"/>
      <c r="G89" s="25"/>
      <c r="H89" s="18">
        <v>1</v>
      </c>
      <c r="I89" s="15">
        <v>1</v>
      </c>
      <c r="J89" s="15">
        <f t="shared" si="19"/>
        <v>1</v>
      </c>
      <c r="K89" s="15" t="s">
        <v>37</v>
      </c>
      <c r="L89" s="61">
        <f t="shared" si="20"/>
        <v>7.3439999999999998E-3</v>
      </c>
      <c r="M89" s="61">
        <f t="shared" si="21"/>
        <v>7.3439999999999998E-3</v>
      </c>
      <c r="N89" s="48"/>
      <c r="O89" s="49"/>
      <c r="P89" s="49"/>
      <c r="Q89" s="87" t="s">
        <v>111</v>
      </c>
    </row>
    <row r="90" spans="1:17" s="2" customFormat="1" ht="33">
      <c r="A90" s="50" t="s">
        <v>111</v>
      </c>
      <c r="B90" s="13" t="s">
        <v>113</v>
      </c>
      <c r="C90" s="14" t="s">
        <v>108</v>
      </c>
      <c r="D90" s="15" t="s">
        <v>109</v>
      </c>
      <c r="E90" s="16" t="s">
        <v>110</v>
      </c>
      <c r="F90" s="15"/>
      <c r="G90" s="25"/>
      <c r="H90" s="18">
        <v>1</v>
      </c>
      <c r="I90" s="15">
        <v>1</v>
      </c>
      <c r="J90" s="15">
        <f t="shared" si="19"/>
        <v>1</v>
      </c>
      <c r="K90" s="15" t="s">
        <v>37</v>
      </c>
      <c r="L90" s="61">
        <f t="shared" si="20"/>
        <v>7.3439999999999998E-3</v>
      </c>
      <c r="M90" s="61">
        <f t="shared" si="21"/>
        <v>7.3439999999999998E-3</v>
      </c>
      <c r="N90" s="48"/>
      <c r="O90" s="49"/>
      <c r="P90" s="49"/>
      <c r="Q90" s="87" t="s">
        <v>111</v>
      </c>
    </row>
    <row r="91" spans="1:17" s="2" customFormat="1" ht="33">
      <c r="A91" s="50" t="s">
        <v>111</v>
      </c>
      <c r="B91" s="13" t="s">
        <v>114</v>
      </c>
      <c r="C91" s="14" t="s">
        <v>108</v>
      </c>
      <c r="D91" s="15" t="s">
        <v>109</v>
      </c>
      <c r="E91" s="16" t="s">
        <v>110</v>
      </c>
      <c r="F91" s="15"/>
      <c r="G91" s="25"/>
      <c r="H91" s="18">
        <v>1</v>
      </c>
      <c r="I91" s="15">
        <v>1</v>
      </c>
      <c r="J91" s="15">
        <f t="shared" si="19"/>
        <v>1</v>
      </c>
      <c r="K91" s="15" t="s">
        <v>37</v>
      </c>
      <c r="L91" s="61">
        <f t="shared" si="20"/>
        <v>7.3439999999999998E-3</v>
      </c>
      <c r="M91" s="61">
        <f t="shared" si="21"/>
        <v>7.3439999999999998E-3</v>
      </c>
      <c r="N91" s="48"/>
      <c r="O91" s="49"/>
      <c r="P91" s="49"/>
      <c r="Q91" s="87" t="s">
        <v>111</v>
      </c>
    </row>
    <row r="92" spans="1:17" s="2" customFormat="1" ht="33">
      <c r="A92" s="50" t="s">
        <v>111</v>
      </c>
      <c r="B92" s="13" t="s">
        <v>115</v>
      </c>
      <c r="C92" s="14" t="s">
        <v>108</v>
      </c>
      <c r="D92" s="15" t="s">
        <v>109</v>
      </c>
      <c r="E92" s="16" t="s">
        <v>110</v>
      </c>
      <c r="F92" s="15"/>
      <c r="G92" s="25"/>
      <c r="H92" s="18">
        <v>1</v>
      </c>
      <c r="I92" s="15">
        <v>1</v>
      </c>
      <c r="J92" s="15">
        <f t="shared" si="19"/>
        <v>1</v>
      </c>
      <c r="K92" s="15" t="s">
        <v>37</v>
      </c>
      <c r="L92" s="61">
        <f t="shared" si="20"/>
        <v>7.3439999999999998E-3</v>
      </c>
      <c r="M92" s="61">
        <f t="shared" si="21"/>
        <v>7.3439999999999998E-3</v>
      </c>
      <c r="N92" s="48"/>
      <c r="O92" s="49"/>
      <c r="P92" s="49"/>
      <c r="Q92" s="87" t="s">
        <v>111</v>
      </c>
    </row>
    <row r="93" spans="1:17" s="2" customFormat="1" ht="33">
      <c r="A93" s="50" t="s">
        <v>111</v>
      </c>
      <c r="B93" s="13" t="s">
        <v>116</v>
      </c>
      <c r="C93" s="14" t="s">
        <v>108</v>
      </c>
      <c r="D93" s="15" t="s">
        <v>109</v>
      </c>
      <c r="E93" s="16" t="s">
        <v>110</v>
      </c>
      <c r="F93" s="15"/>
      <c r="G93" s="25"/>
      <c r="H93" s="18">
        <v>1</v>
      </c>
      <c r="I93" s="15">
        <v>1</v>
      </c>
      <c r="J93" s="15">
        <f t="shared" si="19"/>
        <v>1</v>
      </c>
      <c r="K93" s="15" t="s">
        <v>37</v>
      </c>
      <c r="L93" s="61">
        <f t="shared" si="20"/>
        <v>7.3439999999999998E-3</v>
      </c>
      <c r="M93" s="61">
        <f t="shared" si="21"/>
        <v>7.3439999999999998E-3</v>
      </c>
      <c r="N93" s="48"/>
      <c r="O93" s="49"/>
      <c r="P93" s="49"/>
      <c r="Q93" s="87" t="s">
        <v>111</v>
      </c>
    </row>
    <row r="94" spans="1:17" s="2" customFormat="1" ht="33">
      <c r="A94" s="50" t="s">
        <v>111</v>
      </c>
      <c r="B94" s="13" t="s">
        <v>117</v>
      </c>
      <c r="C94" s="14" t="s">
        <v>108</v>
      </c>
      <c r="D94" s="15" t="s">
        <v>109</v>
      </c>
      <c r="E94" s="16" t="s">
        <v>110</v>
      </c>
      <c r="F94" s="15"/>
      <c r="G94" s="25"/>
      <c r="H94" s="18">
        <v>1</v>
      </c>
      <c r="I94" s="15">
        <v>1</v>
      </c>
      <c r="J94" s="15">
        <f t="shared" si="19"/>
        <v>1</v>
      </c>
      <c r="K94" s="15" t="s">
        <v>37</v>
      </c>
      <c r="L94" s="61">
        <f t="shared" si="20"/>
        <v>7.3439999999999998E-3</v>
      </c>
      <c r="M94" s="61">
        <f t="shared" si="21"/>
        <v>7.3439999999999998E-3</v>
      </c>
      <c r="N94" s="48"/>
      <c r="O94" s="49"/>
      <c r="P94" s="49"/>
      <c r="Q94" s="87" t="s">
        <v>111</v>
      </c>
    </row>
    <row r="95" spans="1:17" s="2" customFormat="1" ht="33">
      <c r="A95" s="50" t="s">
        <v>111</v>
      </c>
      <c r="B95" s="13" t="s">
        <v>118</v>
      </c>
      <c r="C95" s="14" t="s">
        <v>108</v>
      </c>
      <c r="D95" s="15" t="s">
        <v>109</v>
      </c>
      <c r="E95" s="16" t="s">
        <v>110</v>
      </c>
      <c r="F95" s="15"/>
      <c r="G95" s="25"/>
      <c r="H95" s="18">
        <v>1</v>
      </c>
      <c r="I95" s="15">
        <v>1</v>
      </c>
      <c r="J95" s="15">
        <f t="shared" si="19"/>
        <v>1</v>
      </c>
      <c r="K95" s="15" t="s">
        <v>37</v>
      </c>
      <c r="L95" s="61">
        <f t="shared" si="20"/>
        <v>7.3439999999999998E-3</v>
      </c>
      <c r="M95" s="61">
        <f t="shared" si="21"/>
        <v>7.3439999999999998E-3</v>
      </c>
      <c r="N95" s="48"/>
      <c r="O95" s="49"/>
      <c r="P95" s="49"/>
      <c r="Q95" s="87" t="s">
        <v>111</v>
      </c>
    </row>
    <row r="96" spans="1:17" s="2" customFormat="1" ht="33">
      <c r="A96" s="50" t="s">
        <v>111</v>
      </c>
      <c r="B96" s="13" t="s">
        <v>119</v>
      </c>
      <c r="C96" s="14" t="s">
        <v>108</v>
      </c>
      <c r="D96" s="15" t="s">
        <v>109</v>
      </c>
      <c r="E96" s="16" t="s">
        <v>110</v>
      </c>
      <c r="F96" s="15"/>
      <c r="G96" s="25"/>
      <c r="H96" s="18">
        <v>1</v>
      </c>
      <c r="I96" s="15">
        <v>1</v>
      </c>
      <c r="J96" s="15">
        <f t="shared" si="19"/>
        <v>1</v>
      </c>
      <c r="K96" s="15" t="s">
        <v>37</v>
      </c>
      <c r="L96" s="61">
        <f t="shared" si="20"/>
        <v>7.3439999999999998E-3</v>
      </c>
      <c r="M96" s="61">
        <f t="shared" si="21"/>
        <v>7.3439999999999998E-3</v>
      </c>
      <c r="N96" s="48"/>
      <c r="O96" s="49"/>
      <c r="P96" s="49"/>
      <c r="Q96" s="87" t="s">
        <v>111</v>
      </c>
    </row>
    <row r="97" spans="1:17" s="2" customFormat="1" ht="33">
      <c r="A97" s="50" t="s">
        <v>111</v>
      </c>
      <c r="B97" s="13" t="s">
        <v>120</v>
      </c>
      <c r="C97" s="14" t="s">
        <v>108</v>
      </c>
      <c r="D97" s="15" t="s">
        <v>109</v>
      </c>
      <c r="E97" s="16" t="s">
        <v>110</v>
      </c>
      <c r="F97" s="15"/>
      <c r="G97" s="25"/>
      <c r="H97" s="18">
        <v>1</v>
      </c>
      <c r="I97" s="15">
        <v>1</v>
      </c>
      <c r="J97" s="15">
        <f t="shared" si="19"/>
        <v>1</v>
      </c>
      <c r="K97" s="15" t="s">
        <v>37</v>
      </c>
      <c r="L97" s="61">
        <f t="shared" si="20"/>
        <v>7.3439999999999998E-3</v>
      </c>
      <c r="M97" s="61">
        <f t="shared" si="21"/>
        <v>7.3439999999999998E-3</v>
      </c>
      <c r="N97" s="48"/>
      <c r="O97" s="49"/>
      <c r="P97" s="49"/>
      <c r="Q97" s="87" t="s">
        <v>111</v>
      </c>
    </row>
    <row r="98" spans="1:17" s="2" customFormat="1" ht="33">
      <c r="A98" s="50" t="s">
        <v>111</v>
      </c>
      <c r="B98" s="13" t="s">
        <v>121</v>
      </c>
      <c r="C98" s="14" t="s">
        <v>108</v>
      </c>
      <c r="D98" s="15" t="s">
        <v>109</v>
      </c>
      <c r="E98" s="16" t="s">
        <v>110</v>
      </c>
      <c r="F98" s="15"/>
      <c r="G98" s="25"/>
      <c r="H98" s="18">
        <v>1</v>
      </c>
      <c r="I98" s="15">
        <v>1</v>
      </c>
      <c r="J98" s="15">
        <f t="shared" si="19"/>
        <v>1</v>
      </c>
      <c r="K98" s="15" t="s">
        <v>37</v>
      </c>
      <c r="L98" s="61">
        <f t="shared" si="20"/>
        <v>7.3439999999999998E-3</v>
      </c>
      <c r="M98" s="61">
        <f t="shared" si="21"/>
        <v>7.3439999999999998E-3</v>
      </c>
      <c r="N98" s="48"/>
      <c r="O98" s="49"/>
      <c r="P98" s="49"/>
      <c r="Q98" s="87" t="s">
        <v>111</v>
      </c>
    </row>
    <row r="99" spans="1:17" s="2" customFormat="1" ht="33">
      <c r="A99" s="50" t="s">
        <v>111</v>
      </c>
      <c r="B99" s="13" t="s">
        <v>122</v>
      </c>
      <c r="C99" s="14" t="s">
        <v>108</v>
      </c>
      <c r="D99" s="15" t="s">
        <v>109</v>
      </c>
      <c r="E99" s="16" t="s">
        <v>110</v>
      </c>
      <c r="F99" s="15"/>
      <c r="G99" s="25"/>
      <c r="H99" s="18">
        <v>1</v>
      </c>
      <c r="I99" s="15">
        <v>1</v>
      </c>
      <c r="J99" s="15">
        <f t="shared" si="19"/>
        <v>1</v>
      </c>
      <c r="K99" s="15" t="s">
        <v>37</v>
      </c>
      <c r="L99" s="61">
        <f t="shared" si="20"/>
        <v>7.3439999999999998E-3</v>
      </c>
      <c r="M99" s="61">
        <f t="shared" si="21"/>
        <v>7.3439999999999998E-3</v>
      </c>
      <c r="N99" s="48"/>
      <c r="O99" s="49"/>
      <c r="P99" s="49"/>
      <c r="Q99" s="87" t="s">
        <v>111</v>
      </c>
    </row>
    <row r="100" spans="1:17" s="2" customFormat="1" ht="33">
      <c r="A100" s="50" t="s">
        <v>111</v>
      </c>
      <c r="B100" s="13" t="s">
        <v>123</v>
      </c>
      <c r="C100" s="14" t="s">
        <v>108</v>
      </c>
      <c r="D100" s="15" t="s">
        <v>109</v>
      </c>
      <c r="E100" s="16" t="s">
        <v>110</v>
      </c>
      <c r="F100" s="15"/>
      <c r="G100" s="25"/>
      <c r="H100" s="18">
        <v>1</v>
      </c>
      <c r="I100" s="15">
        <v>1</v>
      </c>
      <c r="J100" s="15">
        <f t="shared" si="19"/>
        <v>1</v>
      </c>
      <c r="K100" s="15" t="s">
        <v>37</v>
      </c>
      <c r="L100" s="61">
        <f t="shared" si="20"/>
        <v>7.3439999999999998E-3</v>
      </c>
      <c r="M100" s="61">
        <f t="shared" si="21"/>
        <v>7.3439999999999998E-3</v>
      </c>
      <c r="N100" s="48"/>
      <c r="O100" s="49"/>
      <c r="P100" s="49"/>
      <c r="Q100" s="87" t="s">
        <v>111</v>
      </c>
    </row>
    <row r="101" spans="1:17" s="2" customFormat="1" ht="33">
      <c r="A101" s="50" t="s">
        <v>111</v>
      </c>
      <c r="B101" s="13" t="s">
        <v>124</v>
      </c>
      <c r="C101" s="14" t="s">
        <v>108</v>
      </c>
      <c r="D101" s="15" t="s">
        <v>109</v>
      </c>
      <c r="E101" s="16" t="s">
        <v>110</v>
      </c>
      <c r="F101" s="15"/>
      <c r="G101" s="25"/>
      <c r="H101" s="18">
        <v>1</v>
      </c>
      <c r="I101" s="15">
        <v>1</v>
      </c>
      <c r="J101" s="15">
        <f t="shared" si="19"/>
        <v>1</v>
      </c>
      <c r="K101" s="15" t="s">
        <v>37</v>
      </c>
      <c r="L101" s="61">
        <f t="shared" si="20"/>
        <v>7.3439999999999998E-3</v>
      </c>
      <c r="M101" s="61">
        <f t="shared" si="21"/>
        <v>7.3439999999999998E-3</v>
      </c>
      <c r="N101" s="48"/>
      <c r="O101" s="49"/>
      <c r="P101" s="49"/>
      <c r="Q101" s="87" t="s">
        <v>111</v>
      </c>
    </row>
    <row r="102" spans="1:17" s="2" customFormat="1" ht="33">
      <c r="A102" s="50" t="s">
        <v>111</v>
      </c>
      <c r="B102" s="13" t="s">
        <v>125</v>
      </c>
      <c r="C102" s="14" t="s">
        <v>108</v>
      </c>
      <c r="D102" s="15" t="s">
        <v>109</v>
      </c>
      <c r="E102" s="16" t="s">
        <v>110</v>
      </c>
      <c r="F102" s="15"/>
      <c r="G102" s="25"/>
      <c r="H102" s="18">
        <v>1</v>
      </c>
      <c r="I102" s="15">
        <v>1</v>
      </c>
      <c r="J102" s="15">
        <f t="shared" si="19"/>
        <v>1</v>
      </c>
      <c r="K102" s="15" t="s">
        <v>37</v>
      </c>
      <c r="L102" s="61">
        <f t="shared" si="20"/>
        <v>7.3439999999999998E-3</v>
      </c>
      <c r="M102" s="61">
        <f t="shared" si="21"/>
        <v>7.3439999999999998E-3</v>
      </c>
      <c r="N102" s="48"/>
      <c r="O102" s="49"/>
      <c r="P102" s="49"/>
      <c r="Q102" s="87" t="s">
        <v>111</v>
      </c>
    </row>
    <row r="103" spans="1:17" s="2" customFormat="1" ht="33">
      <c r="A103" s="50" t="s">
        <v>111</v>
      </c>
      <c r="B103" s="13" t="s">
        <v>126</v>
      </c>
      <c r="C103" s="14" t="s">
        <v>108</v>
      </c>
      <c r="D103" s="15" t="s">
        <v>109</v>
      </c>
      <c r="E103" s="16" t="s">
        <v>110</v>
      </c>
      <c r="F103" s="15"/>
      <c r="G103" s="25"/>
      <c r="H103" s="18">
        <v>1</v>
      </c>
      <c r="I103" s="15">
        <v>1</v>
      </c>
      <c r="J103" s="15">
        <f t="shared" si="19"/>
        <v>1</v>
      </c>
      <c r="K103" s="15" t="s">
        <v>37</v>
      </c>
      <c r="L103" s="61">
        <f t="shared" si="20"/>
        <v>7.3439999999999998E-3</v>
      </c>
      <c r="M103" s="61">
        <f t="shared" si="21"/>
        <v>7.3439999999999998E-3</v>
      </c>
      <c r="N103" s="48"/>
      <c r="O103" s="49"/>
      <c r="P103" s="49"/>
      <c r="Q103" s="87" t="s">
        <v>111</v>
      </c>
    </row>
    <row r="104" spans="1:17" s="2" customFormat="1" ht="33">
      <c r="A104" s="50" t="s">
        <v>111</v>
      </c>
      <c r="B104" s="13" t="s">
        <v>127</v>
      </c>
      <c r="C104" s="14" t="s">
        <v>108</v>
      </c>
      <c r="D104" s="15" t="s">
        <v>109</v>
      </c>
      <c r="E104" s="16" t="s">
        <v>110</v>
      </c>
      <c r="F104" s="15"/>
      <c r="G104" s="25"/>
      <c r="H104" s="18">
        <v>1</v>
      </c>
      <c r="I104" s="15">
        <v>1</v>
      </c>
      <c r="J104" s="15">
        <f t="shared" si="19"/>
        <v>1</v>
      </c>
      <c r="K104" s="15" t="s">
        <v>37</v>
      </c>
      <c r="L104" s="61">
        <f t="shared" si="20"/>
        <v>7.3439999999999998E-3</v>
      </c>
      <c r="M104" s="61">
        <f t="shared" si="21"/>
        <v>7.3439999999999998E-3</v>
      </c>
      <c r="N104" s="48"/>
      <c r="O104" s="49"/>
      <c r="P104" s="49"/>
      <c r="Q104" s="87" t="s">
        <v>111</v>
      </c>
    </row>
    <row r="105" spans="1:17" s="2" customFormat="1" ht="33">
      <c r="A105" s="50" t="s">
        <v>111</v>
      </c>
      <c r="B105" s="13" t="s">
        <v>128</v>
      </c>
      <c r="C105" s="14" t="s">
        <v>108</v>
      </c>
      <c r="D105" s="15" t="s">
        <v>109</v>
      </c>
      <c r="E105" s="16" t="s">
        <v>110</v>
      </c>
      <c r="F105" s="15"/>
      <c r="G105" s="25"/>
      <c r="H105" s="18">
        <v>1</v>
      </c>
      <c r="I105" s="15">
        <v>1</v>
      </c>
      <c r="J105" s="15">
        <f t="shared" si="19"/>
        <v>1</v>
      </c>
      <c r="K105" s="15" t="s">
        <v>37</v>
      </c>
      <c r="L105" s="61">
        <f t="shared" si="20"/>
        <v>7.3439999999999998E-3</v>
      </c>
      <c r="M105" s="61">
        <f t="shared" si="21"/>
        <v>7.3439999999999998E-3</v>
      </c>
      <c r="N105" s="48"/>
      <c r="O105" s="49"/>
      <c r="P105" s="49"/>
      <c r="Q105" s="87" t="s">
        <v>111</v>
      </c>
    </row>
    <row r="106" spans="1:17" s="2" customFormat="1" ht="33">
      <c r="A106" s="50" t="s">
        <v>111</v>
      </c>
      <c r="B106" s="13" t="s">
        <v>129</v>
      </c>
      <c r="C106" s="14" t="s">
        <v>108</v>
      </c>
      <c r="D106" s="15" t="s">
        <v>109</v>
      </c>
      <c r="E106" s="16" t="s">
        <v>110</v>
      </c>
      <c r="F106" s="15"/>
      <c r="G106" s="25"/>
      <c r="H106" s="18">
        <v>1</v>
      </c>
      <c r="I106" s="15">
        <v>1</v>
      </c>
      <c r="J106" s="15">
        <f t="shared" si="19"/>
        <v>1</v>
      </c>
      <c r="K106" s="15" t="s">
        <v>37</v>
      </c>
      <c r="L106" s="61">
        <f t="shared" si="20"/>
        <v>7.3439999999999998E-3</v>
      </c>
      <c r="M106" s="61">
        <f t="shared" si="21"/>
        <v>7.3439999999999998E-3</v>
      </c>
      <c r="N106" s="48"/>
      <c r="O106" s="49"/>
      <c r="P106" s="49"/>
      <c r="Q106" s="87" t="s">
        <v>111</v>
      </c>
    </row>
    <row r="107" spans="1:17" s="2" customFormat="1" ht="33">
      <c r="A107" s="50" t="s">
        <v>111</v>
      </c>
      <c r="B107" s="13" t="s">
        <v>130</v>
      </c>
      <c r="C107" s="14" t="s">
        <v>108</v>
      </c>
      <c r="D107" s="15" t="s">
        <v>109</v>
      </c>
      <c r="E107" s="16" t="s">
        <v>110</v>
      </c>
      <c r="F107" s="15"/>
      <c r="G107" s="25"/>
      <c r="H107" s="18">
        <v>1</v>
      </c>
      <c r="I107" s="15">
        <v>1</v>
      </c>
      <c r="J107" s="15">
        <f t="shared" si="19"/>
        <v>1</v>
      </c>
      <c r="K107" s="15" t="s">
        <v>37</v>
      </c>
      <c r="L107" s="61">
        <f t="shared" si="20"/>
        <v>7.3439999999999998E-3</v>
      </c>
      <c r="M107" s="61">
        <f t="shared" si="21"/>
        <v>7.3439999999999998E-3</v>
      </c>
      <c r="N107" s="48"/>
      <c r="O107" s="49"/>
      <c r="P107" s="49"/>
      <c r="Q107" s="87" t="s">
        <v>111</v>
      </c>
    </row>
    <row r="108" spans="1:17" s="2" customFormat="1" ht="33">
      <c r="A108" s="50" t="s">
        <v>111</v>
      </c>
      <c r="B108" s="13" t="s">
        <v>131</v>
      </c>
      <c r="C108" s="14" t="s">
        <v>108</v>
      </c>
      <c r="D108" s="15" t="s">
        <v>109</v>
      </c>
      <c r="E108" s="16" t="s">
        <v>110</v>
      </c>
      <c r="F108" s="15"/>
      <c r="G108" s="25"/>
      <c r="H108" s="18">
        <v>1</v>
      </c>
      <c r="I108" s="15">
        <v>1</v>
      </c>
      <c r="J108" s="15">
        <f t="shared" si="19"/>
        <v>1</v>
      </c>
      <c r="K108" s="15" t="s">
        <v>37</v>
      </c>
      <c r="L108" s="61">
        <f t="shared" si="20"/>
        <v>7.3439999999999998E-3</v>
      </c>
      <c r="M108" s="61">
        <f t="shared" si="21"/>
        <v>7.3439999999999998E-3</v>
      </c>
      <c r="N108" s="48"/>
      <c r="O108" s="49"/>
      <c r="P108" s="49"/>
      <c r="Q108" s="87" t="s">
        <v>111</v>
      </c>
    </row>
    <row r="109" spans="1:17" s="2" customFormat="1" ht="33">
      <c r="A109" s="50" t="s">
        <v>111</v>
      </c>
      <c r="B109" s="13" t="s">
        <v>132</v>
      </c>
      <c r="C109" s="14" t="s">
        <v>108</v>
      </c>
      <c r="D109" s="15" t="s">
        <v>109</v>
      </c>
      <c r="E109" s="16" t="s">
        <v>110</v>
      </c>
      <c r="F109" s="15"/>
      <c r="G109" s="25"/>
      <c r="H109" s="18">
        <v>1</v>
      </c>
      <c r="I109" s="15">
        <v>1</v>
      </c>
      <c r="J109" s="15">
        <f t="shared" si="19"/>
        <v>1</v>
      </c>
      <c r="K109" s="15" t="s">
        <v>37</v>
      </c>
      <c r="L109" s="61">
        <f t="shared" si="20"/>
        <v>7.3439999999999998E-3</v>
      </c>
      <c r="M109" s="61">
        <f t="shared" si="21"/>
        <v>7.3439999999999998E-3</v>
      </c>
      <c r="N109" s="48"/>
      <c r="O109" s="49"/>
      <c r="P109" s="49"/>
      <c r="Q109" s="87" t="s">
        <v>111</v>
      </c>
    </row>
    <row r="110" spans="1:17" s="2" customFormat="1" ht="33">
      <c r="A110" s="50" t="s">
        <v>111</v>
      </c>
      <c r="B110" s="13" t="s">
        <v>133</v>
      </c>
      <c r="C110" s="14" t="s">
        <v>108</v>
      </c>
      <c r="D110" s="15" t="s">
        <v>109</v>
      </c>
      <c r="E110" s="16" t="s">
        <v>110</v>
      </c>
      <c r="F110" s="15"/>
      <c r="G110" s="25"/>
      <c r="H110" s="18">
        <v>1</v>
      </c>
      <c r="I110" s="15">
        <v>1</v>
      </c>
      <c r="J110" s="15">
        <f t="shared" si="19"/>
        <v>1</v>
      </c>
      <c r="K110" s="15" t="s">
        <v>37</v>
      </c>
      <c r="L110" s="61">
        <f t="shared" si="20"/>
        <v>7.3439999999999998E-3</v>
      </c>
      <c r="M110" s="61">
        <f t="shared" si="21"/>
        <v>7.3439999999999998E-3</v>
      </c>
      <c r="N110" s="48"/>
      <c r="O110" s="49"/>
      <c r="P110" s="49"/>
      <c r="Q110" s="87" t="s">
        <v>111</v>
      </c>
    </row>
    <row r="111" spans="1:17" s="2" customFormat="1" ht="33">
      <c r="A111" s="50" t="s">
        <v>111</v>
      </c>
      <c r="B111" s="13" t="s">
        <v>134</v>
      </c>
      <c r="C111" s="14" t="s">
        <v>108</v>
      </c>
      <c r="D111" s="15" t="s">
        <v>109</v>
      </c>
      <c r="E111" s="16" t="s">
        <v>110</v>
      </c>
      <c r="F111" s="15"/>
      <c r="G111" s="25"/>
      <c r="H111" s="18">
        <v>1</v>
      </c>
      <c r="I111" s="15">
        <v>1</v>
      </c>
      <c r="J111" s="15">
        <f t="shared" si="19"/>
        <v>1</v>
      </c>
      <c r="K111" s="15" t="s">
        <v>37</v>
      </c>
      <c r="L111" s="61">
        <f t="shared" si="20"/>
        <v>7.3439999999999998E-3</v>
      </c>
      <c r="M111" s="61">
        <f t="shared" si="21"/>
        <v>7.3439999999999998E-3</v>
      </c>
      <c r="N111" s="48"/>
      <c r="O111" s="49"/>
      <c r="P111" s="49"/>
      <c r="Q111" s="87" t="s">
        <v>111</v>
      </c>
    </row>
    <row r="112" spans="1:17" s="2" customFormat="1" ht="33">
      <c r="A112" s="50" t="s">
        <v>111</v>
      </c>
      <c r="B112" s="13" t="s">
        <v>135</v>
      </c>
      <c r="C112" s="14" t="s">
        <v>108</v>
      </c>
      <c r="D112" s="15" t="s">
        <v>109</v>
      </c>
      <c r="E112" s="16" t="s">
        <v>110</v>
      </c>
      <c r="F112" s="15"/>
      <c r="G112" s="25"/>
      <c r="H112" s="18">
        <v>1</v>
      </c>
      <c r="I112" s="15">
        <v>1</v>
      </c>
      <c r="J112" s="15">
        <f t="shared" si="19"/>
        <v>1</v>
      </c>
      <c r="K112" s="15" t="s">
        <v>37</v>
      </c>
      <c r="L112" s="61">
        <f t="shared" si="20"/>
        <v>7.3439999999999998E-3</v>
      </c>
      <c r="M112" s="61">
        <f t="shared" si="21"/>
        <v>7.3439999999999998E-3</v>
      </c>
      <c r="N112" s="48"/>
      <c r="O112" s="49"/>
      <c r="P112" s="49"/>
      <c r="Q112" s="87" t="s">
        <v>111</v>
      </c>
    </row>
    <row r="113" spans="1:17" s="2" customFormat="1" ht="33">
      <c r="A113" s="50" t="s">
        <v>111</v>
      </c>
      <c r="B113" s="13" t="s">
        <v>136</v>
      </c>
      <c r="C113" s="14" t="s">
        <v>108</v>
      </c>
      <c r="D113" s="15" t="s">
        <v>109</v>
      </c>
      <c r="E113" s="16" t="s">
        <v>110</v>
      </c>
      <c r="F113" s="15"/>
      <c r="G113" s="25"/>
      <c r="H113" s="18">
        <v>1</v>
      </c>
      <c r="I113" s="15">
        <v>1</v>
      </c>
      <c r="J113" s="15">
        <f t="shared" si="19"/>
        <v>1</v>
      </c>
      <c r="K113" s="15" t="s">
        <v>37</v>
      </c>
      <c r="L113" s="61">
        <f t="shared" si="20"/>
        <v>7.3439999999999998E-3</v>
      </c>
      <c r="M113" s="61">
        <f t="shared" si="21"/>
        <v>7.3439999999999998E-3</v>
      </c>
      <c r="N113" s="48"/>
      <c r="O113" s="49"/>
      <c r="P113" s="49"/>
      <c r="Q113" s="87" t="s">
        <v>111</v>
      </c>
    </row>
    <row r="114" spans="1:17" s="2" customFormat="1" ht="33">
      <c r="A114" s="50" t="s">
        <v>111</v>
      </c>
      <c r="B114" s="13" t="s">
        <v>137</v>
      </c>
      <c r="C114" s="14" t="s">
        <v>108</v>
      </c>
      <c r="D114" s="15" t="s">
        <v>109</v>
      </c>
      <c r="E114" s="16" t="s">
        <v>110</v>
      </c>
      <c r="F114" s="15"/>
      <c r="G114" s="25"/>
      <c r="H114" s="18">
        <v>1</v>
      </c>
      <c r="I114" s="15">
        <v>1</v>
      </c>
      <c r="J114" s="15">
        <f t="shared" si="19"/>
        <v>1</v>
      </c>
      <c r="K114" s="15" t="s">
        <v>37</v>
      </c>
      <c r="L114" s="61">
        <f t="shared" si="20"/>
        <v>7.3439999999999998E-3</v>
      </c>
      <c r="M114" s="61">
        <f t="shared" si="21"/>
        <v>7.3439999999999998E-3</v>
      </c>
      <c r="N114" s="48"/>
      <c r="O114" s="49"/>
      <c r="P114" s="49"/>
      <c r="Q114" s="87" t="s">
        <v>111</v>
      </c>
    </row>
    <row r="115" spans="1:17" s="2" customFormat="1" ht="33">
      <c r="A115" s="50" t="s">
        <v>111</v>
      </c>
      <c r="B115" s="13" t="s">
        <v>138</v>
      </c>
      <c r="C115" s="14" t="s">
        <v>108</v>
      </c>
      <c r="D115" s="15" t="s">
        <v>109</v>
      </c>
      <c r="E115" s="16" t="s">
        <v>110</v>
      </c>
      <c r="F115" s="15"/>
      <c r="G115" s="25"/>
      <c r="H115" s="18">
        <v>1</v>
      </c>
      <c r="I115" s="15">
        <v>1</v>
      </c>
      <c r="J115" s="15">
        <f t="shared" si="19"/>
        <v>1</v>
      </c>
      <c r="K115" s="15" t="s">
        <v>37</v>
      </c>
      <c r="L115" s="61">
        <f t="shared" si="20"/>
        <v>7.3439999999999998E-3</v>
      </c>
      <c r="M115" s="61">
        <f t="shared" si="21"/>
        <v>7.3439999999999998E-3</v>
      </c>
      <c r="N115" s="48"/>
      <c r="O115" s="49"/>
      <c r="P115" s="49"/>
      <c r="Q115" s="87" t="s">
        <v>111</v>
      </c>
    </row>
    <row r="116" spans="1:17" s="2" customFormat="1" ht="33">
      <c r="A116" s="50" t="s">
        <v>111</v>
      </c>
      <c r="B116" s="13" t="s">
        <v>139</v>
      </c>
      <c r="C116" s="14" t="s">
        <v>108</v>
      </c>
      <c r="D116" s="15" t="s">
        <v>109</v>
      </c>
      <c r="E116" s="16" t="s">
        <v>110</v>
      </c>
      <c r="F116" s="15"/>
      <c r="G116" s="25"/>
      <c r="H116" s="18">
        <v>1</v>
      </c>
      <c r="I116" s="15">
        <v>1</v>
      </c>
      <c r="J116" s="15">
        <f t="shared" si="19"/>
        <v>1</v>
      </c>
      <c r="K116" s="15" t="s">
        <v>37</v>
      </c>
      <c r="L116" s="61">
        <f t="shared" si="20"/>
        <v>7.3439999999999998E-3</v>
      </c>
      <c r="M116" s="61">
        <f t="shared" si="21"/>
        <v>7.3439999999999998E-3</v>
      </c>
      <c r="N116" s="48"/>
      <c r="O116" s="49"/>
      <c r="P116" s="49"/>
      <c r="Q116" s="87" t="s">
        <v>111</v>
      </c>
    </row>
    <row r="117" spans="1:17" s="2" customFormat="1" ht="33">
      <c r="A117" s="50" t="s">
        <v>111</v>
      </c>
      <c r="B117" s="13" t="s">
        <v>140</v>
      </c>
      <c r="C117" s="14" t="s">
        <v>108</v>
      </c>
      <c r="D117" s="15" t="s">
        <v>109</v>
      </c>
      <c r="E117" s="16" t="s">
        <v>110</v>
      </c>
      <c r="F117" s="15"/>
      <c r="G117" s="25"/>
      <c r="H117" s="18">
        <v>1</v>
      </c>
      <c r="I117" s="15">
        <v>1</v>
      </c>
      <c r="J117" s="15">
        <f t="shared" si="19"/>
        <v>1</v>
      </c>
      <c r="K117" s="15" t="s">
        <v>37</v>
      </c>
      <c r="L117" s="61">
        <f t="shared" si="20"/>
        <v>7.3439999999999998E-3</v>
      </c>
      <c r="M117" s="61">
        <f t="shared" si="21"/>
        <v>7.3439999999999998E-3</v>
      </c>
      <c r="N117" s="48"/>
      <c r="O117" s="49"/>
      <c r="P117" s="49"/>
      <c r="Q117" s="87" t="s">
        <v>111</v>
      </c>
    </row>
    <row r="118" spans="1:17" s="2" customFormat="1" ht="33">
      <c r="A118" s="50" t="s">
        <v>111</v>
      </c>
      <c r="B118" s="13" t="s">
        <v>141</v>
      </c>
      <c r="C118" s="14" t="s">
        <v>108</v>
      </c>
      <c r="D118" s="15" t="s">
        <v>142</v>
      </c>
      <c r="E118" s="16" t="s">
        <v>110</v>
      </c>
      <c r="F118" s="15"/>
      <c r="G118" s="25"/>
      <c r="H118" s="18">
        <v>1</v>
      </c>
      <c r="I118" s="15">
        <v>100</v>
      </c>
      <c r="J118" s="15">
        <v>100</v>
      </c>
      <c r="K118" s="15" t="s">
        <v>37</v>
      </c>
      <c r="L118" s="61">
        <f t="shared" si="20"/>
        <v>7.3439999999999998E-3</v>
      </c>
      <c r="M118" s="61">
        <f t="shared" si="21"/>
        <v>7.3439999999999998E-3</v>
      </c>
      <c r="N118" s="48"/>
      <c r="O118" s="49"/>
      <c r="P118" s="49"/>
      <c r="Q118" s="87" t="s">
        <v>111</v>
      </c>
    </row>
    <row r="119" spans="1:17" s="2" customFormat="1" ht="33">
      <c r="A119" s="50" t="s">
        <v>111</v>
      </c>
      <c r="B119" s="13" t="s">
        <v>143</v>
      </c>
      <c r="C119" s="14" t="s">
        <v>108</v>
      </c>
      <c r="D119" s="15" t="s">
        <v>142</v>
      </c>
      <c r="E119" s="16" t="s">
        <v>110</v>
      </c>
      <c r="F119" s="15"/>
      <c r="G119" s="25"/>
      <c r="H119" s="18">
        <v>1</v>
      </c>
      <c r="I119" s="15">
        <v>100</v>
      </c>
      <c r="J119" s="15">
        <v>100</v>
      </c>
      <c r="K119" s="15" t="s">
        <v>37</v>
      </c>
      <c r="L119" s="61">
        <f t="shared" si="20"/>
        <v>7.3439999999999998E-3</v>
      </c>
      <c r="M119" s="61">
        <f t="shared" si="21"/>
        <v>7.3439999999999998E-3</v>
      </c>
      <c r="N119" s="48"/>
      <c r="O119" s="49"/>
      <c r="P119" s="49"/>
      <c r="Q119" s="87" t="s">
        <v>111</v>
      </c>
    </row>
    <row r="120" spans="1:17" s="2" customFormat="1" ht="33">
      <c r="A120" s="50" t="s">
        <v>111</v>
      </c>
      <c r="B120" s="13" t="s">
        <v>144</v>
      </c>
      <c r="C120" s="14" t="s">
        <v>108</v>
      </c>
      <c r="D120" s="15" t="s">
        <v>142</v>
      </c>
      <c r="E120" s="16" t="s">
        <v>110</v>
      </c>
      <c r="F120" s="15"/>
      <c r="G120" s="25"/>
      <c r="H120" s="18">
        <v>1</v>
      </c>
      <c r="I120" s="15">
        <v>100</v>
      </c>
      <c r="J120" s="15">
        <v>100</v>
      </c>
      <c r="K120" s="15" t="s">
        <v>37</v>
      </c>
      <c r="L120" s="61">
        <f t="shared" si="20"/>
        <v>7.3439999999999998E-3</v>
      </c>
      <c r="M120" s="61">
        <f t="shared" si="21"/>
        <v>7.3439999999999998E-3</v>
      </c>
      <c r="N120" s="48"/>
      <c r="O120" s="49"/>
      <c r="P120" s="49"/>
      <c r="Q120" s="87" t="s">
        <v>111</v>
      </c>
    </row>
    <row r="121" spans="1:17" s="2" customFormat="1" ht="33">
      <c r="A121" s="50" t="s">
        <v>111</v>
      </c>
      <c r="B121" s="13" t="s">
        <v>145</v>
      </c>
      <c r="C121" s="14" t="s">
        <v>108</v>
      </c>
      <c r="D121" s="15" t="s">
        <v>146</v>
      </c>
      <c r="E121" s="16" t="s">
        <v>110</v>
      </c>
      <c r="F121" s="15"/>
      <c r="G121" s="25"/>
      <c r="H121" s="18">
        <v>1</v>
      </c>
      <c r="I121" s="15">
        <v>150</v>
      </c>
      <c r="J121" s="15">
        <v>150</v>
      </c>
      <c r="K121" s="15" t="s">
        <v>37</v>
      </c>
      <c r="L121" s="61">
        <f t="shared" si="20"/>
        <v>7.3439999999999998E-3</v>
      </c>
      <c r="M121" s="61">
        <f t="shared" si="21"/>
        <v>7.3439999999999998E-3</v>
      </c>
      <c r="N121" s="48"/>
      <c r="O121" s="49"/>
      <c r="P121" s="49"/>
      <c r="Q121" s="87" t="s">
        <v>111</v>
      </c>
    </row>
    <row r="122" spans="1:17" s="2" customFormat="1" ht="33">
      <c r="A122" s="50" t="s">
        <v>111</v>
      </c>
      <c r="B122" s="13" t="s">
        <v>147</v>
      </c>
      <c r="C122" s="14" t="s">
        <v>108</v>
      </c>
      <c r="D122" s="15" t="s">
        <v>146</v>
      </c>
      <c r="E122" s="16" t="s">
        <v>110</v>
      </c>
      <c r="F122" s="15"/>
      <c r="G122" s="25"/>
      <c r="H122" s="18">
        <v>1</v>
      </c>
      <c r="I122" s="15">
        <v>150</v>
      </c>
      <c r="J122" s="15">
        <v>150</v>
      </c>
      <c r="K122" s="15" t="s">
        <v>37</v>
      </c>
      <c r="L122" s="61">
        <f t="shared" si="20"/>
        <v>7.3439999999999998E-3</v>
      </c>
      <c r="M122" s="61">
        <f t="shared" si="21"/>
        <v>7.3439999999999998E-3</v>
      </c>
      <c r="N122" s="48"/>
      <c r="O122" s="49"/>
      <c r="P122" s="49"/>
      <c r="Q122" s="87" t="s">
        <v>111</v>
      </c>
    </row>
    <row r="123" spans="1:17" s="2" customFormat="1" ht="33">
      <c r="A123" s="50" t="s">
        <v>111</v>
      </c>
      <c r="B123" s="13" t="s">
        <v>148</v>
      </c>
      <c r="C123" s="14" t="s">
        <v>108</v>
      </c>
      <c r="D123" s="15" t="s">
        <v>149</v>
      </c>
      <c r="E123" s="16" t="s">
        <v>110</v>
      </c>
      <c r="F123" s="15"/>
      <c r="G123" s="25"/>
      <c r="H123" s="18">
        <v>1</v>
      </c>
      <c r="I123" s="15">
        <v>12</v>
      </c>
      <c r="J123" s="15">
        <v>12</v>
      </c>
      <c r="K123" s="15" t="s">
        <v>37</v>
      </c>
      <c r="L123" s="61">
        <f t="shared" si="20"/>
        <v>7.3439999999999998E-3</v>
      </c>
      <c r="M123" s="61">
        <f t="shared" si="21"/>
        <v>7.3439999999999998E-3</v>
      </c>
      <c r="N123" s="48"/>
      <c r="O123" s="49"/>
      <c r="P123" s="49"/>
      <c r="Q123" s="87" t="s">
        <v>111</v>
      </c>
    </row>
    <row r="124" spans="1:17" s="2" customFormat="1" ht="33">
      <c r="A124" s="50" t="s">
        <v>111</v>
      </c>
      <c r="B124" s="13" t="s">
        <v>150</v>
      </c>
      <c r="C124" s="14" t="s">
        <v>108</v>
      </c>
      <c r="D124" s="15" t="s">
        <v>151</v>
      </c>
      <c r="E124" s="16" t="s">
        <v>110</v>
      </c>
      <c r="F124" s="15"/>
      <c r="G124" s="25"/>
      <c r="H124" s="18">
        <v>1</v>
      </c>
      <c r="I124" s="15">
        <v>50</v>
      </c>
      <c r="J124" s="15">
        <v>50</v>
      </c>
      <c r="K124" s="15" t="s">
        <v>37</v>
      </c>
      <c r="L124" s="61">
        <f t="shared" si="20"/>
        <v>7.3439999999999998E-3</v>
      </c>
      <c r="M124" s="61">
        <f t="shared" si="21"/>
        <v>7.3439999999999998E-3</v>
      </c>
      <c r="N124" s="48"/>
      <c r="O124" s="49"/>
      <c r="P124" s="49"/>
      <c r="Q124" s="87" t="s">
        <v>111</v>
      </c>
    </row>
    <row r="125" spans="1:17" s="2" customFormat="1" ht="33">
      <c r="A125" s="50" t="s">
        <v>111</v>
      </c>
      <c r="B125" s="127" t="s">
        <v>152</v>
      </c>
      <c r="C125" s="14" t="s">
        <v>108</v>
      </c>
      <c r="D125" s="15" t="s">
        <v>153</v>
      </c>
      <c r="E125" s="16" t="s">
        <v>110</v>
      </c>
      <c r="F125" s="15"/>
      <c r="G125" s="25"/>
      <c r="H125" s="111">
        <v>1</v>
      </c>
      <c r="I125" s="15">
        <v>200</v>
      </c>
      <c r="J125" s="15">
        <v>200</v>
      </c>
      <c r="K125" s="15" t="s">
        <v>37</v>
      </c>
      <c r="L125" s="103">
        <f t="shared" si="20"/>
        <v>7.3439999999999998E-3</v>
      </c>
      <c r="M125" s="103">
        <f t="shared" si="21"/>
        <v>7.3439999999999998E-3</v>
      </c>
      <c r="N125" s="48"/>
      <c r="O125" s="49"/>
      <c r="P125" s="49"/>
      <c r="Q125" s="87" t="s">
        <v>111</v>
      </c>
    </row>
    <row r="126" spans="1:17" s="2" customFormat="1" ht="33">
      <c r="A126" s="50" t="s">
        <v>111</v>
      </c>
      <c r="B126" s="128" t="s">
        <v>154</v>
      </c>
      <c r="C126" s="14" t="s">
        <v>108</v>
      </c>
      <c r="D126" s="15" t="s">
        <v>155</v>
      </c>
      <c r="E126" s="16" t="s">
        <v>110</v>
      </c>
      <c r="F126" s="15"/>
      <c r="G126" s="25"/>
      <c r="H126" s="110"/>
      <c r="I126" s="15">
        <v>12</v>
      </c>
      <c r="J126" s="15">
        <v>12</v>
      </c>
      <c r="K126" s="15" t="s">
        <v>37</v>
      </c>
      <c r="L126" s="104">
        <f t="shared" si="20"/>
        <v>7.3439999999999998E-3</v>
      </c>
      <c r="M126" s="104">
        <f t="shared" si="21"/>
        <v>0</v>
      </c>
      <c r="N126" s="48"/>
      <c r="O126" s="49"/>
      <c r="P126" s="49"/>
      <c r="Q126" s="87" t="s">
        <v>111</v>
      </c>
    </row>
    <row r="127" spans="1:17" s="2" customFormat="1" ht="33">
      <c r="A127" s="50" t="s">
        <v>111</v>
      </c>
      <c r="B127" s="127" t="s">
        <v>156</v>
      </c>
      <c r="C127" s="14" t="s">
        <v>108</v>
      </c>
      <c r="D127" s="15" t="s">
        <v>157</v>
      </c>
      <c r="E127" s="16" t="s">
        <v>110</v>
      </c>
      <c r="F127" s="15"/>
      <c r="G127" s="25"/>
      <c r="H127" s="111">
        <v>1</v>
      </c>
      <c r="I127" s="15">
        <v>50</v>
      </c>
      <c r="J127" s="15">
        <v>50</v>
      </c>
      <c r="K127" s="15" t="s">
        <v>37</v>
      </c>
      <c r="L127" s="103">
        <f t="shared" si="20"/>
        <v>7.3439999999999998E-3</v>
      </c>
      <c r="M127" s="103">
        <f t="shared" si="21"/>
        <v>7.3439999999999998E-3</v>
      </c>
      <c r="N127" s="48"/>
      <c r="O127" s="49"/>
      <c r="P127" s="49"/>
      <c r="Q127" s="87" t="s">
        <v>111</v>
      </c>
    </row>
    <row r="128" spans="1:17" s="2" customFormat="1" ht="33">
      <c r="A128" s="50" t="s">
        <v>111</v>
      </c>
      <c r="B128" s="129" t="s">
        <v>154</v>
      </c>
      <c r="C128" s="14" t="s">
        <v>108</v>
      </c>
      <c r="D128" s="15" t="s">
        <v>158</v>
      </c>
      <c r="E128" s="16" t="s">
        <v>110</v>
      </c>
      <c r="F128" s="15"/>
      <c r="G128" s="25"/>
      <c r="H128" s="109"/>
      <c r="I128" s="15">
        <v>6</v>
      </c>
      <c r="J128" s="15">
        <v>6</v>
      </c>
      <c r="K128" s="15" t="s">
        <v>37</v>
      </c>
      <c r="L128" s="105">
        <f t="shared" si="20"/>
        <v>7.3439999999999998E-3</v>
      </c>
      <c r="M128" s="105">
        <f t="shared" si="21"/>
        <v>0</v>
      </c>
      <c r="N128" s="48"/>
      <c r="O128" s="49"/>
      <c r="P128" s="49"/>
      <c r="Q128" s="87" t="s">
        <v>111</v>
      </c>
    </row>
    <row r="129" spans="1:17" s="2" customFormat="1" ht="33">
      <c r="A129" s="50" t="s">
        <v>111</v>
      </c>
      <c r="B129" s="129" t="s">
        <v>154</v>
      </c>
      <c r="C129" s="14" t="s">
        <v>108</v>
      </c>
      <c r="D129" s="15" t="s">
        <v>159</v>
      </c>
      <c r="E129" s="16" t="s">
        <v>110</v>
      </c>
      <c r="F129" s="15"/>
      <c r="G129" s="25"/>
      <c r="H129" s="109"/>
      <c r="I129" s="15">
        <v>100</v>
      </c>
      <c r="J129" s="15">
        <v>100</v>
      </c>
      <c r="K129" s="15" t="s">
        <v>37</v>
      </c>
      <c r="L129" s="105">
        <f t="shared" si="20"/>
        <v>7.3439999999999998E-3</v>
      </c>
      <c r="M129" s="105">
        <f t="shared" si="21"/>
        <v>0</v>
      </c>
      <c r="N129" s="48"/>
      <c r="O129" s="49"/>
      <c r="P129" s="49"/>
      <c r="Q129" s="87" t="s">
        <v>111</v>
      </c>
    </row>
    <row r="130" spans="1:17" s="2" customFormat="1" ht="33">
      <c r="A130" s="50" t="s">
        <v>111</v>
      </c>
      <c r="B130" s="128" t="s">
        <v>154</v>
      </c>
      <c r="C130" s="14" t="s">
        <v>108</v>
      </c>
      <c r="D130" s="15" t="s">
        <v>160</v>
      </c>
      <c r="E130" s="16" t="s">
        <v>110</v>
      </c>
      <c r="F130" s="15"/>
      <c r="G130" s="25"/>
      <c r="H130" s="110"/>
      <c r="I130" s="15">
        <v>190</v>
      </c>
      <c r="J130" s="15">
        <v>190</v>
      </c>
      <c r="K130" s="15" t="s">
        <v>37</v>
      </c>
      <c r="L130" s="104">
        <f t="shared" si="20"/>
        <v>7.3439999999999998E-3</v>
      </c>
      <c r="M130" s="104">
        <f t="shared" si="21"/>
        <v>0</v>
      </c>
      <c r="N130" s="48"/>
      <c r="O130" s="49"/>
      <c r="P130" s="49"/>
      <c r="Q130" s="87" t="s">
        <v>111</v>
      </c>
    </row>
    <row r="131" spans="1:17" s="2" customFormat="1" ht="33">
      <c r="A131" s="50" t="s">
        <v>111</v>
      </c>
      <c r="B131" s="62" t="s">
        <v>161</v>
      </c>
      <c r="C131" s="14" t="s">
        <v>108</v>
      </c>
      <c r="D131" s="15" t="s">
        <v>162</v>
      </c>
      <c r="E131" s="16" t="s">
        <v>110</v>
      </c>
      <c r="F131" s="15"/>
      <c r="G131" s="25"/>
      <c r="H131" s="18">
        <v>1</v>
      </c>
      <c r="I131" s="15">
        <v>100</v>
      </c>
      <c r="J131" s="15">
        <v>100</v>
      </c>
      <c r="K131" s="15" t="s">
        <v>37</v>
      </c>
      <c r="L131" s="68">
        <f t="shared" si="20"/>
        <v>7.3439999999999998E-3</v>
      </c>
      <c r="M131" s="68">
        <f t="shared" si="21"/>
        <v>7.3439999999999998E-3</v>
      </c>
      <c r="N131" s="48"/>
      <c r="O131" s="49"/>
      <c r="P131" s="49"/>
      <c r="Q131" s="87" t="s">
        <v>111</v>
      </c>
    </row>
    <row r="132" spans="1:17" s="2" customFormat="1" ht="33">
      <c r="A132" s="50" t="s">
        <v>111</v>
      </c>
      <c r="B132" s="62" t="s">
        <v>163</v>
      </c>
      <c r="C132" s="14" t="s">
        <v>108</v>
      </c>
      <c r="D132" s="15" t="s">
        <v>162</v>
      </c>
      <c r="E132" s="16" t="s">
        <v>110</v>
      </c>
      <c r="F132" s="15"/>
      <c r="G132" s="25"/>
      <c r="H132" s="18">
        <v>1</v>
      </c>
      <c r="I132" s="15">
        <v>100</v>
      </c>
      <c r="J132" s="15">
        <v>100</v>
      </c>
      <c r="K132" s="15" t="s">
        <v>37</v>
      </c>
      <c r="L132" s="68">
        <f t="shared" si="20"/>
        <v>7.3439999999999998E-3</v>
      </c>
      <c r="M132" s="68">
        <f t="shared" si="21"/>
        <v>7.3439999999999998E-3</v>
      </c>
      <c r="N132" s="48"/>
      <c r="O132" s="49"/>
      <c r="P132" s="49"/>
      <c r="Q132" s="87" t="s">
        <v>111</v>
      </c>
    </row>
    <row r="133" spans="1:17" s="2" customFormat="1" ht="33">
      <c r="A133" s="50" t="s">
        <v>111</v>
      </c>
      <c r="B133" s="127" t="s">
        <v>164</v>
      </c>
      <c r="C133" s="14" t="s">
        <v>108</v>
      </c>
      <c r="D133" s="15" t="s">
        <v>165</v>
      </c>
      <c r="E133" s="16" t="s">
        <v>110</v>
      </c>
      <c r="F133" s="15"/>
      <c r="G133" s="25"/>
      <c r="H133" s="111">
        <v>1</v>
      </c>
      <c r="I133" s="15">
        <v>100</v>
      </c>
      <c r="J133" s="15">
        <v>100</v>
      </c>
      <c r="K133" s="15" t="s">
        <v>37</v>
      </c>
      <c r="L133" s="103">
        <f t="shared" si="20"/>
        <v>7.3439999999999998E-3</v>
      </c>
      <c r="M133" s="103">
        <f t="shared" si="21"/>
        <v>7.3439999999999998E-3</v>
      </c>
      <c r="N133" s="48"/>
      <c r="O133" s="49"/>
      <c r="P133" s="49"/>
      <c r="Q133" s="87" t="s">
        <v>111</v>
      </c>
    </row>
    <row r="134" spans="1:17" s="2" customFormat="1" ht="33">
      <c r="A134" s="50" t="s">
        <v>111</v>
      </c>
      <c r="B134" s="128" t="s">
        <v>154</v>
      </c>
      <c r="C134" s="14" t="s">
        <v>108</v>
      </c>
      <c r="D134" s="15" t="s">
        <v>166</v>
      </c>
      <c r="E134" s="16" t="s">
        <v>110</v>
      </c>
      <c r="F134" s="15"/>
      <c r="G134" s="25"/>
      <c r="H134" s="110"/>
      <c r="I134" s="15">
        <v>100</v>
      </c>
      <c r="J134" s="15">
        <v>100</v>
      </c>
      <c r="K134" s="15" t="s">
        <v>37</v>
      </c>
      <c r="L134" s="104">
        <f t="shared" si="20"/>
        <v>7.3439999999999998E-3</v>
      </c>
      <c r="M134" s="104">
        <f t="shared" si="21"/>
        <v>0</v>
      </c>
      <c r="N134" s="48"/>
      <c r="O134" s="49"/>
      <c r="P134" s="49"/>
      <c r="Q134" s="87" t="s">
        <v>111</v>
      </c>
    </row>
    <row r="135" spans="1:17" s="2" customFormat="1" ht="33">
      <c r="A135" s="50" t="s">
        <v>111</v>
      </c>
      <c r="B135" s="127" t="s">
        <v>167</v>
      </c>
      <c r="C135" s="14" t="s">
        <v>108</v>
      </c>
      <c r="D135" s="15" t="s">
        <v>168</v>
      </c>
      <c r="E135" s="16" t="s">
        <v>110</v>
      </c>
      <c r="F135" s="15"/>
      <c r="G135" s="25"/>
      <c r="H135" s="111">
        <v>1</v>
      </c>
      <c r="I135" s="15">
        <v>30</v>
      </c>
      <c r="J135" s="15">
        <v>30</v>
      </c>
      <c r="K135" s="15" t="s">
        <v>37</v>
      </c>
      <c r="L135" s="103">
        <f t="shared" si="20"/>
        <v>7.3439999999999998E-3</v>
      </c>
      <c r="M135" s="103">
        <f t="shared" si="21"/>
        <v>7.3439999999999998E-3</v>
      </c>
      <c r="N135" s="48"/>
      <c r="O135" s="49"/>
      <c r="P135" s="49"/>
      <c r="Q135" s="87" t="s">
        <v>111</v>
      </c>
    </row>
    <row r="136" spans="1:17" s="2" customFormat="1" ht="33">
      <c r="A136" s="50" t="s">
        <v>111</v>
      </c>
      <c r="B136" s="128" t="s">
        <v>154</v>
      </c>
      <c r="C136" s="14" t="s">
        <v>108</v>
      </c>
      <c r="D136" s="15" t="s">
        <v>169</v>
      </c>
      <c r="E136" s="16" t="s">
        <v>110</v>
      </c>
      <c r="F136" s="15"/>
      <c r="G136" s="25"/>
      <c r="H136" s="110"/>
      <c r="I136" s="15">
        <v>600</v>
      </c>
      <c r="J136" s="15">
        <v>600</v>
      </c>
      <c r="K136" s="15" t="s">
        <v>37</v>
      </c>
      <c r="L136" s="104">
        <f t="shared" si="20"/>
        <v>7.3439999999999998E-3</v>
      </c>
      <c r="M136" s="104">
        <f t="shared" si="21"/>
        <v>0</v>
      </c>
      <c r="N136" s="48"/>
      <c r="O136" s="49"/>
      <c r="P136" s="49"/>
      <c r="Q136" s="87" t="s">
        <v>111</v>
      </c>
    </row>
    <row r="137" spans="1:17" s="2" customFormat="1" ht="33">
      <c r="A137" s="50" t="s">
        <v>111</v>
      </c>
      <c r="B137" s="62" t="s">
        <v>170</v>
      </c>
      <c r="C137" s="14" t="s">
        <v>108</v>
      </c>
      <c r="D137" s="15" t="s">
        <v>171</v>
      </c>
      <c r="E137" s="16" t="s">
        <v>110</v>
      </c>
      <c r="F137" s="15"/>
      <c r="G137" s="25"/>
      <c r="H137" s="18">
        <v>1</v>
      </c>
      <c r="I137" s="15">
        <v>12</v>
      </c>
      <c r="J137" s="15">
        <v>12</v>
      </c>
      <c r="K137" s="15" t="s">
        <v>37</v>
      </c>
      <c r="L137" s="68">
        <f t="shared" si="20"/>
        <v>7.3439999999999998E-3</v>
      </c>
      <c r="M137" s="68">
        <f t="shared" si="21"/>
        <v>7.3439999999999998E-3</v>
      </c>
      <c r="N137" s="48"/>
      <c r="O137" s="49"/>
      <c r="P137" s="49"/>
      <c r="Q137" s="87" t="s">
        <v>111</v>
      </c>
    </row>
    <row r="138" spans="1:17" s="2" customFormat="1" ht="33">
      <c r="A138" s="50" t="s">
        <v>111</v>
      </c>
      <c r="B138" s="127" t="s">
        <v>172</v>
      </c>
      <c r="C138" s="14" t="s">
        <v>108</v>
      </c>
      <c r="D138" s="15" t="s">
        <v>173</v>
      </c>
      <c r="E138" s="16" t="s">
        <v>110</v>
      </c>
      <c r="F138" s="15"/>
      <c r="G138" s="25"/>
      <c r="H138" s="111">
        <v>1</v>
      </c>
      <c r="I138" s="15">
        <v>100</v>
      </c>
      <c r="J138" s="15">
        <v>100</v>
      </c>
      <c r="K138" s="15" t="s">
        <v>37</v>
      </c>
      <c r="L138" s="103">
        <f t="shared" si="20"/>
        <v>7.3439999999999998E-3</v>
      </c>
      <c r="M138" s="103">
        <f t="shared" si="21"/>
        <v>7.3439999999999998E-3</v>
      </c>
      <c r="N138" s="48"/>
      <c r="O138" s="49"/>
      <c r="P138" s="49"/>
      <c r="Q138" s="87" t="s">
        <v>111</v>
      </c>
    </row>
    <row r="139" spans="1:17" s="2" customFormat="1" ht="33">
      <c r="A139" s="50" t="s">
        <v>111</v>
      </c>
      <c r="B139" s="128" t="s">
        <v>154</v>
      </c>
      <c r="C139" s="14" t="s">
        <v>108</v>
      </c>
      <c r="D139" s="15" t="s">
        <v>174</v>
      </c>
      <c r="E139" s="16" t="s">
        <v>110</v>
      </c>
      <c r="F139" s="15"/>
      <c r="G139" s="25"/>
      <c r="H139" s="110"/>
      <c r="I139" s="15">
        <v>20</v>
      </c>
      <c r="J139" s="15">
        <v>20</v>
      </c>
      <c r="K139" s="15" t="s">
        <v>37</v>
      </c>
      <c r="L139" s="104">
        <f t="shared" si="20"/>
        <v>7.3439999999999998E-3</v>
      </c>
      <c r="M139" s="104">
        <f t="shared" si="21"/>
        <v>0</v>
      </c>
      <c r="N139" s="48"/>
      <c r="O139" s="49"/>
      <c r="P139" s="49"/>
      <c r="Q139" s="87" t="s">
        <v>111</v>
      </c>
    </row>
    <row r="140" spans="1:17" s="2" customFormat="1" ht="33">
      <c r="A140" s="50" t="s">
        <v>111</v>
      </c>
      <c r="B140" s="62" t="s">
        <v>175</v>
      </c>
      <c r="C140" s="14" t="s">
        <v>108</v>
      </c>
      <c r="D140" s="15" t="s">
        <v>176</v>
      </c>
      <c r="E140" s="16" t="s">
        <v>110</v>
      </c>
      <c r="F140" s="15"/>
      <c r="G140" s="25"/>
      <c r="H140" s="18">
        <v>1</v>
      </c>
      <c r="I140" s="15">
        <v>50</v>
      </c>
      <c r="J140" s="15">
        <v>50</v>
      </c>
      <c r="K140" s="15" t="s">
        <v>37</v>
      </c>
      <c r="L140" s="68">
        <f t="shared" si="20"/>
        <v>7.3439999999999998E-3</v>
      </c>
      <c r="M140" s="68">
        <f t="shared" si="21"/>
        <v>7.3439999999999998E-3</v>
      </c>
      <c r="N140" s="48">
        <f>SUM(M88:M140)</f>
        <v>0.33782400000000007</v>
      </c>
      <c r="O140" s="49"/>
      <c r="P140" s="49">
        <v>634</v>
      </c>
      <c r="Q140" s="87" t="s">
        <v>111</v>
      </c>
    </row>
    <row r="141" spans="1:17" s="2" customFormat="1">
      <c r="A141" s="55"/>
      <c r="B141" s="63"/>
      <c r="C141" s="27"/>
      <c r="D141" s="28"/>
      <c r="E141" s="29"/>
      <c r="F141" s="28"/>
      <c r="G141" s="30"/>
      <c r="H141" s="31"/>
      <c r="I141" s="28"/>
      <c r="J141" s="28"/>
      <c r="K141" s="28"/>
      <c r="L141" s="69"/>
      <c r="M141" s="69"/>
      <c r="N141" s="57"/>
      <c r="O141" s="58"/>
      <c r="P141" s="58"/>
      <c r="Q141" s="87"/>
    </row>
    <row r="142" spans="1:17" s="3" customFormat="1" ht="54.95" customHeight="1">
      <c r="A142" s="50" t="s">
        <v>180</v>
      </c>
      <c r="B142" s="127" t="s">
        <v>177</v>
      </c>
      <c r="C142" s="14" t="s">
        <v>178</v>
      </c>
      <c r="D142" s="125" t="s">
        <v>179</v>
      </c>
      <c r="E142" s="16"/>
      <c r="F142" s="15"/>
      <c r="G142" s="115"/>
      <c r="H142" s="111">
        <v>1</v>
      </c>
      <c r="I142" s="15">
        <v>144</v>
      </c>
      <c r="J142" s="15">
        <v>144</v>
      </c>
      <c r="K142" s="15" t="s">
        <v>37</v>
      </c>
      <c r="L142" s="103">
        <f>1.16*0.96*1.32</f>
        <v>1.4699519999999999</v>
      </c>
      <c r="M142" s="103">
        <f>1.16*0.96*1.32</f>
        <v>1.4699519999999999</v>
      </c>
      <c r="N142" s="48"/>
      <c r="O142" s="96">
        <v>651</v>
      </c>
      <c r="P142" s="96">
        <v>651</v>
      </c>
      <c r="Q142" s="87" t="s">
        <v>180</v>
      </c>
    </row>
    <row r="143" spans="1:17" s="3" customFormat="1" ht="54.95" customHeight="1">
      <c r="A143" s="50" t="s">
        <v>180</v>
      </c>
      <c r="B143" s="129"/>
      <c r="C143" s="14" t="s">
        <v>181</v>
      </c>
      <c r="D143" s="126"/>
      <c r="E143" s="16"/>
      <c r="F143" s="15"/>
      <c r="G143" s="116"/>
      <c r="H143" s="109"/>
      <c r="I143" s="15">
        <v>6</v>
      </c>
      <c r="J143" s="15">
        <v>6</v>
      </c>
      <c r="K143" s="15" t="s">
        <v>37</v>
      </c>
      <c r="L143" s="105"/>
      <c r="M143" s="105"/>
      <c r="N143" s="48"/>
      <c r="O143" s="94"/>
      <c r="P143" s="94"/>
      <c r="Q143" s="87" t="s">
        <v>180</v>
      </c>
    </row>
    <row r="144" spans="1:17" s="3" customFormat="1" ht="54.95" customHeight="1">
      <c r="A144" s="50" t="s">
        <v>180</v>
      </c>
      <c r="B144" s="128"/>
      <c r="C144" s="14" t="s">
        <v>182</v>
      </c>
      <c r="D144" s="64" t="s">
        <v>183</v>
      </c>
      <c r="E144" s="16"/>
      <c r="F144" s="15"/>
      <c r="G144" s="116"/>
      <c r="H144" s="110"/>
      <c r="I144" s="15">
        <v>168</v>
      </c>
      <c r="J144" s="15">
        <v>168</v>
      </c>
      <c r="K144" s="15" t="s">
        <v>37</v>
      </c>
      <c r="L144" s="104"/>
      <c r="M144" s="104"/>
      <c r="N144" s="48"/>
      <c r="O144" s="95"/>
      <c r="P144" s="95"/>
      <c r="Q144" s="87" t="s">
        <v>180</v>
      </c>
    </row>
    <row r="145" spans="1:17" s="3" customFormat="1" ht="54.95" customHeight="1">
      <c r="A145" s="50" t="s">
        <v>180</v>
      </c>
      <c r="B145" s="127" t="s">
        <v>177</v>
      </c>
      <c r="C145" s="14" t="s">
        <v>184</v>
      </c>
      <c r="D145" s="64" t="s">
        <v>183</v>
      </c>
      <c r="E145" s="16"/>
      <c r="F145" s="15"/>
      <c r="G145" s="116"/>
      <c r="H145" s="111">
        <v>1</v>
      </c>
      <c r="I145" s="15">
        <v>32</v>
      </c>
      <c r="J145" s="15">
        <v>32</v>
      </c>
      <c r="K145" s="15" t="s">
        <v>37</v>
      </c>
      <c r="L145" s="103">
        <f>0.98*0.81*1.27</f>
        <v>1.0081260000000001</v>
      </c>
      <c r="M145" s="103">
        <f>0.98*0.81*1.27</f>
        <v>1.0081260000000001</v>
      </c>
      <c r="N145" s="48"/>
      <c r="O145" s="96">
        <v>423</v>
      </c>
      <c r="P145" s="96">
        <v>423</v>
      </c>
      <c r="Q145" s="87" t="s">
        <v>180</v>
      </c>
    </row>
    <row r="146" spans="1:17" s="3" customFormat="1" ht="54.95" customHeight="1">
      <c r="A146" s="50" t="s">
        <v>180</v>
      </c>
      <c r="B146" s="129"/>
      <c r="C146" s="14" t="s">
        <v>185</v>
      </c>
      <c r="D146" s="64" t="s">
        <v>186</v>
      </c>
      <c r="E146" s="16"/>
      <c r="F146" s="15"/>
      <c r="G146" s="116"/>
      <c r="H146" s="109"/>
      <c r="I146" s="15">
        <v>200</v>
      </c>
      <c r="J146" s="15">
        <v>200</v>
      </c>
      <c r="K146" s="15" t="s">
        <v>37</v>
      </c>
      <c r="L146" s="105"/>
      <c r="M146" s="105"/>
      <c r="N146" s="48"/>
      <c r="O146" s="94"/>
      <c r="P146" s="94"/>
      <c r="Q146" s="87" t="s">
        <v>180</v>
      </c>
    </row>
    <row r="147" spans="1:17" s="3" customFormat="1" ht="54.95" customHeight="1">
      <c r="A147" s="50" t="s">
        <v>180</v>
      </c>
      <c r="B147" s="128"/>
      <c r="C147" s="14" t="s">
        <v>187</v>
      </c>
      <c r="D147" s="64" t="s">
        <v>188</v>
      </c>
      <c r="E147" s="16"/>
      <c r="F147" s="15"/>
      <c r="G147" s="116"/>
      <c r="H147" s="110"/>
      <c r="I147" s="15">
        <v>32</v>
      </c>
      <c r="J147" s="15">
        <v>32</v>
      </c>
      <c r="K147" s="15" t="s">
        <v>37</v>
      </c>
      <c r="L147" s="104"/>
      <c r="M147" s="104"/>
      <c r="N147" s="48"/>
      <c r="O147" s="95"/>
      <c r="P147" s="95"/>
      <c r="Q147" s="87" t="s">
        <v>180</v>
      </c>
    </row>
    <row r="148" spans="1:17" s="3" customFormat="1" ht="54.95" customHeight="1">
      <c r="A148" s="50" t="s">
        <v>180</v>
      </c>
      <c r="B148" s="62" t="s">
        <v>177</v>
      </c>
      <c r="C148" s="14" t="s">
        <v>189</v>
      </c>
      <c r="D148" s="64" t="s">
        <v>188</v>
      </c>
      <c r="E148" s="16"/>
      <c r="F148" s="15"/>
      <c r="G148" s="118"/>
      <c r="H148" s="18">
        <v>1</v>
      </c>
      <c r="I148" s="15">
        <v>168</v>
      </c>
      <c r="J148" s="15">
        <v>168</v>
      </c>
      <c r="K148" s="15" t="s">
        <v>37</v>
      </c>
      <c r="L148" s="68">
        <f>1.08*1.25*0.9</f>
        <v>1.2150000000000001</v>
      </c>
      <c r="M148" s="68">
        <f>1.08*1.25*0.9</f>
        <v>1.2150000000000001</v>
      </c>
      <c r="N148" s="48">
        <f>SUM(M142:M148)</f>
        <v>3.6930779999999999</v>
      </c>
      <c r="O148" s="49">
        <v>519</v>
      </c>
      <c r="P148" s="49">
        <v>519</v>
      </c>
      <c r="Q148" s="87" t="s">
        <v>180</v>
      </c>
    </row>
    <row r="149" spans="1:17" s="2" customFormat="1">
      <c r="A149" s="55"/>
      <c r="B149" s="26"/>
      <c r="C149" s="27"/>
      <c r="D149" s="28"/>
      <c r="E149" s="29"/>
      <c r="F149" s="28"/>
      <c r="G149" s="30"/>
      <c r="H149" s="31"/>
      <c r="I149" s="28"/>
      <c r="J149" s="28"/>
      <c r="K149" s="28"/>
      <c r="L149" s="56"/>
      <c r="M149" s="56"/>
      <c r="N149" s="57"/>
      <c r="O149" s="58"/>
      <c r="P149" s="58"/>
      <c r="Q149" s="87"/>
    </row>
    <row r="150" spans="1:17" s="2" customFormat="1" ht="78.95" customHeight="1">
      <c r="A150" s="50" t="s">
        <v>193</v>
      </c>
      <c r="B150" s="13" t="s">
        <v>190</v>
      </c>
      <c r="C150" s="14" t="s">
        <v>191</v>
      </c>
      <c r="D150" s="64" t="s">
        <v>192</v>
      </c>
      <c r="E150" s="16"/>
      <c r="F150" s="15">
        <v>42029900</v>
      </c>
      <c r="G150" s="25"/>
      <c r="H150" s="18">
        <v>6</v>
      </c>
      <c r="I150" s="15">
        <v>100</v>
      </c>
      <c r="J150" s="15">
        <f t="shared" ref="J150:J155" si="22">I150*H150</f>
        <v>600</v>
      </c>
      <c r="K150" s="15" t="s">
        <v>37</v>
      </c>
      <c r="L150" s="47">
        <v>0.10700999999999999</v>
      </c>
      <c r="M150" s="47">
        <f t="shared" ref="M150:M155" si="23">L150*H150</f>
        <v>0.64205999999999996</v>
      </c>
      <c r="N150" s="48"/>
      <c r="O150" s="49">
        <v>17</v>
      </c>
      <c r="P150" s="49">
        <f t="shared" ref="P150:P155" si="24">O150*H150</f>
        <v>102</v>
      </c>
      <c r="Q150" s="87" t="s">
        <v>193</v>
      </c>
    </row>
    <row r="151" spans="1:17" s="2" customFormat="1" ht="72" customHeight="1">
      <c r="A151" s="50" t="s">
        <v>193</v>
      </c>
      <c r="B151" s="13" t="s">
        <v>194</v>
      </c>
      <c r="C151" s="14" t="s">
        <v>195</v>
      </c>
      <c r="D151" s="64" t="s">
        <v>196</v>
      </c>
      <c r="E151" s="16"/>
      <c r="F151" s="15">
        <v>42029900</v>
      </c>
      <c r="G151" s="25"/>
      <c r="H151" s="18">
        <v>4</v>
      </c>
      <c r="I151" s="15">
        <v>50</v>
      </c>
      <c r="J151" s="15">
        <f t="shared" si="22"/>
        <v>200</v>
      </c>
      <c r="K151" s="15" t="s">
        <v>37</v>
      </c>
      <c r="L151" s="47">
        <v>0.10440000000000001</v>
      </c>
      <c r="M151" s="47">
        <f t="shared" si="23"/>
        <v>0.41760000000000003</v>
      </c>
      <c r="N151" s="48"/>
      <c r="O151" s="49">
        <v>14.4</v>
      </c>
      <c r="P151" s="49">
        <f t="shared" si="24"/>
        <v>57.6</v>
      </c>
      <c r="Q151" s="87" t="s">
        <v>193</v>
      </c>
    </row>
    <row r="152" spans="1:17" s="2" customFormat="1" ht="84.95" customHeight="1">
      <c r="A152" s="50" t="s">
        <v>193</v>
      </c>
      <c r="B152" s="13" t="s">
        <v>197</v>
      </c>
      <c r="C152" s="14" t="s">
        <v>198</v>
      </c>
      <c r="D152" s="64" t="s">
        <v>199</v>
      </c>
      <c r="E152" s="16"/>
      <c r="F152" s="15">
        <v>42029900</v>
      </c>
      <c r="G152" s="25"/>
      <c r="H152" s="18">
        <v>2</v>
      </c>
      <c r="I152" s="15">
        <v>50</v>
      </c>
      <c r="J152" s="15">
        <f t="shared" si="22"/>
        <v>100</v>
      </c>
      <c r="K152" s="15" t="s">
        <v>37</v>
      </c>
      <c r="L152" s="47">
        <v>0.1026</v>
      </c>
      <c r="M152" s="47">
        <f t="shared" si="23"/>
        <v>0.20519999999999999</v>
      </c>
      <c r="N152" s="48"/>
      <c r="O152" s="49">
        <v>16.5</v>
      </c>
      <c r="P152" s="49">
        <f t="shared" si="24"/>
        <v>33</v>
      </c>
      <c r="Q152" s="87" t="s">
        <v>193</v>
      </c>
    </row>
    <row r="153" spans="1:17" s="2" customFormat="1" ht="114.95" customHeight="1">
      <c r="A153" s="50" t="s">
        <v>193</v>
      </c>
      <c r="B153" s="13" t="s">
        <v>200</v>
      </c>
      <c r="C153" s="14" t="s">
        <v>201</v>
      </c>
      <c r="D153" s="64" t="s">
        <v>202</v>
      </c>
      <c r="E153" s="16"/>
      <c r="F153" s="15">
        <v>42029900</v>
      </c>
      <c r="G153" s="25"/>
      <c r="H153" s="18">
        <v>2</v>
      </c>
      <c r="I153" s="15">
        <v>50</v>
      </c>
      <c r="J153" s="15">
        <f t="shared" si="22"/>
        <v>100</v>
      </c>
      <c r="K153" s="15" t="s">
        <v>37</v>
      </c>
      <c r="L153" s="47">
        <v>0.13750000000000001</v>
      </c>
      <c r="M153" s="47">
        <f t="shared" si="23"/>
        <v>0.27500000000000002</v>
      </c>
      <c r="N153" s="48"/>
      <c r="O153" s="49">
        <v>19.5</v>
      </c>
      <c r="P153" s="49">
        <f t="shared" si="24"/>
        <v>39</v>
      </c>
      <c r="Q153" s="87" t="s">
        <v>193</v>
      </c>
    </row>
    <row r="154" spans="1:17" s="2" customFormat="1" ht="86.1" customHeight="1">
      <c r="A154" s="50" t="s">
        <v>193</v>
      </c>
      <c r="B154" s="13" t="s">
        <v>203</v>
      </c>
      <c r="C154" s="14" t="s">
        <v>204</v>
      </c>
      <c r="D154" s="64" t="s">
        <v>205</v>
      </c>
      <c r="E154" s="16"/>
      <c r="F154" s="15">
        <v>42029900</v>
      </c>
      <c r="G154" s="25"/>
      <c r="H154" s="18">
        <v>4</v>
      </c>
      <c r="I154" s="15">
        <v>150</v>
      </c>
      <c r="J154" s="15">
        <f t="shared" si="22"/>
        <v>600</v>
      </c>
      <c r="K154" s="15" t="s">
        <v>37</v>
      </c>
      <c r="L154" s="47">
        <v>0.1404</v>
      </c>
      <c r="M154" s="47">
        <f t="shared" si="23"/>
        <v>0.56159999999999999</v>
      </c>
      <c r="N154" s="48"/>
      <c r="O154" s="49">
        <v>30.1</v>
      </c>
      <c r="P154" s="49">
        <f t="shared" si="24"/>
        <v>120.4</v>
      </c>
      <c r="Q154" s="87" t="s">
        <v>193</v>
      </c>
    </row>
    <row r="155" spans="1:17" s="2" customFormat="1" ht="53.1" customHeight="1">
      <c r="A155" s="50" t="s">
        <v>193</v>
      </c>
      <c r="B155" s="13" t="s">
        <v>206</v>
      </c>
      <c r="C155" s="14" t="s">
        <v>207</v>
      </c>
      <c r="D155" s="64" t="s">
        <v>208</v>
      </c>
      <c r="E155" s="16"/>
      <c r="F155" s="15">
        <v>42029900</v>
      </c>
      <c r="G155" s="25"/>
      <c r="H155" s="18">
        <v>1</v>
      </c>
      <c r="I155" s="15">
        <v>100</v>
      </c>
      <c r="J155" s="15">
        <f t="shared" si="22"/>
        <v>100</v>
      </c>
      <c r="K155" s="15" t="s">
        <v>37</v>
      </c>
      <c r="L155" s="47">
        <v>0.11550000000000001</v>
      </c>
      <c r="M155" s="47">
        <f t="shared" si="23"/>
        <v>0.11550000000000001</v>
      </c>
      <c r="N155" s="48">
        <f>SUM(M150:M155)</f>
        <v>2.2169599999999998</v>
      </c>
      <c r="O155" s="49">
        <v>17.3</v>
      </c>
      <c r="P155" s="49">
        <f t="shared" si="24"/>
        <v>17.3</v>
      </c>
      <c r="Q155" s="87" t="s">
        <v>193</v>
      </c>
    </row>
    <row r="156" spans="1:17" s="2" customFormat="1">
      <c r="A156" s="50" t="s">
        <v>193</v>
      </c>
      <c r="B156" s="26"/>
      <c r="C156" s="27"/>
      <c r="D156" s="28"/>
      <c r="E156" s="29"/>
      <c r="F156" s="28"/>
      <c r="G156" s="30"/>
      <c r="H156" s="31"/>
      <c r="I156" s="28"/>
      <c r="J156" s="28"/>
      <c r="K156" s="28"/>
      <c r="L156" s="56"/>
      <c r="M156" s="56"/>
      <c r="N156" s="57"/>
      <c r="O156" s="58"/>
      <c r="P156" s="58"/>
      <c r="Q156" s="87" t="s">
        <v>193</v>
      </c>
    </row>
    <row r="157" spans="1:17" s="2" customFormat="1" ht="69.95" customHeight="1">
      <c r="A157" s="50" t="s">
        <v>193</v>
      </c>
      <c r="B157" s="13" t="s">
        <v>209</v>
      </c>
      <c r="C157" s="14" t="s">
        <v>210</v>
      </c>
      <c r="D157" s="15" t="s">
        <v>211</v>
      </c>
      <c r="E157" s="16"/>
      <c r="F157" s="15">
        <v>39269099</v>
      </c>
      <c r="G157" s="25"/>
      <c r="H157" s="18">
        <v>2</v>
      </c>
      <c r="I157" s="15">
        <v>200</v>
      </c>
      <c r="J157" s="15">
        <f t="shared" ref="J157:J160" si="25">I157*H157</f>
        <v>400</v>
      </c>
      <c r="K157" s="15" t="s">
        <v>37</v>
      </c>
      <c r="L157" s="47">
        <f>0.605*0.605*0.405</f>
        <v>0.148240125</v>
      </c>
      <c r="M157" s="47">
        <f t="shared" ref="M157:M160" si="26">L157*H157</f>
        <v>0.29648025</v>
      </c>
      <c r="N157" s="48">
        <f>M157</f>
        <v>0.29648025</v>
      </c>
      <c r="O157" s="49">
        <v>16.8</v>
      </c>
      <c r="P157" s="49">
        <f t="shared" ref="P157:P160" si="27">O157*H157</f>
        <v>33.6</v>
      </c>
      <c r="Q157" s="87" t="s">
        <v>193</v>
      </c>
    </row>
    <row r="158" spans="1:17" s="2" customFormat="1">
      <c r="A158" s="50" t="s">
        <v>193</v>
      </c>
      <c r="B158" s="26"/>
      <c r="C158" s="27"/>
      <c r="D158" s="28"/>
      <c r="E158" s="29"/>
      <c r="F158" s="28"/>
      <c r="G158" s="30"/>
      <c r="H158" s="31"/>
      <c r="I158" s="28"/>
      <c r="J158" s="28"/>
      <c r="K158" s="28"/>
      <c r="L158" s="56"/>
      <c r="M158" s="56"/>
      <c r="N158" s="57"/>
      <c r="O158" s="58"/>
      <c r="P158" s="58"/>
      <c r="Q158" s="87" t="s">
        <v>193</v>
      </c>
    </row>
    <row r="159" spans="1:17" s="2" customFormat="1" ht="93" customHeight="1">
      <c r="A159" s="50" t="s">
        <v>193</v>
      </c>
      <c r="B159" s="13" t="s">
        <v>212</v>
      </c>
      <c r="C159" s="14" t="s">
        <v>213</v>
      </c>
      <c r="D159" s="15" t="s">
        <v>214</v>
      </c>
      <c r="E159" s="16"/>
      <c r="F159" s="15">
        <v>96151100</v>
      </c>
      <c r="G159" s="25"/>
      <c r="H159" s="18">
        <v>3</v>
      </c>
      <c r="I159" s="15">
        <v>200</v>
      </c>
      <c r="J159" s="15">
        <f t="shared" si="25"/>
        <v>600</v>
      </c>
      <c r="K159" s="15" t="s">
        <v>37</v>
      </c>
      <c r="L159" s="47">
        <f>0.475*0.455*0.55</f>
        <v>0.11886875</v>
      </c>
      <c r="M159" s="47">
        <f t="shared" si="26"/>
        <v>0.35660625000000001</v>
      </c>
      <c r="N159" s="48"/>
      <c r="O159" s="49">
        <v>16.600000000000001</v>
      </c>
      <c r="P159" s="49">
        <f t="shared" si="27"/>
        <v>49.800000000000004</v>
      </c>
      <c r="Q159" s="87" t="s">
        <v>193</v>
      </c>
    </row>
    <row r="160" spans="1:17" s="2" customFormat="1" ht="69.95" customHeight="1">
      <c r="A160" s="50" t="s">
        <v>193</v>
      </c>
      <c r="B160" s="13" t="s">
        <v>212</v>
      </c>
      <c r="C160" s="14" t="s">
        <v>213</v>
      </c>
      <c r="D160" s="15" t="s">
        <v>215</v>
      </c>
      <c r="E160" s="16"/>
      <c r="F160" s="15">
        <v>96151100</v>
      </c>
      <c r="G160" s="25"/>
      <c r="H160" s="18">
        <v>1</v>
      </c>
      <c r="I160" s="15">
        <v>200</v>
      </c>
      <c r="J160" s="15">
        <f t="shared" si="25"/>
        <v>200</v>
      </c>
      <c r="K160" s="15" t="s">
        <v>37</v>
      </c>
      <c r="L160" s="47">
        <f>0.475*0.455*0.55</f>
        <v>0.11886875</v>
      </c>
      <c r="M160" s="47">
        <f t="shared" si="26"/>
        <v>0.11886875</v>
      </c>
      <c r="N160" s="48">
        <f>SUM(M159:M160)</f>
        <v>0.47547499999999998</v>
      </c>
      <c r="O160" s="49">
        <v>16.600000000000001</v>
      </c>
      <c r="P160" s="49">
        <f t="shared" si="27"/>
        <v>16.600000000000001</v>
      </c>
      <c r="Q160" s="87" t="s">
        <v>193</v>
      </c>
    </row>
    <row r="161" spans="1:17" s="2" customFormat="1">
      <c r="A161" s="50" t="s">
        <v>193</v>
      </c>
      <c r="B161" s="26"/>
      <c r="C161" s="27"/>
      <c r="D161" s="28"/>
      <c r="E161" s="29"/>
      <c r="F161" s="28"/>
      <c r="G161" s="30"/>
      <c r="H161" s="31"/>
      <c r="I161" s="28"/>
      <c r="J161" s="28"/>
      <c r="K161" s="28"/>
      <c r="L161" s="56"/>
      <c r="M161" s="56"/>
      <c r="N161" s="57"/>
      <c r="O161" s="58"/>
      <c r="P161" s="58"/>
      <c r="Q161" s="87" t="s">
        <v>193</v>
      </c>
    </row>
    <row r="162" spans="1:17" s="2" customFormat="1" ht="59.1" customHeight="1">
      <c r="A162" s="50" t="s">
        <v>193</v>
      </c>
      <c r="B162" s="13" t="s">
        <v>216</v>
      </c>
      <c r="C162" s="14" t="s">
        <v>217</v>
      </c>
      <c r="D162" s="64" t="s">
        <v>218</v>
      </c>
      <c r="E162" s="16"/>
      <c r="F162" s="15">
        <v>40169990</v>
      </c>
      <c r="G162" s="25"/>
      <c r="H162" s="18">
        <v>1</v>
      </c>
      <c r="I162" s="15">
        <v>20</v>
      </c>
      <c r="J162" s="15">
        <f t="shared" ref="J162:J165" si="28">I162*H162</f>
        <v>20</v>
      </c>
      <c r="K162" s="15" t="s">
        <v>37</v>
      </c>
      <c r="L162" s="47">
        <v>5.2019999999999997E-2</v>
      </c>
      <c r="M162" s="47">
        <f t="shared" ref="M162:M165" si="29">L162*H162</f>
        <v>5.2019999999999997E-2</v>
      </c>
      <c r="N162" s="48"/>
      <c r="O162" s="49">
        <v>13.5</v>
      </c>
      <c r="P162" s="49">
        <f t="shared" ref="P162:P165" si="30">O162*H162</f>
        <v>13.5</v>
      </c>
      <c r="Q162" s="87" t="s">
        <v>193</v>
      </c>
    </row>
    <row r="163" spans="1:17" s="2" customFormat="1" ht="62.1" customHeight="1">
      <c r="A163" s="50" t="s">
        <v>193</v>
      </c>
      <c r="B163" s="13" t="s">
        <v>219</v>
      </c>
      <c r="C163" s="14" t="s">
        <v>217</v>
      </c>
      <c r="D163" s="64" t="s">
        <v>220</v>
      </c>
      <c r="E163" s="16"/>
      <c r="F163" s="15">
        <v>40169990</v>
      </c>
      <c r="G163" s="25"/>
      <c r="H163" s="18">
        <v>1</v>
      </c>
      <c r="I163" s="15">
        <v>20</v>
      </c>
      <c r="J163" s="15">
        <f t="shared" si="28"/>
        <v>20</v>
      </c>
      <c r="K163" s="15" t="s">
        <v>37</v>
      </c>
      <c r="L163" s="47">
        <v>5.2019999999999997E-2</v>
      </c>
      <c r="M163" s="47">
        <f t="shared" si="29"/>
        <v>5.2019999999999997E-2</v>
      </c>
      <c r="N163" s="48"/>
      <c r="O163" s="49">
        <v>13.5</v>
      </c>
      <c r="P163" s="49">
        <f t="shared" si="30"/>
        <v>13.5</v>
      </c>
      <c r="Q163" s="87" t="s">
        <v>193</v>
      </c>
    </row>
    <row r="164" spans="1:17" s="2" customFormat="1" ht="49.5">
      <c r="A164" s="50" t="s">
        <v>193</v>
      </c>
      <c r="B164" s="13" t="s">
        <v>221</v>
      </c>
      <c r="C164" s="14" t="s">
        <v>217</v>
      </c>
      <c r="D164" s="64" t="s">
        <v>222</v>
      </c>
      <c r="E164" s="16"/>
      <c r="F164" s="15">
        <v>40169990</v>
      </c>
      <c r="G164" s="25"/>
      <c r="H164" s="18">
        <v>4</v>
      </c>
      <c r="I164" s="15">
        <v>20</v>
      </c>
      <c r="J164" s="15">
        <f t="shared" si="28"/>
        <v>80</v>
      </c>
      <c r="K164" s="15" t="s">
        <v>37</v>
      </c>
      <c r="L164" s="47">
        <v>5.2019999999999997E-2</v>
      </c>
      <c r="M164" s="47">
        <f t="shared" si="29"/>
        <v>0.20807999999999999</v>
      </c>
      <c r="N164" s="48"/>
      <c r="O164" s="49">
        <v>14.6</v>
      </c>
      <c r="P164" s="49">
        <f t="shared" si="30"/>
        <v>58.4</v>
      </c>
      <c r="Q164" s="87" t="s">
        <v>193</v>
      </c>
    </row>
    <row r="165" spans="1:17" s="2" customFormat="1" ht="49.5">
      <c r="A165" s="50" t="s">
        <v>193</v>
      </c>
      <c r="B165" s="13" t="s">
        <v>223</v>
      </c>
      <c r="C165" s="14" t="s">
        <v>217</v>
      </c>
      <c r="D165" s="64" t="s">
        <v>224</v>
      </c>
      <c r="E165" s="16"/>
      <c r="F165" s="15">
        <v>40169990</v>
      </c>
      <c r="G165" s="25"/>
      <c r="H165" s="18">
        <v>1</v>
      </c>
      <c r="I165" s="15">
        <v>20</v>
      </c>
      <c r="J165" s="15">
        <f t="shared" si="28"/>
        <v>20</v>
      </c>
      <c r="K165" s="15" t="s">
        <v>37</v>
      </c>
      <c r="L165" s="47">
        <v>5.2019999999999997E-2</v>
      </c>
      <c r="M165" s="47">
        <f t="shared" si="29"/>
        <v>5.2019999999999997E-2</v>
      </c>
      <c r="N165" s="48">
        <f>SUM(M162:M165)</f>
        <v>0.36413999999999996</v>
      </c>
      <c r="O165" s="49">
        <v>13.5</v>
      </c>
      <c r="P165" s="49">
        <f t="shared" si="30"/>
        <v>13.5</v>
      </c>
      <c r="Q165" s="87" t="s">
        <v>193</v>
      </c>
    </row>
    <row r="166" spans="1:17" s="2" customFormat="1">
      <c r="A166" s="50" t="s">
        <v>193</v>
      </c>
      <c r="B166" s="26"/>
      <c r="C166" s="27"/>
      <c r="D166" s="65"/>
      <c r="E166" s="29"/>
      <c r="F166" s="28"/>
      <c r="G166" s="30"/>
      <c r="H166" s="31"/>
      <c r="I166" s="28"/>
      <c r="J166" s="28"/>
      <c r="K166" s="28"/>
      <c r="L166" s="56"/>
      <c r="M166" s="56"/>
      <c r="N166" s="57"/>
      <c r="O166" s="58"/>
      <c r="P166" s="58"/>
      <c r="Q166" s="87" t="s">
        <v>193</v>
      </c>
    </row>
    <row r="167" spans="1:17" s="2" customFormat="1" ht="49.5">
      <c r="A167" s="50" t="s">
        <v>193</v>
      </c>
      <c r="B167" s="13" t="s">
        <v>225</v>
      </c>
      <c r="C167" s="14" t="s">
        <v>226</v>
      </c>
      <c r="D167" s="64" t="s">
        <v>227</v>
      </c>
      <c r="E167" s="16"/>
      <c r="F167" s="15">
        <v>40169900</v>
      </c>
      <c r="G167" s="25"/>
      <c r="H167" s="18">
        <v>20</v>
      </c>
      <c r="I167" s="15">
        <v>100</v>
      </c>
      <c r="J167" s="15">
        <f t="shared" ref="J167:J170" si="31">I167*H167</f>
        <v>2000</v>
      </c>
      <c r="K167" s="15" t="s">
        <v>37</v>
      </c>
      <c r="L167" s="47">
        <v>4.9896000000000003E-2</v>
      </c>
      <c r="M167" s="47">
        <f t="shared" ref="M167:M170" si="32">L167*H167</f>
        <v>0.99792000000000003</v>
      </c>
      <c r="N167" s="48"/>
      <c r="O167" s="49">
        <v>27</v>
      </c>
      <c r="P167" s="49">
        <f t="shared" ref="P167:P170" si="33">O167*H167</f>
        <v>540</v>
      </c>
      <c r="Q167" s="87" t="s">
        <v>193</v>
      </c>
    </row>
    <row r="168" spans="1:17" s="2" customFormat="1" ht="66">
      <c r="A168" s="50" t="s">
        <v>193</v>
      </c>
      <c r="B168" s="13" t="s">
        <v>228</v>
      </c>
      <c r="C168" s="14" t="s">
        <v>229</v>
      </c>
      <c r="D168" s="64" t="s">
        <v>230</v>
      </c>
      <c r="E168" s="16"/>
      <c r="F168" s="15">
        <v>40169900</v>
      </c>
      <c r="G168" s="25"/>
      <c r="H168" s="18">
        <v>10</v>
      </c>
      <c r="I168" s="15">
        <v>50</v>
      </c>
      <c r="J168" s="15">
        <f t="shared" si="31"/>
        <v>500</v>
      </c>
      <c r="K168" s="15" t="s">
        <v>37</v>
      </c>
      <c r="L168" s="47">
        <v>4.6563E-2</v>
      </c>
      <c r="M168" s="47">
        <f t="shared" si="32"/>
        <v>0.46562999999999999</v>
      </c>
      <c r="N168" s="48"/>
      <c r="O168" s="49">
        <v>23</v>
      </c>
      <c r="P168" s="49">
        <f t="shared" si="33"/>
        <v>230</v>
      </c>
      <c r="Q168" s="87" t="s">
        <v>193</v>
      </c>
    </row>
    <row r="169" spans="1:17" s="2" customFormat="1" ht="49.5">
      <c r="A169" s="50" t="s">
        <v>193</v>
      </c>
      <c r="B169" s="13" t="s">
        <v>231</v>
      </c>
      <c r="C169" s="14" t="s">
        <v>232</v>
      </c>
      <c r="D169" s="64" t="s">
        <v>233</v>
      </c>
      <c r="E169" s="16"/>
      <c r="F169" s="15">
        <v>40169900</v>
      </c>
      <c r="G169" s="25"/>
      <c r="H169" s="18">
        <v>10</v>
      </c>
      <c r="I169" s="15">
        <v>50</v>
      </c>
      <c r="J169" s="15">
        <f t="shared" si="31"/>
        <v>500</v>
      </c>
      <c r="K169" s="15" t="s">
        <v>37</v>
      </c>
      <c r="L169" s="47">
        <v>7.5981000000000007E-2</v>
      </c>
      <c r="M169" s="47">
        <f t="shared" si="32"/>
        <v>0.7598100000000001</v>
      </c>
      <c r="N169" s="48"/>
      <c r="O169" s="49">
        <v>39</v>
      </c>
      <c r="P169" s="49">
        <f t="shared" si="33"/>
        <v>390</v>
      </c>
      <c r="Q169" s="87" t="s">
        <v>193</v>
      </c>
    </row>
    <row r="170" spans="1:17" s="2" customFormat="1" ht="49.5">
      <c r="A170" s="50" t="s">
        <v>193</v>
      </c>
      <c r="B170" s="13" t="s">
        <v>234</v>
      </c>
      <c r="C170" s="14" t="s">
        <v>226</v>
      </c>
      <c r="D170" s="64" t="s">
        <v>227</v>
      </c>
      <c r="E170" s="16"/>
      <c r="F170" s="15">
        <v>40169900</v>
      </c>
      <c r="G170" s="25"/>
      <c r="H170" s="18">
        <v>5</v>
      </c>
      <c r="I170" s="15">
        <v>100</v>
      </c>
      <c r="J170" s="15">
        <f t="shared" si="31"/>
        <v>500</v>
      </c>
      <c r="K170" s="15" t="s">
        <v>37</v>
      </c>
      <c r="L170" s="47">
        <v>4.9896000000000003E-2</v>
      </c>
      <c r="M170" s="47">
        <f t="shared" si="32"/>
        <v>0.24948000000000001</v>
      </c>
      <c r="N170" s="48">
        <f>SUM(M167:M170)</f>
        <v>2.4728400000000006</v>
      </c>
      <c r="O170" s="49">
        <v>27</v>
      </c>
      <c r="P170" s="49">
        <f t="shared" si="33"/>
        <v>135</v>
      </c>
      <c r="Q170" s="87" t="s">
        <v>193</v>
      </c>
    </row>
    <row r="171" spans="1:17" s="2" customFormat="1">
      <c r="A171" s="50" t="s">
        <v>193</v>
      </c>
      <c r="B171" s="26"/>
      <c r="C171" s="27"/>
      <c r="D171" s="28"/>
      <c r="E171" s="29"/>
      <c r="F171" s="28"/>
      <c r="G171" s="30"/>
      <c r="H171" s="31"/>
      <c r="I171" s="28"/>
      <c r="J171" s="28"/>
      <c r="K171" s="28"/>
      <c r="L171" s="56"/>
      <c r="M171" s="56"/>
      <c r="N171" s="57"/>
      <c r="O171" s="58"/>
      <c r="P171" s="58"/>
      <c r="Q171" s="87" t="s">
        <v>193</v>
      </c>
    </row>
    <row r="172" spans="1:17" s="2" customFormat="1" ht="74.099999999999994" customHeight="1">
      <c r="A172" s="50" t="s">
        <v>193</v>
      </c>
      <c r="B172" s="13" t="s">
        <v>235</v>
      </c>
      <c r="C172" s="14" t="s">
        <v>236</v>
      </c>
      <c r="D172" s="15" t="s">
        <v>237</v>
      </c>
      <c r="E172" s="16"/>
      <c r="F172" s="15">
        <v>95069190</v>
      </c>
      <c r="G172" s="25"/>
      <c r="H172" s="18">
        <v>24</v>
      </c>
      <c r="I172" s="15">
        <v>5</v>
      </c>
      <c r="J172" s="15">
        <f>I172*H172</f>
        <v>120</v>
      </c>
      <c r="K172" s="15" t="s">
        <v>37</v>
      </c>
      <c r="L172" s="47">
        <f>0.46*0.27*0.19</f>
        <v>2.3598000000000004E-2</v>
      </c>
      <c r="M172" s="47">
        <f t="shared" ref="M172:M176" si="34">L172*H172</f>
        <v>0.56635200000000008</v>
      </c>
      <c r="N172" s="48">
        <f t="shared" ref="N172:N176" si="35">M172</f>
        <v>0.56635200000000008</v>
      </c>
      <c r="O172" s="49">
        <v>12</v>
      </c>
      <c r="P172" s="49">
        <f t="shared" ref="P172:P176" si="36">O172*H172</f>
        <v>288</v>
      </c>
      <c r="Q172" s="87" t="s">
        <v>193</v>
      </c>
    </row>
    <row r="173" spans="1:17" s="2" customFormat="1">
      <c r="A173" s="50" t="s">
        <v>193</v>
      </c>
      <c r="B173" s="26"/>
      <c r="C173" s="27"/>
      <c r="D173" s="28"/>
      <c r="E173" s="29"/>
      <c r="F173" s="28"/>
      <c r="G173" s="30"/>
      <c r="H173" s="31"/>
      <c r="I173" s="28"/>
      <c r="J173" s="28"/>
      <c r="K173" s="28"/>
      <c r="L173" s="56"/>
      <c r="M173" s="56"/>
      <c r="N173" s="57"/>
      <c r="O173" s="58"/>
      <c r="P173" s="58"/>
      <c r="Q173" s="87" t="s">
        <v>193</v>
      </c>
    </row>
    <row r="174" spans="1:17" s="2" customFormat="1" ht="90" customHeight="1">
      <c r="A174" s="50" t="s">
        <v>193</v>
      </c>
      <c r="B174" s="13" t="s">
        <v>238</v>
      </c>
      <c r="C174" s="14" t="s">
        <v>239</v>
      </c>
      <c r="D174" s="15" t="s">
        <v>240</v>
      </c>
      <c r="E174" s="16"/>
      <c r="F174" s="15">
        <v>61169200</v>
      </c>
      <c r="G174" s="25"/>
      <c r="H174" s="18">
        <v>1</v>
      </c>
      <c r="I174" s="15">
        <v>500</v>
      </c>
      <c r="J174" s="15">
        <v>500</v>
      </c>
      <c r="K174" s="15" t="s">
        <v>37</v>
      </c>
      <c r="L174" s="47">
        <f>0.37*0.37*0.46</f>
        <v>6.2974000000000002E-2</v>
      </c>
      <c r="M174" s="47">
        <f t="shared" si="34"/>
        <v>6.2974000000000002E-2</v>
      </c>
      <c r="N174" s="48">
        <f t="shared" si="35"/>
        <v>6.2974000000000002E-2</v>
      </c>
      <c r="O174" s="49">
        <v>9</v>
      </c>
      <c r="P174" s="49">
        <f t="shared" si="36"/>
        <v>9</v>
      </c>
      <c r="Q174" s="87" t="s">
        <v>193</v>
      </c>
    </row>
    <row r="175" spans="1:17" s="2" customFormat="1">
      <c r="A175" s="50" t="s">
        <v>193</v>
      </c>
      <c r="B175" s="26"/>
      <c r="C175" s="27"/>
      <c r="D175" s="28"/>
      <c r="E175" s="29"/>
      <c r="F175" s="28"/>
      <c r="G175" s="30"/>
      <c r="H175" s="31"/>
      <c r="I175" s="28"/>
      <c r="J175" s="28"/>
      <c r="K175" s="28"/>
      <c r="L175" s="56"/>
      <c r="M175" s="56"/>
      <c r="N175" s="57"/>
      <c r="O175" s="58"/>
      <c r="P175" s="58"/>
      <c r="Q175" s="87" t="s">
        <v>193</v>
      </c>
    </row>
    <row r="176" spans="1:17" s="2" customFormat="1" ht="63" customHeight="1">
      <c r="A176" s="50" t="s">
        <v>193</v>
      </c>
      <c r="B176" s="13" t="s">
        <v>241</v>
      </c>
      <c r="C176" s="14" t="s">
        <v>242</v>
      </c>
      <c r="D176" s="15" t="s">
        <v>242</v>
      </c>
      <c r="E176" s="16"/>
      <c r="F176" s="15">
        <v>39269099</v>
      </c>
      <c r="G176" s="25"/>
      <c r="H176" s="18">
        <v>1</v>
      </c>
      <c r="I176" s="15">
        <v>1000</v>
      </c>
      <c r="J176" s="15">
        <v>1000</v>
      </c>
      <c r="K176" s="15" t="s">
        <v>37</v>
      </c>
      <c r="L176" s="47">
        <f>0.39*0.36*0.18</f>
        <v>2.5271999999999999E-2</v>
      </c>
      <c r="M176" s="47">
        <f t="shared" si="34"/>
        <v>2.5271999999999999E-2</v>
      </c>
      <c r="N176" s="48">
        <f t="shared" si="35"/>
        <v>2.5271999999999999E-2</v>
      </c>
      <c r="O176" s="49">
        <v>7.2</v>
      </c>
      <c r="P176" s="49">
        <f t="shared" si="36"/>
        <v>7.2</v>
      </c>
      <c r="Q176" s="87" t="s">
        <v>193</v>
      </c>
    </row>
    <row r="177" spans="1:17" s="2" customFormat="1">
      <c r="A177" s="50" t="s">
        <v>193</v>
      </c>
      <c r="B177" s="26"/>
      <c r="C177" s="27"/>
      <c r="D177" s="28"/>
      <c r="E177" s="29"/>
      <c r="F177" s="28"/>
      <c r="G177" s="30"/>
      <c r="H177" s="31"/>
      <c r="I177" s="28"/>
      <c r="J177" s="28"/>
      <c r="K177" s="28"/>
      <c r="L177" s="56"/>
      <c r="M177" s="56"/>
      <c r="N177" s="57"/>
      <c r="O177" s="58"/>
      <c r="P177" s="58"/>
      <c r="Q177" s="87" t="s">
        <v>193</v>
      </c>
    </row>
    <row r="178" spans="1:17" s="2" customFormat="1" ht="83.1" customHeight="1">
      <c r="A178" s="50" t="s">
        <v>193</v>
      </c>
      <c r="B178" s="13" t="s">
        <v>243</v>
      </c>
      <c r="C178" s="14" t="s">
        <v>244</v>
      </c>
      <c r="D178" s="15" t="s">
        <v>244</v>
      </c>
      <c r="E178" s="16"/>
      <c r="F178" s="15">
        <v>82142090</v>
      </c>
      <c r="G178" s="25"/>
      <c r="H178" s="18">
        <v>1</v>
      </c>
      <c r="I178" s="15">
        <v>125</v>
      </c>
      <c r="J178" s="15">
        <f t="shared" ref="J178:J181" si="37">I178*H178</f>
        <v>125</v>
      </c>
      <c r="K178" s="15" t="s">
        <v>37</v>
      </c>
      <c r="L178" s="47">
        <v>2.2464000000000001E-2</v>
      </c>
      <c r="M178" s="47">
        <f t="shared" ref="M178:M181" si="38">L178*H178</f>
        <v>2.2464000000000001E-2</v>
      </c>
      <c r="N178" s="48"/>
      <c r="O178" s="49">
        <v>12.2</v>
      </c>
      <c r="P178" s="49">
        <f t="shared" ref="P178:P181" si="39">O178*H178</f>
        <v>12.2</v>
      </c>
      <c r="Q178" s="87" t="s">
        <v>193</v>
      </c>
    </row>
    <row r="179" spans="1:17" s="2" customFormat="1" ht="80.099999999999994" customHeight="1">
      <c r="A179" s="50" t="s">
        <v>193</v>
      </c>
      <c r="B179" s="13" t="s">
        <v>245</v>
      </c>
      <c r="C179" s="14" t="s">
        <v>246</v>
      </c>
      <c r="D179" s="15" t="s">
        <v>246</v>
      </c>
      <c r="E179" s="16"/>
      <c r="F179" s="15">
        <v>82142090</v>
      </c>
      <c r="G179" s="25"/>
      <c r="H179" s="18">
        <v>1</v>
      </c>
      <c r="I179" s="15">
        <v>125</v>
      </c>
      <c r="J179" s="15">
        <f t="shared" si="37"/>
        <v>125</v>
      </c>
      <c r="K179" s="15" t="s">
        <v>37</v>
      </c>
      <c r="L179" s="47">
        <v>2.2464000000000001E-2</v>
      </c>
      <c r="M179" s="47">
        <f t="shared" si="38"/>
        <v>2.2464000000000001E-2</v>
      </c>
      <c r="N179" s="48"/>
      <c r="O179" s="49">
        <v>12.8</v>
      </c>
      <c r="P179" s="49">
        <f t="shared" si="39"/>
        <v>12.8</v>
      </c>
      <c r="Q179" s="87" t="s">
        <v>193</v>
      </c>
    </row>
    <row r="180" spans="1:17" s="2" customFormat="1" ht="95.1" customHeight="1">
      <c r="A180" s="50" t="s">
        <v>193</v>
      </c>
      <c r="B180" s="13" t="s">
        <v>247</v>
      </c>
      <c r="C180" s="14" t="s">
        <v>248</v>
      </c>
      <c r="D180" s="15" t="s">
        <v>248</v>
      </c>
      <c r="E180" s="16"/>
      <c r="F180" s="15">
        <v>82142090</v>
      </c>
      <c r="G180" s="25"/>
      <c r="H180" s="18">
        <v>1</v>
      </c>
      <c r="I180" s="15">
        <v>1200</v>
      </c>
      <c r="J180" s="15">
        <f t="shared" si="37"/>
        <v>1200</v>
      </c>
      <c r="K180" s="15" t="s">
        <v>37</v>
      </c>
      <c r="L180" s="47">
        <v>1.1520000000000001E-2</v>
      </c>
      <c r="M180" s="47">
        <f t="shared" si="38"/>
        <v>1.1520000000000001E-2</v>
      </c>
      <c r="N180" s="48"/>
      <c r="O180" s="49">
        <v>19</v>
      </c>
      <c r="P180" s="49">
        <f t="shared" si="39"/>
        <v>19</v>
      </c>
      <c r="Q180" s="87" t="s">
        <v>193</v>
      </c>
    </row>
    <row r="181" spans="1:17" s="2" customFormat="1" ht="75" customHeight="1">
      <c r="A181" s="50" t="s">
        <v>193</v>
      </c>
      <c r="B181" s="13" t="s">
        <v>249</v>
      </c>
      <c r="C181" s="14" t="s">
        <v>250</v>
      </c>
      <c r="D181" s="15" t="s">
        <v>250</v>
      </c>
      <c r="E181" s="16"/>
      <c r="F181" s="15">
        <v>82142090</v>
      </c>
      <c r="G181" s="25"/>
      <c r="H181" s="18">
        <v>1</v>
      </c>
      <c r="I181" s="15">
        <v>600</v>
      </c>
      <c r="J181" s="15">
        <f t="shared" si="37"/>
        <v>600</v>
      </c>
      <c r="K181" s="15" t="s">
        <v>37</v>
      </c>
      <c r="L181" s="47">
        <v>2.3519999999999999E-2</v>
      </c>
      <c r="M181" s="47">
        <f t="shared" si="38"/>
        <v>2.3519999999999999E-2</v>
      </c>
      <c r="N181" s="48">
        <f>SUM(M178:M181)</f>
        <v>7.9968000000000011E-2</v>
      </c>
      <c r="O181" s="49">
        <v>19.5</v>
      </c>
      <c r="P181" s="49">
        <f t="shared" si="39"/>
        <v>19.5</v>
      </c>
      <c r="Q181" s="87" t="s">
        <v>193</v>
      </c>
    </row>
    <row r="182" spans="1:17" s="2" customFormat="1">
      <c r="A182" s="50" t="s">
        <v>193</v>
      </c>
      <c r="B182" s="26"/>
      <c r="C182" s="27"/>
      <c r="D182" s="28"/>
      <c r="E182" s="29"/>
      <c r="F182" s="28"/>
      <c r="G182" s="30"/>
      <c r="H182" s="31"/>
      <c r="I182" s="28"/>
      <c r="J182" s="28"/>
      <c r="K182" s="28"/>
      <c r="L182" s="56"/>
      <c r="M182" s="56"/>
      <c r="N182" s="57"/>
      <c r="O182" s="58"/>
      <c r="P182" s="58"/>
      <c r="Q182" s="87" t="s">
        <v>193</v>
      </c>
    </row>
    <row r="183" spans="1:17" s="2" customFormat="1" ht="86.1" customHeight="1">
      <c r="A183" s="50" t="s">
        <v>193</v>
      </c>
      <c r="B183" s="13" t="s">
        <v>251</v>
      </c>
      <c r="C183" s="14" t="s">
        <v>252</v>
      </c>
      <c r="D183" s="15" t="s">
        <v>253</v>
      </c>
      <c r="E183" s="16"/>
      <c r="F183" s="15">
        <v>96162000</v>
      </c>
      <c r="G183" s="25"/>
      <c r="H183" s="18">
        <v>3</v>
      </c>
      <c r="I183" s="15">
        <v>4500</v>
      </c>
      <c r="J183" s="15">
        <f>I183*H183</f>
        <v>13500</v>
      </c>
      <c r="K183" s="15" t="s">
        <v>37</v>
      </c>
      <c r="L183" s="47">
        <f>0.605*0.615*0.605</f>
        <v>0.225105375</v>
      </c>
      <c r="M183" s="47">
        <f>L183*H183</f>
        <v>0.67531612499999993</v>
      </c>
      <c r="N183" s="48"/>
      <c r="O183" s="49">
        <v>14.25</v>
      </c>
      <c r="P183" s="49">
        <f>O183*H183</f>
        <v>42.75</v>
      </c>
      <c r="Q183" s="87" t="s">
        <v>193</v>
      </c>
    </row>
    <row r="184" spans="1:17" s="2" customFormat="1" ht="111" customHeight="1">
      <c r="A184" s="50" t="s">
        <v>193</v>
      </c>
      <c r="B184" s="13" t="s">
        <v>254</v>
      </c>
      <c r="C184" s="14" t="s">
        <v>255</v>
      </c>
      <c r="D184" s="15" t="s">
        <v>255</v>
      </c>
      <c r="E184" s="16"/>
      <c r="F184" s="15">
        <v>69162000</v>
      </c>
      <c r="G184" s="25"/>
      <c r="H184" s="18">
        <v>6</v>
      </c>
      <c r="I184" s="15">
        <v>1000</v>
      </c>
      <c r="J184" s="15">
        <v>6000</v>
      </c>
      <c r="K184" s="15" t="s">
        <v>37</v>
      </c>
      <c r="L184" s="68">
        <f>60.5*47*41/1000000</f>
        <v>0.11658350000000001</v>
      </c>
      <c r="M184" s="47">
        <f>L184*H184</f>
        <v>0.69950100000000004</v>
      </c>
      <c r="N184" s="48">
        <f>SUM(M183:M184)</f>
        <v>1.3748171249999999</v>
      </c>
      <c r="O184" s="49">
        <v>9.8000000000000007</v>
      </c>
      <c r="P184" s="49">
        <f>O184*H184</f>
        <v>58.800000000000004</v>
      </c>
      <c r="Q184" s="87" t="s">
        <v>193</v>
      </c>
    </row>
    <row r="185" spans="1:17" s="2" customFormat="1">
      <c r="A185" s="55"/>
      <c r="B185" s="19"/>
      <c r="C185" s="20"/>
      <c r="D185" s="21"/>
      <c r="E185" s="22"/>
      <c r="F185" s="21"/>
      <c r="G185" s="66"/>
      <c r="H185" s="24"/>
      <c r="I185" s="21"/>
      <c r="J185" s="21"/>
      <c r="K185" s="21"/>
      <c r="L185" s="70"/>
      <c r="M185" s="70"/>
      <c r="N185" s="70"/>
      <c r="O185" s="71"/>
      <c r="P185" s="71"/>
      <c r="Q185" s="87"/>
    </row>
    <row r="186" spans="1:17" s="4" customFormat="1">
      <c r="A186" s="72" t="s">
        <v>258</v>
      </c>
      <c r="B186" s="119" t="s">
        <v>256</v>
      </c>
      <c r="C186" s="15" t="s">
        <v>257</v>
      </c>
      <c r="D186" s="15"/>
      <c r="E186" s="15"/>
      <c r="F186" s="15"/>
      <c r="G186" s="106"/>
      <c r="H186" s="112">
        <v>1</v>
      </c>
      <c r="I186" s="67">
        <v>2038</v>
      </c>
      <c r="J186" s="67">
        <v>2038</v>
      </c>
      <c r="K186" s="67" t="s">
        <v>37</v>
      </c>
      <c r="L186" s="48"/>
      <c r="M186" s="48"/>
      <c r="N186" s="48"/>
      <c r="O186" s="92">
        <v>37.4</v>
      </c>
      <c r="P186" s="92">
        <v>37.4</v>
      </c>
      <c r="Q186" s="88" t="s">
        <v>258</v>
      </c>
    </row>
    <row r="187" spans="1:17" s="4" customFormat="1">
      <c r="A187" s="72" t="s">
        <v>258</v>
      </c>
      <c r="B187" s="121"/>
      <c r="C187" s="15" t="s">
        <v>257</v>
      </c>
      <c r="D187" s="15"/>
      <c r="E187" s="15"/>
      <c r="F187" s="15"/>
      <c r="G187" s="107"/>
      <c r="H187" s="113"/>
      <c r="I187" s="67">
        <v>666</v>
      </c>
      <c r="J187" s="67">
        <v>666</v>
      </c>
      <c r="K187" s="67" t="s">
        <v>37</v>
      </c>
      <c r="L187" s="48"/>
      <c r="M187" s="48"/>
      <c r="N187" s="48"/>
      <c r="O187" s="97"/>
      <c r="P187" s="97"/>
      <c r="Q187" s="88" t="s">
        <v>258</v>
      </c>
    </row>
    <row r="188" spans="1:17" s="4" customFormat="1">
      <c r="A188" s="72" t="s">
        <v>258</v>
      </c>
      <c r="B188" s="120"/>
      <c r="C188" s="15" t="s">
        <v>257</v>
      </c>
      <c r="D188" s="15"/>
      <c r="E188" s="15"/>
      <c r="F188" s="15"/>
      <c r="G188" s="107"/>
      <c r="H188" s="114"/>
      <c r="I188" s="67">
        <v>1000</v>
      </c>
      <c r="J188" s="67">
        <v>1000</v>
      </c>
      <c r="K188" s="67" t="s">
        <v>37</v>
      </c>
      <c r="L188" s="48"/>
      <c r="M188" s="48"/>
      <c r="N188" s="48"/>
      <c r="O188" s="93"/>
      <c r="P188" s="93"/>
      <c r="Q188" s="88" t="s">
        <v>258</v>
      </c>
    </row>
    <row r="189" spans="1:17" s="4" customFormat="1">
      <c r="A189" s="72" t="s">
        <v>258</v>
      </c>
      <c r="B189" s="119" t="s">
        <v>259</v>
      </c>
      <c r="C189" s="15" t="s">
        <v>257</v>
      </c>
      <c r="D189" s="15"/>
      <c r="E189" s="15"/>
      <c r="F189" s="15"/>
      <c r="G189" s="107"/>
      <c r="H189" s="112">
        <v>1</v>
      </c>
      <c r="I189" s="67">
        <v>2114</v>
      </c>
      <c r="J189" s="67">
        <v>2114</v>
      </c>
      <c r="K189" s="67" t="s">
        <v>37</v>
      </c>
      <c r="L189" s="48"/>
      <c r="M189" s="48"/>
      <c r="N189" s="48"/>
      <c r="O189" s="92">
        <v>35.799999999999997</v>
      </c>
      <c r="P189" s="92">
        <v>35.799999999999997</v>
      </c>
      <c r="Q189" s="88" t="s">
        <v>258</v>
      </c>
    </row>
    <row r="190" spans="1:17" s="4" customFormat="1">
      <c r="A190" s="72" t="s">
        <v>258</v>
      </c>
      <c r="B190" s="120"/>
      <c r="C190" s="15" t="s">
        <v>257</v>
      </c>
      <c r="D190" s="15"/>
      <c r="E190" s="15"/>
      <c r="F190" s="15"/>
      <c r="G190" s="107"/>
      <c r="H190" s="114"/>
      <c r="I190" s="67">
        <v>900</v>
      </c>
      <c r="J190" s="67">
        <v>900</v>
      </c>
      <c r="K190" s="67" t="s">
        <v>37</v>
      </c>
      <c r="L190" s="48"/>
      <c r="M190" s="48"/>
      <c r="N190" s="48"/>
      <c r="O190" s="93"/>
      <c r="P190" s="93"/>
      <c r="Q190" s="88" t="s">
        <v>258</v>
      </c>
    </row>
    <row r="191" spans="1:17" s="4" customFormat="1">
      <c r="A191" s="72" t="s">
        <v>258</v>
      </c>
      <c r="B191" s="119" t="s">
        <v>260</v>
      </c>
      <c r="C191" s="15" t="s">
        <v>257</v>
      </c>
      <c r="D191" s="15"/>
      <c r="E191" s="15"/>
      <c r="F191" s="15"/>
      <c r="G191" s="107"/>
      <c r="H191" s="112">
        <v>1</v>
      </c>
      <c r="I191" s="67">
        <v>1522</v>
      </c>
      <c r="J191" s="67">
        <v>1522</v>
      </c>
      <c r="K191" s="67" t="s">
        <v>37</v>
      </c>
      <c r="L191" s="48"/>
      <c r="M191" s="48"/>
      <c r="N191" s="48"/>
      <c r="O191" s="92">
        <v>37</v>
      </c>
      <c r="P191" s="92">
        <v>37</v>
      </c>
      <c r="Q191" s="88" t="s">
        <v>258</v>
      </c>
    </row>
    <row r="192" spans="1:17" s="4" customFormat="1">
      <c r="A192" s="72" t="s">
        <v>258</v>
      </c>
      <c r="B192" s="121"/>
      <c r="C192" s="15" t="s">
        <v>257</v>
      </c>
      <c r="D192" s="15"/>
      <c r="E192" s="15"/>
      <c r="F192" s="15"/>
      <c r="G192" s="107"/>
      <c r="H192" s="113"/>
      <c r="I192" s="67">
        <v>1000</v>
      </c>
      <c r="J192" s="67">
        <v>1000</v>
      </c>
      <c r="K192" s="67" t="s">
        <v>37</v>
      </c>
      <c r="L192" s="48"/>
      <c r="M192" s="48"/>
      <c r="N192" s="48"/>
      <c r="O192" s="97"/>
      <c r="P192" s="97"/>
      <c r="Q192" s="88" t="s">
        <v>258</v>
      </c>
    </row>
    <row r="193" spans="1:17" s="4" customFormat="1">
      <c r="A193" s="72" t="s">
        <v>258</v>
      </c>
      <c r="B193" s="120"/>
      <c r="C193" s="15" t="s">
        <v>257</v>
      </c>
      <c r="D193" s="15"/>
      <c r="E193" s="15"/>
      <c r="F193" s="15"/>
      <c r="G193" s="107"/>
      <c r="H193" s="114"/>
      <c r="I193" s="67">
        <v>1000</v>
      </c>
      <c r="J193" s="67">
        <v>1000</v>
      </c>
      <c r="K193" s="67" t="s">
        <v>37</v>
      </c>
      <c r="L193" s="48"/>
      <c r="M193" s="48"/>
      <c r="N193" s="48"/>
      <c r="O193" s="93"/>
      <c r="P193" s="93"/>
      <c r="Q193" s="88" t="s">
        <v>258</v>
      </c>
    </row>
    <row r="194" spans="1:17" s="4" customFormat="1">
      <c r="A194" s="72" t="s">
        <v>258</v>
      </c>
      <c r="B194" s="73" t="s">
        <v>261</v>
      </c>
      <c r="C194" s="15" t="s">
        <v>257</v>
      </c>
      <c r="D194" s="15"/>
      <c r="E194" s="15"/>
      <c r="F194" s="15"/>
      <c r="G194" s="107"/>
      <c r="H194" s="74">
        <v>1</v>
      </c>
      <c r="I194" s="67">
        <v>3000</v>
      </c>
      <c r="J194" s="67">
        <v>3000</v>
      </c>
      <c r="K194" s="67" t="s">
        <v>37</v>
      </c>
      <c r="L194" s="48"/>
      <c r="M194" s="48"/>
      <c r="N194" s="48"/>
      <c r="O194" s="48">
        <v>36.299999999999997</v>
      </c>
      <c r="P194" s="48">
        <v>36.299999999999997</v>
      </c>
      <c r="Q194" s="88" t="s">
        <v>258</v>
      </c>
    </row>
    <row r="195" spans="1:17" s="4" customFormat="1">
      <c r="A195" s="72" t="s">
        <v>258</v>
      </c>
      <c r="B195" s="73" t="s">
        <v>262</v>
      </c>
      <c r="C195" s="15" t="s">
        <v>257</v>
      </c>
      <c r="D195" s="15"/>
      <c r="E195" s="15"/>
      <c r="F195" s="15"/>
      <c r="G195" s="107"/>
      <c r="H195" s="74">
        <v>1</v>
      </c>
      <c r="I195" s="67">
        <v>3600</v>
      </c>
      <c r="J195" s="67">
        <v>3600</v>
      </c>
      <c r="K195" s="67" t="s">
        <v>37</v>
      </c>
      <c r="L195" s="48"/>
      <c r="M195" s="48"/>
      <c r="N195" s="48"/>
      <c r="O195" s="48">
        <v>38.4</v>
      </c>
      <c r="P195" s="48">
        <v>38.4</v>
      </c>
      <c r="Q195" s="88" t="s">
        <v>258</v>
      </c>
    </row>
    <row r="196" spans="1:17" s="4" customFormat="1">
      <c r="A196" s="72" t="s">
        <v>258</v>
      </c>
      <c r="B196" s="73" t="s">
        <v>263</v>
      </c>
      <c r="C196" s="15" t="s">
        <v>257</v>
      </c>
      <c r="D196" s="15"/>
      <c r="E196" s="15"/>
      <c r="F196" s="15"/>
      <c r="G196" s="107"/>
      <c r="H196" s="74">
        <v>1</v>
      </c>
      <c r="I196" s="67">
        <v>3033</v>
      </c>
      <c r="J196" s="67">
        <v>3033</v>
      </c>
      <c r="K196" s="67" t="s">
        <v>37</v>
      </c>
      <c r="L196" s="48"/>
      <c r="M196" s="48"/>
      <c r="N196" s="48"/>
      <c r="O196" s="48">
        <v>35.799999999999997</v>
      </c>
      <c r="P196" s="48">
        <v>35.799999999999997</v>
      </c>
      <c r="Q196" s="88" t="s">
        <v>258</v>
      </c>
    </row>
    <row r="197" spans="1:17" s="4" customFormat="1">
      <c r="A197" s="72" t="s">
        <v>258</v>
      </c>
      <c r="B197" s="73" t="s">
        <v>264</v>
      </c>
      <c r="C197" s="15" t="s">
        <v>257</v>
      </c>
      <c r="D197" s="15"/>
      <c r="E197" s="15"/>
      <c r="F197" s="15"/>
      <c r="G197" s="107"/>
      <c r="H197" s="74">
        <v>1</v>
      </c>
      <c r="I197" s="67">
        <v>3000</v>
      </c>
      <c r="J197" s="67">
        <v>3000</v>
      </c>
      <c r="K197" s="67" t="s">
        <v>37</v>
      </c>
      <c r="L197" s="48"/>
      <c r="M197" s="48"/>
      <c r="N197" s="48"/>
      <c r="O197" s="48">
        <v>34.799999999999997</v>
      </c>
      <c r="P197" s="48">
        <v>34.799999999999997</v>
      </c>
      <c r="Q197" s="88" t="s">
        <v>258</v>
      </c>
    </row>
    <row r="198" spans="1:17" s="4" customFormat="1">
      <c r="A198" s="72" t="s">
        <v>258</v>
      </c>
      <c r="B198" s="119" t="s">
        <v>265</v>
      </c>
      <c r="C198" s="15" t="s">
        <v>257</v>
      </c>
      <c r="D198" s="15"/>
      <c r="E198" s="15"/>
      <c r="F198" s="15"/>
      <c r="G198" s="108"/>
      <c r="H198" s="112">
        <v>1</v>
      </c>
      <c r="I198" s="67">
        <v>1777</v>
      </c>
      <c r="J198" s="67">
        <v>1777</v>
      </c>
      <c r="K198" s="67" t="s">
        <v>37</v>
      </c>
      <c r="L198" s="48"/>
      <c r="M198" s="48"/>
      <c r="N198" s="48"/>
      <c r="O198" s="92">
        <v>40.299999999999997</v>
      </c>
      <c r="P198" s="92">
        <v>40.299999999999997</v>
      </c>
      <c r="Q198" s="88" t="s">
        <v>258</v>
      </c>
    </row>
    <row r="199" spans="1:17" s="4" customFormat="1">
      <c r="A199" s="72" t="s">
        <v>258</v>
      </c>
      <c r="B199" s="120"/>
      <c r="C199" s="15" t="s">
        <v>257</v>
      </c>
      <c r="D199" s="15"/>
      <c r="E199" s="15"/>
      <c r="F199" s="15"/>
      <c r="G199" s="106"/>
      <c r="H199" s="114"/>
      <c r="I199" s="67">
        <v>1012</v>
      </c>
      <c r="J199" s="67">
        <v>1012</v>
      </c>
      <c r="K199" s="67" t="s">
        <v>37</v>
      </c>
      <c r="L199" s="48"/>
      <c r="M199" s="48"/>
      <c r="N199" s="48"/>
      <c r="O199" s="93"/>
      <c r="P199" s="93"/>
      <c r="Q199" s="88" t="s">
        <v>258</v>
      </c>
    </row>
    <row r="200" spans="1:17" s="4" customFormat="1">
      <c r="A200" s="72" t="s">
        <v>258</v>
      </c>
      <c r="B200" s="119" t="s">
        <v>266</v>
      </c>
      <c r="C200" s="15" t="s">
        <v>257</v>
      </c>
      <c r="D200" s="15"/>
      <c r="E200" s="15"/>
      <c r="F200" s="15"/>
      <c r="G200" s="107"/>
      <c r="H200" s="112">
        <v>1</v>
      </c>
      <c r="I200" s="67">
        <v>600</v>
      </c>
      <c r="J200" s="67">
        <v>600</v>
      </c>
      <c r="K200" s="67" t="s">
        <v>37</v>
      </c>
      <c r="L200" s="48"/>
      <c r="M200" s="48"/>
      <c r="N200" s="48"/>
      <c r="O200" s="92">
        <v>37</v>
      </c>
      <c r="P200" s="92">
        <v>37</v>
      </c>
      <c r="Q200" s="88" t="s">
        <v>258</v>
      </c>
    </row>
    <row r="201" spans="1:17" s="4" customFormat="1">
      <c r="A201" s="72" t="s">
        <v>258</v>
      </c>
      <c r="B201" s="121"/>
      <c r="C201" s="15" t="s">
        <v>257</v>
      </c>
      <c r="D201" s="15"/>
      <c r="E201" s="15"/>
      <c r="F201" s="15"/>
      <c r="G201" s="107"/>
      <c r="H201" s="113"/>
      <c r="I201" s="67">
        <v>1534</v>
      </c>
      <c r="J201" s="67">
        <v>1534</v>
      </c>
      <c r="K201" s="67" t="s">
        <v>37</v>
      </c>
      <c r="L201" s="48"/>
      <c r="M201" s="48"/>
      <c r="N201" s="48"/>
      <c r="O201" s="97"/>
      <c r="P201" s="97"/>
      <c r="Q201" s="88" t="s">
        <v>258</v>
      </c>
    </row>
    <row r="202" spans="1:17" s="4" customFormat="1">
      <c r="A202" s="72" t="s">
        <v>258</v>
      </c>
      <c r="B202" s="120"/>
      <c r="C202" s="15" t="s">
        <v>257</v>
      </c>
      <c r="D202" s="15"/>
      <c r="E202" s="15"/>
      <c r="F202" s="15"/>
      <c r="G202" s="107"/>
      <c r="H202" s="114"/>
      <c r="I202" s="67">
        <v>800</v>
      </c>
      <c r="J202" s="67">
        <v>800</v>
      </c>
      <c r="K202" s="67" t="s">
        <v>37</v>
      </c>
      <c r="L202" s="48"/>
      <c r="M202" s="48"/>
      <c r="N202" s="48"/>
      <c r="O202" s="93"/>
      <c r="P202" s="93"/>
      <c r="Q202" s="88" t="s">
        <v>258</v>
      </c>
    </row>
    <row r="203" spans="1:17" s="4" customFormat="1">
      <c r="A203" s="72" t="s">
        <v>258</v>
      </c>
      <c r="B203" s="119" t="s">
        <v>267</v>
      </c>
      <c r="C203" s="15" t="s">
        <v>257</v>
      </c>
      <c r="D203" s="15"/>
      <c r="E203" s="15"/>
      <c r="F203" s="15"/>
      <c r="G203" s="107"/>
      <c r="H203" s="112">
        <v>1</v>
      </c>
      <c r="I203" s="67">
        <v>1200</v>
      </c>
      <c r="J203" s="67">
        <v>1200</v>
      </c>
      <c r="K203" s="67" t="s">
        <v>37</v>
      </c>
      <c r="L203" s="48"/>
      <c r="M203" s="48"/>
      <c r="N203" s="48"/>
      <c r="O203" s="98">
        <v>33.299999999999997</v>
      </c>
      <c r="P203" s="98">
        <v>33.299999999999997</v>
      </c>
      <c r="Q203" s="88" t="s">
        <v>258</v>
      </c>
    </row>
    <row r="204" spans="1:17" s="4" customFormat="1">
      <c r="A204" s="72" t="s">
        <v>258</v>
      </c>
      <c r="B204" s="120"/>
      <c r="C204" s="15" t="s">
        <v>257</v>
      </c>
      <c r="D204" s="15"/>
      <c r="E204" s="15"/>
      <c r="F204" s="15"/>
      <c r="G204" s="107"/>
      <c r="H204" s="114"/>
      <c r="I204" s="67">
        <v>2521</v>
      </c>
      <c r="J204" s="67">
        <v>2521</v>
      </c>
      <c r="K204" s="67" t="s">
        <v>37</v>
      </c>
      <c r="L204" s="48"/>
      <c r="M204" s="48"/>
      <c r="N204" s="48"/>
      <c r="O204" s="99"/>
      <c r="P204" s="99"/>
      <c r="Q204" s="88" t="s">
        <v>258</v>
      </c>
    </row>
    <row r="205" spans="1:17" s="4" customFormat="1">
      <c r="A205" s="72" t="s">
        <v>258</v>
      </c>
      <c r="B205" s="73" t="s">
        <v>268</v>
      </c>
      <c r="C205" s="15" t="s">
        <v>257</v>
      </c>
      <c r="D205" s="15"/>
      <c r="E205" s="15"/>
      <c r="F205" s="15"/>
      <c r="G205" s="107"/>
      <c r="H205" s="74">
        <v>1</v>
      </c>
      <c r="I205" s="67">
        <v>3000</v>
      </c>
      <c r="J205" s="67">
        <v>3000</v>
      </c>
      <c r="K205" s="67" t="s">
        <v>37</v>
      </c>
      <c r="L205" s="48"/>
      <c r="M205" s="48"/>
      <c r="N205" s="48"/>
      <c r="O205" s="48">
        <v>33.299999999999997</v>
      </c>
      <c r="P205" s="48">
        <v>33.299999999999997</v>
      </c>
      <c r="Q205" s="88" t="s">
        <v>258</v>
      </c>
    </row>
    <row r="206" spans="1:17" s="4" customFormat="1">
      <c r="A206" s="72" t="s">
        <v>258</v>
      </c>
      <c r="B206" s="119" t="s">
        <v>269</v>
      </c>
      <c r="C206" s="15" t="s">
        <v>257</v>
      </c>
      <c r="D206" s="15"/>
      <c r="E206" s="15"/>
      <c r="F206" s="15"/>
      <c r="G206" s="107"/>
      <c r="H206" s="112">
        <v>1</v>
      </c>
      <c r="I206" s="67">
        <v>1000</v>
      </c>
      <c r="J206" s="67">
        <v>1000</v>
      </c>
      <c r="K206" s="67" t="s">
        <v>37</v>
      </c>
      <c r="L206" s="48"/>
      <c r="M206" s="48"/>
      <c r="N206" s="48"/>
      <c r="O206" s="92">
        <v>22.6</v>
      </c>
      <c r="P206" s="92">
        <v>22.6</v>
      </c>
      <c r="Q206" s="88" t="s">
        <v>258</v>
      </c>
    </row>
    <row r="207" spans="1:17" s="4" customFormat="1">
      <c r="A207" s="72" t="s">
        <v>258</v>
      </c>
      <c r="B207" s="120"/>
      <c r="C207" s="15" t="s">
        <v>257</v>
      </c>
      <c r="D207" s="15"/>
      <c r="E207" s="15"/>
      <c r="F207" s="15"/>
      <c r="G207" s="107"/>
      <c r="H207" s="114"/>
      <c r="I207" s="67">
        <v>1000</v>
      </c>
      <c r="J207" s="67">
        <v>1000</v>
      </c>
      <c r="K207" s="67" t="s">
        <v>37</v>
      </c>
      <c r="L207" s="48"/>
      <c r="M207" s="48"/>
      <c r="N207" s="48"/>
      <c r="O207" s="93"/>
      <c r="P207" s="93"/>
      <c r="Q207" s="88" t="s">
        <v>258</v>
      </c>
    </row>
    <row r="208" spans="1:17" s="4" customFormat="1">
      <c r="A208" s="72" t="s">
        <v>258</v>
      </c>
      <c r="B208" s="73" t="s">
        <v>270</v>
      </c>
      <c r="C208" s="15" t="s">
        <v>257</v>
      </c>
      <c r="D208" s="15"/>
      <c r="E208" s="15"/>
      <c r="F208" s="15"/>
      <c r="G208" s="108"/>
      <c r="H208" s="74">
        <v>1</v>
      </c>
      <c r="I208" s="67">
        <v>3200</v>
      </c>
      <c r="J208" s="67">
        <v>3200</v>
      </c>
      <c r="K208" s="67" t="s">
        <v>37</v>
      </c>
      <c r="L208" s="48"/>
      <c r="M208" s="48"/>
      <c r="N208" s="48"/>
      <c r="O208" s="48">
        <v>35.200000000000003</v>
      </c>
      <c r="P208" s="48">
        <v>35.200000000000003</v>
      </c>
      <c r="Q208" s="88" t="s">
        <v>258</v>
      </c>
    </row>
    <row r="209" spans="1:17" s="4" customFormat="1">
      <c r="A209" s="72" t="s">
        <v>258</v>
      </c>
      <c r="B209" s="119" t="s">
        <v>271</v>
      </c>
      <c r="C209" s="15" t="s">
        <v>257</v>
      </c>
      <c r="D209" s="15"/>
      <c r="E209" s="15"/>
      <c r="F209" s="15"/>
      <c r="G209" s="106"/>
      <c r="H209" s="112">
        <v>1</v>
      </c>
      <c r="I209" s="67">
        <v>1400</v>
      </c>
      <c r="J209" s="67">
        <v>1400</v>
      </c>
      <c r="K209" s="67" t="s">
        <v>37</v>
      </c>
      <c r="L209" s="48"/>
      <c r="M209" s="48"/>
      <c r="N209" s="48"/>
      <c r="O209" s="92">
        <v>36.5</v>
      </c>
      <c r="P209" s="92">
        <v>36.5</v>
      </c>
      <c r="Q209" s="88" t="s">
        <v>258</v>
      </c>
    </row>
    <row r="210" spans="1:17" s="4" customFormat="1">
      <c r="A210" s="72" t="s">
        <v>258</v>
      </c>
      <c r="B210" s="120"/>
      <c r="C210" s="15" t="s">
        <v>257</v>
      </c>
      <c r="D210" s="15"/>
      <c r="E210" s="15"/>
      <c r="F210" s="15"/>
      <c r="G210" s="107"/>
      <c r="H210" s="114"/>
      <c r="I210" s="67">
        <v>2200</v>
      </c>
      <c r="J210" s="67">
        <v>2200</v>
      </c>
      <c r="K210" s="67" t="s">
        <v>37</v>
      </c>
      <c r="L210" s="48"/>
      <c r="M210" s="48"/>
      <c r="N210" s="48"/>
      <c r="O210" s="93"/>
      <c r="P210" s="93"/>
      <c r="Q210" s="88" t="s">
        <v>258</v>
      </c>
    </row>
    <row r="211" spans="1:17" s="4" customFormat="1">
      <c r="A211" s="72" t="s">
        <v>258</v>
      </c>
      <c r="B211" s="119" t="s">
        <v>272</v>
      </c>
      <c r="C211" s="15" t="s">
        <v>257</v>
      </c>
      <c r="D211" s="15"/>
      <c r="E211" s="15"/>
      <c r="F211" s="15"/>
      <c r="G211" s="107"/>
      <c r="H211" s="112">
        <v>1</v>
      </c>
      <c r="I211" s="67">
        <v>992</v>
      </c>
      <c r="J211" s="67">
        <v>992</v>
      </c>
      <c r="K211" s="67" t="s">
        <v>37</v>
      </c>
      <c r="L211" s="48"/>
      <c r="M211" s="48"/>
      <c r="N211" s="48"/>
      <c r="O211" s="92">
        <v>33.6</v>
      </c>
      <c r="P211" s="92">
        <v>33.6</v>
      </c>
      <c r="Q211" s="88" t="s">
        <v>258</v>
      </c>
    </row>
    <row r="212" spans="1:17" s="4" customFormat="1">
      <c r="A212" s="72" t="s">
        <v>258</v>
      </c>
      <c r="B212" s="120"/>
      <c r="C212" s="15" t="s">
        <v>257</v>
      </c>
      <c r="D212" s="15"/>
      <c r="E212" s="15"/>
      <c r="F212" s="15"/>
      <c r="G212" s="107"/>
      <c r="H212" s="114"/>
      <c r="I212" s="67">
        <v>1556</v>
      </c>
      <c r="J212" s="67">
        <v>1556</v>
      </c>
      <c r="K212" s="67" t="s">
        <v>37</v>
      </c>
      <c r="L212" s="48"/>
      <c r="M212" s="48"/>
      <c r="N212" s="48"/>
      <c r="O212" s="93"/>
      <c r="P212" s="93"/>
      <c r="Q212" s="88" t="s">
        <v>258</v>
      </c>
    </row>
    <row r="213" spans="1:17" s="4" customFormat="1">
      <c r="A213" s="72" t="s">
        <v>258</v>
      </c>
      <c r="B213" s="119" t="s">
        <v>273</v>
      </c>
      <c r="C213" s="15" t="s">
        <v>257</v>
      </c>
      <c r="D213" s="15"/>
      <c r="E213" s="15"/>
      <c r="F213" s="15"/>
      <c r="G213" s="107"/>
      <c r="H213" s="112">
        <v>1</v>
      </c>
      <c r="I213" s="67">
        <v>1642</v>
      </c>
      <c r="J213" s="67">
        <v>1642</v>
      </c>
      <c r="K213" s="67" t="s">
        <v>37</v>
      </c>
      <c r="L213" s="48"/>
      <c r="M213" s="48"/>
      <c r="N213" s="48"/>
      <c r="O213" s="92">
        <v>38</v>
      </c>
      <c r="P213" s="92">
        <v>38</v>
      </c>
      <c r="Q213" s="88" t="s">
        <v>258</v>
      </c>
    </row>
    <row r="214" spans="1:17" s="4" customFormat="1">
      <c r="A214" s="72" t="s">
        <v>258</v>
      </c>
      <c r="B214" s="120"/>
      <c r="C214" s="15" t="s">
        <v>257</v>
      </c>
      <c r="D214" s="15"/>
      <c r="E214" s="15"/>
      <c r="F214" s="15"/>
      <c r="G214" s="107"/>
      <c r="H214" s="114"/>
      <c r="I214" s="67">
        <v>1589</v>
      </c>
      <c r="J214" s="67">
        <v>1589</v>
      </c>
      <c r="K214" s="67" t="s">
        <v>37</v>
      </c>
      <c r="L214" s="48"/>
      <c r="M214" s="48"/>
      <c r="N214" s="48"/>
      <c r="O214" s="93"/>
      <c r="P214" s="93"/>
      <c r="Q214" s="88" t="s">
        <v>258</v>
      </c>
    </row>
    <row r="215" spans="1:17" s="4" customFormat="1">
      <c r="A215" s="72" t="s">
        <v>258</v>
      </c>
      <c r="B215" s="119" t="s">
        <v>274</v>
      </c>
      <c r="C215" s="15" t="s">
        <v>257</v>
      </c>
      <c r="D215" s="15"/>
      <c r="E215" s="15"/>
      <c r="F215" s="15"/>
      <c r="G215" s="107"/>
      <c r="H215" s="112">
        <v>1</v>
      </c>
      <c r="I215" s="67">
        <v>215</v>
      </c>
      <c r="J215" s="67">
        <v>215</v>
      </c>
      <c r="K215" s="67" t="s">
        <v>37</v>
      </c>
      <c r="L215" s="48"/>
      <c r="M215" s="48"/>
      <c r="N215" s="48"/>
      <c r="O215" s="92">
        <v>41</v>
      </c>
      <c r="P215" s="92">
        <v>41</v>
      </c>
      <c r="Q215" s="88" t="s">
        <v>258</v>
      </c>
    </row>
    <row r="216" spans="1:17" s="4" customFormat="1">
      <c r="A216" s="72" t="s">
        <v>258</v>
      </c>
      <c r="B216" s="121"/>
      <c r="C216" s="15" t="s">
        <v>257</v>
      </c>
      <c r="D216" s="15"/>
      <c r="E216" s="15"/>
      <c r="F216" s="15"/>
      <c r="G216" s="107"/>
      <c r="H216" s="113"/>
      <c r="I216" s="67">
        <v>1681</v>
      </c>
      <c r="J216" s="67">
        <v>1681</v>
      </c>
      <c r="K216" s="67" t="s">
        <v>37</v>
      </c>
      <c r="L216" s="48"/>
      <c r="M216" s="48"/>
      <c r="N216" s="48"/>
      <c r="O216" s="93"/>
      <c r="P216" s="93"/>
      <c r="Q216" s="88" t="s">
        <v>258</v>
      </c>
    </row>
    <row r="217" spans="1:17" s="4" customFormat="1">
      <c r="A217" s="72" t="s">
        <v>258</v>
      </c>
      <c r="B217" s="120"/>
      <c r="C217" s="15" t="s">
        <v>257</v>
      </c>
      <c r="D217" s="15"/>
      <c r="E217" s="15"/>
      <c r="F217" s="15"/>
      <c r="G217" s="107"/>
      <c r="H217" s="114"/>
      <c r="I217" s="67">
        <v>510</v>
      </c>
      <c r="J217" s="67">
        <v>510</v>
      </c>
      <c r="K217" s="67" t="s">
        <v>37</v>
      </c>
      <c r="L217" s="48"/>
      <c r="M217" s="48"/>
      <c r="N217" s="48"/>
      <c r="O217" s="92">
        <v>36.200000000000003</v>
      </c>
      <c r="P217" s="92">
        <v>36.200000000000003</v>
      </c>
      <c r="Q217" s="88" t="s">
        <v>258</v>
      </c>
    </row>
    <row r="218" spans="1:17" s="4" customFormat="1">
      <c r="A218" s="72" t="s">
        <v>258</v>
      </c>
      <c r="B218" s="73" t="s">
        <v>275</v>
      </c>
      <c r="C218" s="15" t="s">
        <v>257</v>
      </c>
      <c r="D218" s="15"/>
      <c r="E218" s="15"/>
      <c r="F218" s="15"/>
      <c r="G218" s="108"/>
      <c r="H218" s="74">
        <v>1</v>
      </c>
      <c r="I218" s="67">
        <v>3600</v>
      </c>
      <c r="J218" s="67">
        <v>3600</v>
      </c>
      <c r="K218" s="67" t="s">
        <v>37</v>
      </c>
      <c r="L218" s="48"/>
      <c r="M218" s="48">
        <v>3.5</v>
      </c>
      <c r="N218" s="48">
        <v>3.5</v>
      </c>
      <c r="O218" s="93"/>
      <c r="P218" s="93"/>
      <c r="Q218" s="88" t="s">
        <v>258</v>
      </c>
    </row>
    <row r="219" spans="1:17" s="4" customFormat="1" ht="17.25" thickBot="1">
      <c r="A219" s="84"/>
      <c r="B219" s="75"/>
      <c r="C219" s="76"/>
      <c r="D219" s="76"/>
      <c r="E219" s="76"/>
      <c r="F219" s="76"/>
      <c r="G219" s="76"/>
      <c r="H219" s="77"/>
      <c r="I219" s="78"/>
      <c r="J219" s="78"/>
      <c r="K219" s="78"/>
      <c r="L219" s="83"/>
      <c r="M219" s="83"/>
      <c r="N219" s="83"/>
      <c r="O219" s="83"/>
      <c r="P219" s="83"/>
      <c r="Q219" s="89"/>
    </row>
    <row r="220" spans="1:17" s="4" customFormat="1" ht="35.1" customHeight="1" thickBot="1">
      <c r="A220" s="86"/>
      <c r="B220" s="79"/>
      <c r="C220" s="80"/>
      <c r="D220" s="80"/>
      <c r="E220" s="80"/>
      <c r="F220" s="80"/>
      <c r="G220" s="80"/>
      <c r="H220" s="81">
        <f>SUM(H4:H219)</f>
        <v>1240</v>
      </c>
      <c r="I220" s="82"/>
      <c r="J220" s="82"/>
      <c r="K220" s="82"/>
      <c r="L220" s="85"/>
      <c r="M220" s="85">
        <f>SUM(M4:M219)</f>
        <v>67.407980750000121</v>
      </c>
      <c r="N220" s="85">
        <f>SUM(N4:N219)</f>
        <v>66.093480749999998</v>
      </c>
      <c r="O220" s="85"/>
      <c r="P220" s="85">
        <f>SUM(P4:P219)</f>
        <v>27256.131290322573</v>
      </c>
      <c r="Q220" s="90"/>
    </row>
  </sheetData>
  <mergeCells count="139">
    <mergeCell ref="B1:H1"/>
    <mergeCell ref="I1:Q1"/>
    <mergeCell ref="B2:Q2"/>
    <mergeCell ref="B12:B13"/>
    <mergeCell ref="B15:B16"/>
    <mergeCell ref="B18:B19"/>
    <mergeCell ref="B21:B22"/>
    <mergeCell ref="B23:B24"/>
    <mergeCell ref="B25:B26"/>
    <mergeCell ref="G18:G19"/>
    <mergeCell ref="G21:G22"/>
    <mergeCell ref="G23:G24"/>
    <mergeCell ref="G25:G26"/>
    <mergeCell ref="B27:B28"/>
    <mergeCell ref="B29:B30"/>
    <mergeCell ref="B31:B32"/>
    <mergeCell ref="B33:B34"/>
    <mergeCell ref="B35:B36"/>
    <mergeCell ref="B38:B39"/>
    <mergeCell ref="B40:B41"/>
    <mergeCell ref="B43:B44"/>
    <mergeCell ref="B45:B46"/>
    <mergeCell ref="B142:B144"/>
    <mergeCell ref="B145:B147"/>
    <mergeCell ref="B186:B188"/>
    <mergeCell ref="B189:B190"/>
    <mergeCell ref="B191:B193"/>
    <mergeCell ref="B198:B199"/>
    <mergeCell ref="B200:B202"/>
    <mergeCell ref="B203:B204"/>
    <mergeCell ref="B47:B48"/>
    <mergeCell ref="B49:B50"/>
    <mergeCell ref="B51:B52"/>
    <mergeCell ref="B53:B54"/>
    <mergeCell ref="B66:B73"/>
    <mergeCell ref="B125:B126"/>
    <mergeCell ref="B127:B130"/>
    <mergeCell ref="B133:B134"/>
    <mergeCell ref="B135:B136"/>
    <mergeCell ref="B206:B207"/>
    <mergeCell ref="B209:B210"/>
    <mergeCell ref="B211:B212"/>
    <mergeCell ref="B213:B214"/>
    <mergeCell ref="B215:B217"/>
    <mergeCell ref="D18:D19"/>
    <mergeCell ref="D21:D22"/>
    <mergeCell ref="D23:D24"/>
    <mergeCell ref="D25:D26"/>
    <mergeCell ref="D27:D28"/>
    <mergeCell ref="D29:D30"/>
    <mergeCell ref="D31:D32"/>
    <mergeCell ref="D33:D34"/>
    <mergeCell ref="D35:D36"/>
    <mergeCell ref="D38:D39"/>
    <mergeCell ref="D40:D41"/>
    <mergeCell ref="D43:D44"/>
    <mergeCell ref="D45:D46"/>
    <mergeCell ref="D47:D48"/>
    <mergeCell ref="D49:D50"/>
    <mergeCell ref="D51:D52"/>
    <mergeCell ref="D53:D54"/>
    <mergeCell ref="D142:D143"/>
    <mergeCell ref="B138:B139"/>
    <mergeCell ref="G27:G28"/>
    <mergeCell ref="G29:G32"/>
    <mergeCell ref="G33:G36"/>
    <mergeCell ref="G38:G44"/>
    <mergeCell ref="G45:G48"/>
    <mergeCell ref="G49:G52"/>
    <mergeCell ref="G53:G55"/>
    <mergeCell ref="G142:G148"/>
    <mergeCell ref="G186:G198"/>
    <mergeCell ref="G199:G208"/>
    <mergeCell ref="G209:G218"/>
    <mergeCell ref="H66:H73"/>
    <mergeCell ref="H125:H126"/>
    <mergeCell ref="H127:H130"/>
    <mergeCell ref="H133:H134"/>
    <mergeCell ref="H135:H136"/>
    <mergeCell ref="H138:H139"/>
    <mergeCell ref="H142:H144"/>
    <mergeCell ref="H145:H147"/>
    <mergeCell ref="H186:H188"/>
    <mergeCell ref="H189:H190"/>
    <mergeCell ref="H191:H193"/>
    <mergeCell ref="H198:H199"/>
    <mergeCell ref="H200:H202"/>
    <mergeCell ref="H203:H204"/>
    <mergeCell ref="H206:H207"/>
    <mergeCell ref="H209:H210"/>
    <mergeCell ref="H211:H212"/>
    <mergeCell ref="H213:H214"/>
    <mergeCell ref="H215:H217"/>
    <mergeCell ref="O186:O188"/>
    <mergeCell ref="O189:O190"/>
    <mergeCell ref="O191:O193"/>
    <mergeCell ref="O198:O199"/>
    <mergeCell ref="O200:O202"/>
    <mergeCell ref="O203:O204"/>
    <mergeCell ref="L66:L73"/>
    <mergeCell ref="L125:L126"/>
    <mergeCell ref="L127:L130"/>
    <mergeCell ref="L133:L134"/>
    <mergeCell ref="L135:L136"/>
    <mergeCell ref="L138:L139"/>
    <mergeCell ref="L142:L144"/>
    <mergeCell ref="L145:L147"/>
    <mergeCell ref="M66:M73"/>
    <mergeCell ref="M125:M126"/>
    <mergeCell ref="M127:M130"/>
    <mergeCell ref="M133:M134"/>
    <mergeCell ref="M135:M136"/>
    <mergeCell ref="M138:M139"/>
    <mergeCell ref="M142:M144"/>
    <mergeCell ref="M145:M147"/>
    <mergeCell ref="O206:O207"/>
    <mergeCell ref="O209:O210"/>
    <mergeCell ref="O211:O212"/>
    <mergeCell ref="O213:O214"/>
    <mergeCell ref="O215:O216"/>
    <mergeCell ref="O217:O218"/>
    <mergeCell ref="P66:P73"/>
    <mergeCell ref="P142:P144"/>
    <mergeCell ref="P145:P147"/>
    <mergeCell ref="P186:P188"/>
    <mergeCell ref="P189:P190"/>
    <mergeCell ref="P191:P193"/>
    <mergeCell ref="P198:P199"/>
    <mergeCell ref="P200:P202"/>
    <mergeCell ref="P203:P204"/>
    <mergeCell ref="P206:P207"/>
    <mergeCell ref="P209:P210"/>
    <mergeCell ref="P211:P212"/>
    <mergeCell ref="P213:P214"/>
    <mergeCell ref="P215:P216"/>
    <mergeCell ref="P217:P218"/>
    <mergeCell ref="O66:O73"/>
    <mergeCell ref="O142:O144"/>
    <mergeCell ref="O145:O147"/>
  </mergeCells>
  <dataValidations count="1">
    <dataValidation type="list" allowBlank="1" showInputMessage="1" showErrorMessage="1" sqref="K1:K3 K221:K1048576" xr:uid="{00000000-0002-0000-0000-000000000000}">
      <formula1>"Yards,Meters,Pcs,Sheets,Rolls,Ctns,Sets,Pairs,Kgs"</formula1>
    </dataValidation>
  </dataValidations>
  <pageMargins left="0.23622047244094499" right="0.23622047244094499" top="0.15748031496063" bottom="0.15748031496063" header="0.31496062992126" footer="0.31496062992126"/>
  <pageSetup paperSize="9" scale="39" fitToHeight="0" orientation="portrait" horizontalDpi="360" verticalDpi="36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58</vt:lpstr>
      <vt:lpstr>'58'!Print_Area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Harsh Solanki</cp:lastModifiedBy>
  <dcterms:created xsi:type="dcterms:W3CDTF">2025-09-25T05:24:05Z</dcterms:created>
  <dcterms:modified xsi:type="dcterms:W3CDTF">2025-09-30T15:31:48Z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90AA17C70C77414FACF6F35123A6AD7D_11</vt:lpwstr>
  </property>
  <property fmtid="{D5CDD505-2E9C-101B-9397-08002B2CF9AE}" pid="3" name="KSOProductBuildVer">
    <vt:lpwstr>1033-12.2.0.21931</vt:lpwstr>
  </property>
</Properties>
</file>