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p2_draft3\"/>
    </mc:Choice>
  </mc:AlternateContent>
  <bookViews>
    <workbookView xWindow="0" yWindow="0" windowWidth="16755" windowHeight="3390" tabRatio="717" firstSheet="8" activeTab="12"/>
  </bookViews>
  <sheets>
    <sheet name="data" sheetId="1" r:id="rId1"/>
    <sheet name="number_mf" sheetId="2" r:id="rId2"/>
    <sheet name="shear_fraction" sheetId="4" r:id="rId3"/>
    <sheet name="energy" sheetId="5" r:id="rId4"/>
    <sheet name="moment" sheetId="6" r:id="rId5"/>
    <sheet name="b_value" sheetId="7" r:id="rId6"/>
    <sheet name="D_value" sheetId="8" r:id="rId7"/>
    <sheet name="bD" sheetId="9" r:id="rId8"/>
    <sheet name="berea_splots" sheetId="10" r:id="rId9"/>
    <sheet name="ldb_splots" sheetId="11" r:id="rId10"/>
    <sheet name="bplots" sheetId="13" state="hidden" r:id="rId11"/>
    <sheet name="bplots15" sheetId="16" r:id="rId12"/>
    <sheet name="Dplots15" sheetId="15" r:id="rId13"/>
    <sheet name="di_berea" sheetId="17" r:id="rId14"/>
    <sheet name="di_ldb" sheetId="18" r:id="rId15"/>
    <sheet name="purana" sheetId="3" r:id="rId16"/>
    <sheet name="purana2" sheetId="12" r:id="rId17"/>
  </sheets>
  <externalReferences>
    <externalReference r:id="rId18"/>
    <externalReference r:id="rId1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5" l="1"/>
  <c r="F29" i="15"/>
  <c r="F27" i="15"/>
  <c r="F25" i="15"/>
  <c r="F26" i="15"/>
  <c r="F24" i="15"/>
  <c r="F21" i="15"/>
  <c r="F22" i="15"/>
  <c r="F23" i="15"/>
  <c r="F20" i="15"/>
  <c r="F17" i="15"/>
  <c r="F18" i="15"/>
  <c r="F19" i="15"/>
  <c r="F16" i="15"/>
  <c r="F14" i="15"/>
  <c r="F15" i="15"/>
  <c r="F13" i="15"/>
  <c r="F11" i="15"/>
  <c r="F12" i="15"/>
  <c r="F10" i="15"/>
  <c r="F8" i="15"/>
  <c r="F9" i="15"/>
  <c r="F7" i="15"/>
  <c r="F31" i="15"/>
  <c r="F32" i="15"/>
  <c r="F33" i="15"/>
  <c r="F30" i="15"/>
  <c r="F35" i="15"/>
  <c r="F36" i="15"/>
  <c r="F37" i="15"/>
  <c r="F34" i="15"/>
  <c r="F39" i="15"/>
  <c r="F40" i="15"/>
  <c r="F41" i="15"/>
  <c r="F38" i="15"/>
  <c r="F43" i="15"/>
  <c r="F44" i="15"/>
  <c r="F45" i="15"/>
  <c r="F42" i="15"/>
  <c r="F47" i="15"/>
  <c r="F48" i="15"/>
  <c r="F49" i="15"/>
  <c r="F50" i="15"/>
  <c r="F51" i="15"/>
  <c r="F46" i="15"/>
  <c r="F53" i="15"/>
  <c r="F54" i="15"/>
  <c r="F55" i="15"/>
  <c r="F56" i="15"/>
  <c r="F57" i="15"/>
  <c r="F52" i="15"/>
  <c r="F59" i="15"/>
  <c r="F60" i="15"/>
  <c r="F61" i="15"/>
  <c r="F62" i="15"/>
  <c r="F63" i="15"/>
  <c r="F64" i="15"/>
  <c r="F58" i="15"/>
  <c r="F66" i="15"/>
  <c r="F67" i="15"/>
  <c r="F68" i="15"/>
  <c r="F69" i="15"/>
  <c r="F70" i="15"/>
  <c r="F71" i="15"/>
  <c r="F65" i="15"/>
  <c r="F4" i="15"/>
  <c r="F5" i="15"/>
  <c r="F6" i="15"/>
  <c r="F3" i="15"/>
  <c r="B3" i="15"/>
  <c r="D3" i="15"/>
  <c r="P17" i="1"/>
  <c r="Q17" i="1" s="1"/>
  <c r="P18" i="1"/>
  <c r="Q18" i="1" s="1"/>
  <c r="P19" i="1"/>
  <c r="Q19" i="1" s="1"/>
  <c r="P20" i="1"/>
  <c r="Q20" i="1" s="1"/>
  <c r="P16" i="1"/>
  <c r="Q16" i="1" s="1"/>
  <c r="P13" i="1"/>
  <c r="Q13" i="1" s="1"/>
  <c r="P14" i="1"/>
  <c r="Q14" i="1" s="1"/>
  <c r="P12" i="1"/>
  <c r="Q12" i="1" s="1"/>
  <c r="F38" i="1"/>
  <c r="F49" i="1"/>
  <c r="K49" i="1"/>
  <c r="F48" i="1"/>
  <c r="G48" i="1" s="1"/>
  <c r="F47" i="1"/>
  <c r="G47" i="1" s="1"/>
  <c r="K47" i="1"/>
  <c r="L47" i="1" s="1"/>
  <c r="K48" i="1"/>
  <c r="L48" i="1" s="1"/>
  <c r="K46" i="1"/>
  <c r="M46" i="1" s="1"/>
  <c r="H46" i="1"/>
  <c r="H47" i="1"/>
  <c r="F46" i="1"/>
  <c r="G46" i="1" s="1"/>
  <c r="M45" i="1"/>
  <c r="K45" i="1"/>
  <c r="H45" i="1"/>
  <c r="F45" i="1"/>
  <c r="H48" i="1" l="1"/>
  <c r="M47" i="1"/>
  <c r="M48" i="1"/>
  <c r="L46" i="1"/>
  <c r="L45" i="1"/>
  <c r="G45" i="1"/>
  <c r="K42" i="1" l="1"/>
  <c r="L42" i="1" s="1"/>
  <c r="K43" i="1"/>
  <c r="L43" i="1" s="1"/>
  <c r="K41" i="1"/>
  <c r="F42" i="1"/>
  <c r="G42" i="1" s="1"/>
  <c r="F43" i="1"/>
  <c r="G43" i="1" s="1"/>
  <c r="H41" i="1"/>
  <c r="F41" i="1"/>
  <c r="K40" i="1"/>
  <c r="M40" i="1" s="1"/>
  <c r="G40" i="1"/>
  <c r="H40" i="1"/>
  <c r="F40" i="1"/>
  <c r="P11" i="1"/>
  <c r="Q11" i="1" s="1"/>
  <c r="P15" i="1"/>
  <c r="Q15" i="1" s="1"/>
  <c r="P5" i="1"/>
  <c r="Q5" i="1" s="1"/>
  <c r="L11" i="1"/>
  <c r="M11" i="1" s="1"/>
  <c r="AB11" i="1"/>
  <c r="AF11" i="1"/>
  <c r="L12" i="1"/>
  <c r="M12" i="1"/>
  <c r="AB12" i="1"/>
  <c r="AF12" i="1"/>
  <c r="L13" i="1"/>
  <c r="M13" i="1"/>
  <c r="AB13" i="1"/>
  <c r="AF13" i="1"/>
  <c r="L14" i="1"/>
  <c r="M14" i="1"/>
  <c r="AB14" i="1"/>
  <c r="AF14" i="1"/>
  <c r="L15" i="1"/>
  <c r="M15" i="1"/>
  <c r="AB15" i="1"/>
  <c r="AF15" i="1"/>
  <c r="L16" i="1"/>
  <c r="M16" i="1"/>
  <c r="AB16" i="1"/>
  <c r="AF16" i="1"/>
  <c r="L17" i="1"/>
  <c r="M17" i="1"/>
  <c r="AB17" i="1"/>
  <c r="AF17" i="1"/>
  <c r="L18" i="1"/>
  <c r="M18" i="1"/>
  <c r="AB18" i="1"/>
  <c r="AF18" i="1"/>
  <c r="L19" i="1"/>
  <c r="M19" i="1"/>
  <c r="AB19" i="1"/>
  <c r="AF19" i="1"/>
  <c r="L20" i="1"/>
  <c r="M20" i="1"/>
  <c r="AB20" i="1"/>
  <c r="AF20" i="1"/>
  <c r="M42" i="1" l="1"/>
  <c r="L41" i="1"/>
  <c r="K38" i="1"/>
  <c r="M43" i="1"/>
  <c r="M41" i="1"/>
  <c r="H42" i="1"/>
  <c r="H43" i="1"/>
  <c r="G41" i="1"/>
  <c r="L40" i="1"/>
  <c r="P37" i="12"/>
  <c r="Q37" i="12" s="1"/>
  <c r="L37" i="12"/>
  <c r="M37" i="12" s="1"/>
  <c r="P36" i="12"/>
  <c r="Q36" i="12" s="1"/>
  <c r="L36" i="12"/>
  <c r="M36" i="12" s="1"/>
  <c r="P35" i="12"/>
  <c r="Q35" i="12" s="1"/>
  <c r="L35" i="12"/>
  <c r="M35" i="12" s="1"/>
  <c r="P34" i="12"/>
  <c r="Q34" i="12" s="1"/>
  <c r="L34" i="12"/>
  <c r="M34" i="12" s="1"/>
  <c r="P33" i="12"/>
  <c r="Q33" i="12" s="1"/>
  <c r="L33" i="12"/>
  <c r="M33" i="12" s="1"/>
  <c r="P32" i="12"/>
  <c r="Q32" i="12" s="1"/>
  <c r="L32" i="12"/>
  <c r="M32" i="12" s="1"/>
  <c r="AF30" i="12"/>
  <c r="AB30" i="12"/>
  <c r="P30" i="12"/>
  <c r="Q30" i="12" s="1"/>
  <c r="L30" i="12"/>
  <c r="M30" i="12" s="1"/>
  <c r="AF29" i="12"/>
  <c r="AB29" i="12"/>
  <c r="P29" i="12"/>
  <c r="Q29" i="12" s="1"/>
  <c r="L29" i="12"/>
  <c r="M29" i="12" s="1"/>
  <c r="AF28" i="12"/>
  <c r="AB28" i="12"/>
  <c r="P28" i="12"/>
  <c r="Q28" i="12" s="1"/>
  <c r="L28" i="12"/>
  <c r="M28" i="12" s="1"/>
  <c r="AF27" i="12"/>
  <c r="AB27" i="12"/>
  <c r="P27" i="12"/>
  <c r="Q27" i="12" s="1"/>
  <c r="L27" i="12"/>
  <c r="M27" i="12" s="1"/>
  <c r="AF26" i="12"/>
  <c r="AB26" i="12"/>
  <c r="P26" i="12"/>
  <c r="Q26" i="12" s="1"/>
  <c r="L26" i="12"/>
  <c r="M26" i="12" s="1"/>
  <c r="AF25" i="12"/>
  <c r="AB25" i="12"/>
  <c r="P25" i="12"/>
  <c r="Q25" i="12" s="1"/>
  <c r="L25" i="12"/>
  <c r="M25" i="12" s="1"/>
  <c r="AF24" i="12"/>
  <c r="AB24" i="12"/>
  <c r="P24" i="12"/>
  <c r="Q24" i="12" s="1"/>
  <c r="L24" i="12"/>
  <c r="M24" i="12" s="1"/>
  <c r="AF23" i="12"/>
  <c r="AB23" i="12"/>
  <c r="P23" i="12"/>
  <c r="Q23" i="12" s="1"/>
  <c r="L23" i="12"/>
  <c r="M23" i="12" s="1"/>
  <c r="AF22" i="12"/>
  <c r="AB22" i="12"/>
  <c r="P22" i="12"/>
  <c r="Q22" i="12" s="1"/>
  <c r="L22" i="12"/>
  <c r="M22" i="12" s="1"/>
  <c r="AF21" i="12"/>
  <c r="AB21" i="12"/>
  <c r="P21" i="12"/>
  <c r="Q21" i="12" s="1"/>
  <c r="L21" i="12"/>
  <c r="M21" i="12" s="1"/>
  <c r="AF20" i="12"/>
  <c r="AB20" i="12"/>
  <c r="P20" i="12"/>
  <c r="Q20" i="12" s="1"/>
  <c r="L20" i="12"/>
  <c r="M20" i="12" s="1"/>
  <c r="AF19" i="12"/>
  <c r="AB19" i="12"/>
  <c r="P19" i="12"/>
  <c r="Q19" i="12" s="1"/>
  <c r="L19" i="12"/>
  <c r="M19" i="12" s="1"/>
  <c r="AF18" i="12"/>
  <c r="AB18" i="12"/>
  <c r="P18" i="12"/>
  <c r="Q18" i="12" s="1"/>
  <c r="L18" i="12"/>
  <c r="M18" i="12" s="1"/>
  <c r="AF17" i="12"/>
  <c r="AB17" i="12"/>
  <c r="P17" i="12"/>
  <c r="Q17" i="12" s="1"/>
  <c r="L17" i="12"/>
  <c r="M17" i="12" s="1"/>
  <c r="AF16" i="12"/>
  <c r="AB16" i="12"/>
  <c r="P16" i="12"/>
  <c r="Q16" i="12" s="1"/>
  <c r="L16" i="12"/>
  <c r="M16" i="12" s="1"/>
  <c r="AF15" i="12"/>
  <c r="AB15" i="12"/>
  <c r="P15" i="12"/>
  <c r="Q15" i="12" s="1"/>
  <c r="L15" i="12"/>
  <c r="M15" i="12" s="1"/>
  <c r="AF14" i="12"/>
  <c r="AB14" i="12"/>
  <c r="P14" i="12"/>
  <c r="Q14" i="12" s="1"/>
  <c r="L14" i="12"/>
  <c r="M14" i="12" s="1"/>
  <c r="AF13" i="12"/>
  <c r="AB13" i="12"/>
  <c r="P13" i="12"/>
  <c r="Q13" i="12" s="1"/>
  <c r="L13" i="12"/>
  <c r="M13" i="12" s="1"/>
  <c r="AF12" i="12"/>
  <c r="AB12" i="12"/>
  <c r="P12" i="12"/>
  <c r="Q12" i="12" s="1"/>
  <c r="L12" i="12"/>
  <c r="M12" i="12" s="1"/>
  <c r="AF11" i="12"/>
  <c r="AB11" i="12"/>
  <c r="P11" i="12"/>
  <c r="Q11" i="12" s="1"/>
  <c r="L11" i="12"/>
  <c r="M11" i="12" s="1"/>
  <c r="B2" i="12"/>
  <c r="AB30" i="1" l="1"/>
  <c r="AF30" i="1"/>
  <c r="AF29" i="1"/>
  <c r="AF28" i="1"/>
  <c r="AF27" i="1"/>
  <c r="AF26" i="1"/>
  <c r="AB23" i="1"/>
  <c r="AB24" i="1"/>
  <c r="AB25" i="1"/>
  <c r="AB26" i="1"/>
  <c r="AB27" i="1"/>
  <c r="AB28" i="1"/>
  <c r="AB29" i="1"/>
  <c r="AF25" i="1"/>
  <c r="AF24" i="1"/>
  <c r="AF23" i="1"/>
  <c r="AB22" i="1"/>
  <c r="AF22" i="1"/>
  <c r="AB21" i="1"/>
  <c r="AF21" i="1"/>
  <c r="AF46" i="3"/>
  <c r="AB46" i="3"/>
  <c r="P46" i="3"/>
  <c r="Q46" i="3" s="1"/>
  <c r="L46" i="3"/>
  <c r="M46" i="3" s="1"/>
  <c r="AF45" i="3"/>
  <c r="AB45" i="3"/>
  <c r="P45" i="3"/>
  <c r="Q45" i="3" s="1"/>
  <c r="L45" i="3"/>
  <c r="M45" i="3" s="1"/>
  <c r="AF44" i="3"/>
  <c r="AB44" i="3"/>
  <c r="P44" i="3"/>
  <c r="Q44" i="3" s="1"/>
  <c r="L44" i="3"/>
  <c r="M44" i="3" s="1"/>
  <c r="AF43" i="3"/>
  <c r="AB43" i="3"/>
  <c r="P43" i="3"/>
  <c r="Q43" i="3" s="1"/>
  <c r="L43" i="3"/>
  <c r="M43" i="3" s="1"/>
  <c r="AF42" i="3"/>
  <c r="AB42" i="3"/>
  <c r="P42" i="3"/>
  <c r="Q42" i="3" s="1"/>
  <c r="L42" i="3"/>
  <c r="M42" i="3" s="1"/>
  <c r="AF41" i="3"/>
  <c r="AB41" i="3"/>
  <c r="P41" i="3"/>
  <c r="Q41" i="3" s="1"/>
  <c r="L41" i="3"/>
  <c r="M41" i="3" s="1"/>
  <c r="AF40" i="3"/>
  <c r="AB40" i="3"/>
  <c r="P40" i="3"/>
  <c r="Q40" i="3" s="1"/>
  <c r="L40" i="3"/>
  <c r="M40" i="3" s="1"/>
  <c r="AF39" i="3"/>
  <c r="AB39" i="3"/>
  <c r="P39" i="3"/>
  <c r="Q39" i="3" s="1"/>
  <c r="L39" i="3"/>
  <c r="M39" i="3" s="1"/>
  <c r="AF38" i="3"/>
  <c r="AB38" i="3"/>
  <c r="P38" i="3"/>
  <c r="Q38" i="3" s="1"/>
  <c r="L38" i="3"/>
  <c r="M38" i="3" s="1"/>
  <c r="AF37" i="3"/>
  <c r="AB37" i="3"/>
  <c r="P37" i="3"/>
  <c r="Q37" i="3" s="1"/>
  <c r="L37" i="3"/>
  <c r="M37" i="3" s="1"/>
  <c r="P35" i="1"/>
  <c r="Q35" i="1"/>
  <c r="P36" i="1"/>
  <c r="Q36" i="1"/>
  <c r="P37" i="1"/>
  <c r="Q37" i="1" s="1"/>
  <c r="P34" i="1"/>
  <c r="Q34" i="1" s="1"/>
  <c r="P33" i="1"/>
  <c r="Q33" i="1" s="1"/>
  <c r="P32" i="1"/>
  <c r="Q32" i="1" s="1"/>
  <c r="L33" i="1"/>
  <c r="M33" i="1" s="1"/>
  <c r="L34" i="1"/>
  <c r="M34" i="1" s="1"/>
  <c r="L35" i="1"/>
  <c r="M35" i="1" s="1"/>
  <c r="L36" i="1"/>
  <c r="M36" i="1" s="1"/>
  <c r="L37" i="1"/>
  <c r="M37" i="1" s="1"/>
  <c r="L32" i="1"/>
  <c r="M32" i="1" s="1"/>
  <c r="C9" i="9" l="1"/>
  <c r="C8" i="9"/>
  <c r="C15" i="9"/>
  <c r="C14" i="9"/>
  <c r="C13" i="9"/>
  <c r="C12" i="9"/>
  <c r="C11" i="9"/>
  <c r="C10" i="9"/>
  <c r="C7" i="9"/>
  <c r="C6" i="9"/>
  <c r="C5" i="9"/>
  <c r="C4" i="9"/>
  <c r="C3" i="9"/>
  <c r="C2" i="9"/>
  <c r="R53" i="3" l="1"/>
  <c r="S53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AJ34" i="3"/>
  <c r="AF34" i="3"/>
  <c r="R34" i="3"/>
  <c r="S34" i="3" s="1"/>
  <c r="M34" i="3"/>
  <c r="N34" i="3" s="1"/>
  <c r="AJ33" i="3"/>
  <c r="AF33" i="3"/>
  <c r="R33" i="3"/>
  <c r="M33" i="3"/>
  <c r="N33" i="3" s="1"/>
  <c r="AJ32" i="3"/>
  <c r="AF32" i="3"/>
  <c r="R32" i="3"/>
  <c r="S32" i="3" s="1"/>
  <c r="N32" i="3"/>
  <c r="M32" i="3"/>
  <c r="AJ31" i="3"/>
  <c r="AF31" i="3"/>
  <c r="S31" i="3"/>
  <c r="R31" i="3"/>
  <c r="M31" i="3"/>
  <c r="N31" i="3" s="1"/>
  <c r="AJ30" i="3"/>
  <c r="AF30" i="3"/>
  <c r="R30" i="3"/>
  <c r="S30" i="3" s="1"/>
  <c r="N30" i="3"/>
  <c r="M30" i="3"/>
  <c r="AJ29" i="3"/>
  <c r="AF29" i="3"/>
  <c r="S29" i="3"/>
  <c r="R29" i="3"/>
  <c r="M29" i="3"/>
  <c r="N29" i="3" s="1"/>
  <c r="AJ28" i="3"/>
  <c r="AF28" i="3"/>
  <c r="R28" i="3"/>
  <c r="S28" i="3" s="1"/>
  <c r="N28" i="3"/>
  <c r="M28" i="3"/>
  <c r="AJ27" i="3"/>
  <c r="AF27" i="3"/>
  <c r="S27" i="3"/>
  <c r="R27" i="3"/>
  <c r="M27" i="3"/>
  <c r="N27" i="3" s="1"/>
  <c r="AJ26" i="3"/>
  <c r="AF26" i="3"/>
  <c r="R26" i="3"/>
  <c r="S26" i="3" s="1"/>
  <c r="N26" i="3"/>
  <c r="M26" i="3"/>
  <c r="AJ25" i="3"/>
  <c r="AF25" i="3"/>
  <c r="S25" i="3"/>
  <c r="R25" i="3"/>
  <c r="M25" i="3"/>
  <c r="N25" i="3" s="1"/>
  <c r="AJ24" i="3"/>
  <c r="AF24" i="3"/>
  <c r="R24" i="3"/>
  <c r="S24" i="3" s="1"/>
  <c r="N24" i="3"/>
  <c r="M24" i="3"/>
  <c r="AJ23" i="3"/>
  <c r="AF23" i="3"/>
  <c r="S23" i="3"/>
  <c r="R23" i="3"/>
  <c r="M23" i="3"/>
  <c r="N23" i="3" s="1"/>
  <c r="AJ22" i="3"/>
  <c r="AF22" i="3"/>
  <c r="R22" i="3"/>
  <c r="S22" i="3" s="1"/>
  <c r="N22" i="3"/>
  <c r="M22" i="3"/>
  <c r="AJ21" i="3"/>
  <c r="AF21" i="3"/>
  <c r="S21" i="3"/>
  <c r="R21" i="3"/>
  <c r="M21" i="3"/>
  <c r="N21" i="3" s="1"/>
  <c r="AJ20" i="3"/>
  <c r="AF20" i="3"/>
  <c r="R20" i="3"/>
  <c r="S20" i="3" s="1"/>
  <c r="N20" i="3"/>
  <c r="M20" i="3"/>
  <c r="AJ19" i="3"/>
  <c r="AF19" i="3"/>
  <c r="S19" i="3"/>
  <c r="R19" i="3"/>
  <c r="M19" i="3"/>
  <c r="N19" i="3" s="1"/>
  <c r="AJ18" i="3"/>
  <c r="AF18" i="3"/>
  <c r="R18" i="3"/>
  <c r="S18" i="3" s="1"/>
  <c r="N18" i="3"/>
  <c r="M18" i="3"/>
  <c r="AJ17" i="3"/>
  <c r="AF17" i="3"/>
  <c r="S17" i="3"/>
  <c r="R17" i="3"/>
  <c r="M17" i="3"/>
  <c r="N17" i="3" s="1"/>
  <c r="AJ16" i="3"/>
  <c r="AF16" i="3"/>
  <c r="R16" i="3"/>
  <c r="S16" i="3" s="1"/>
  <c r="N16" i="3"/>
  <c r="M16" i="3"/>
  <c r="AJ15" i="3"/>
  <c r="AF15" i="3"/>
  <c r="S15" i="3"/>
  <c r="R15" i="3"/>
  <c r="M15" i="3"/>
  <c r="N15" i="3" s="1"/>
  <c r="AJ14" i="3"/>
  <c r="AF14" i="3"/>
  <c r="R14" i="3"/>
  <c r="S14" i="3" s="1"/>
  <c r="N14" i="3"/>
  <c r="M14" i="3"/>
  <c r="AJ13" i="3"/>
  <c r="AF13" i="3"/>
  <c r="S13" i="3"/>
  <c r="R13" i="3"/>
  <c r="M13" i="3"/>
  <c r="N13" i="3" s="1"/>
  <c r="AJ12" i="3"/>
  <c r="AF12" i="3"/>
  <c r="R12" i="3"/>
  <c r="S12" i="3" s="1"/>
  <c r="N12" i="3"/>
  <c r="M12" i="3"/>
  <c r="AJ11" i="3"/>
  <c r="AF11" i="3"/>
  <c r="S11" i="3"/>
  <c r="R11" i="3"/>
  <c r="M11" i="3"/>
  <c r="N11" i="3" s="1"/>
  <c r="B2" i="3"/>
  <c r="P28" i="1" l="1"/>
  <c r="Q28" i="1" s="1"/>
  <c r="L28" i="1"/>
  <c r="M28" i="1" s="1"/>
  <c r="P22" i="1" l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9" i="1"/>
  <c r="Q29" i="1" s="1"/>
  <c r="P30" i="1"/>
  <c r="Q30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9" i="1"/>
  <c r="M29" i="1" s="1"/>
  <c r="L30" i="1"/>
  <c r="M30" i="1" s="1"/>
  <c r="P21" i="1"/>
  <c r="Q21" i="1" s="1"/>
  <c r="L21" i="1"/>
  <c r="M21" i="1" s="1"/>
  <c r="B2" i="1" l="1"/>
</calcChain>
</file>

<file path=xl/sharedStrings.xml><?xml version="1.0" encoding="utf-8"?>
<sst xmlns="http://schemas.openxmlformats.org/spreadsheetml/2006/main" count="343" uniqueCount="117">
  <si>
    <t>Wall Velocity</t>
  </si>
  <si>
    <t>Time Step</t>
  </si>
  <si>
    <t>Cycles</t>
  </si>
  <si>
    <t>Clump cycle limit</t>
  </si>
  <si>
    <t>Clump distance limit</t>
  </si>
  <si>
    <t>Grain Size Distribution</t>
  </si>
  <si>
    <t>Bimodal</t>
  </si>
  <si>
    <t>Elastic Properties</t>
  </si>
  <si>
    <t>Number of Microfractures</t>
  </si>
  <si>
    <t>Microfracturing energy</t>
  </si>
  <si>
    <t>Stress and Strain</t>
  </si>
  <si>
    <t>Clumping data</t>
  </si>
  <si>
    <t>Mohr-Coulomb</t>
  </si>
  <si>
    <t>Youngs Modulus</t>
  </si>
  <si>
    <t>Shear Modulus</t>
  </si>
  <si>
    <t>Tensile Strength</t>
  </si>
  <si>
    <t>Cohesion</t>
  </si>
  <si>
    <t>Shear Modulus of Particles</t>
  </si>
  <si>
    <t>Interparticle Friction</t>
  </si>
  <si>
    <t>Poissons Ratio</t>
  </si>
  <si>
    <t>Confining Pressure</t>
  </si>
  <si>
    <t>Shear MF</t>
  </si>
  <si>
    <t>Tensile MF</t>
  </si>
  <si>
    <t>Total MF</t>
  </si>
  <si>
    <t>Shear/Total</t>
  </si>
  <si>
    <t>Energy from Shear</t>
  </si>
  <si>
    <t>Energy from Tensile</t>
  </si>
  <si>
    <t>Total Energy</t>
  </si>
  <si>
    <t>Bulk Youngs Modulus</t>
  </si>
  <si>
    <t>Max S1</t>
  </si>
  <si>
    <t>Max Strain</t>
  </si>
  <si>
    <t>Max Shear Stress</t>
  </si>
  <si>
    <t>Mean S3</t>
  </si>
  <si>
    <t>Mean at Max Shear Stress</t>
  </si>
  <si>
    <t>Strain at Max Shear</t>
  </si>
  <si>
    <t>Max EQ Moment</t>
  </si>
  <si>
    <t>Single events</t>
  </si>
  <si>
    <t>Clumped events</t>
  </si>
  <si>
    <t>Total events</t>
  </si>
  <si>
    <t>b-value</t>
  </si>
  <si>
    <t>D-value</t>
  </si>
  <si>
    <t>D Predicted</t>
  </si>
  <si>
    <t>Slope (tan(phi))</t>
  </si>
  <si>
    <t>phi</t>
  </si>
  <si>
    <t>Cohesion (MPa)</t>
  </si>
  <si>
    <t>Angle of Fracture (Theta)</t>
  </si>
  <si>
    <t>Pa</t>
  </si>
  <si>
    <t>Mpa</t>
  </si>
  <si>
    <t>Gpa</t>
  </si>
  <si>
    <t>Material</t>
  </si>
  <si>
    <t>Berea Sandstone</t>
  </si>
  <si>
    <t>Lac du Bonnet Granite</t>
  </si>
  <si>
    <t>HB m-value</t>
  </si>
  <si>
    <t>Material Number</t>
  </si>
  <si>
    <t>Tensile Shear MF</t>
  </si>
  <si>
    <t>Energy from Tensile Shear</t>
  </si>
  <si>
    <t>Strain at Inelastic deformation onset</t>
  </si>
  <si>
    <t>Lac Du Bonnet Granite</t>
  </si>
  <si>
    <t>Carrara Marble</t>
  </si>
  <si>
    <t>n</t>
  </si>
  <si>
    <t>Study</t>
  </si>
  <si>
    <t>b</t>
  </si>
  <si>
    <t>D</t>
  </si>
  <si>
    <t>Amitrano, 2003</t>
  </si>
  <si>
    <t>Experiments, simulations</t>
  </si>
  <si>
    <t>Wyss et. al, 2004</t>
  </si>
  <si>
    <t>San Andreas</t>
  </si>
  <si>
    <t>Hirata, 1986</t>
  </si>
  <si>
    <t>Earthquakes in Japan</t>
  </si>
  <si>
    <t>Oncel, 1996</t>
  </si>
  <si>
    <t>Anatolian fault zone</t>
  </si>
  <si>
    <t>Aki, 1981</t>
  </si>
  <si>
    <t>Earthquakes</t>
  </si>
  <si>
    <t>Ponomarev, 1996</t>
  </si>
  <si>
    <t>Experiments</t>
  </si>
  <si>
    <t>This study</t>
  </si>
  <si>
    <t xml:space="preserve"> </t>
  </si>
  <si>
    <t xml:space="preserve"> (Theta)</t>
  </si>
  <si>
    <t>0 Mpa</t>
  </si>
  <si>
    <t>Strain</t>
  </si>
  <si>
    <t>2 Mpa</t>
  </si>
  <si>
    <t>5 mpa</t>
  </si>
  <si>
    <t>10 mpa</t>
  </si>
  <si>
    <t>15 mpa</t>
  </si>
  <si>
    <t>20 mpa</t>
  </si>
  <si>
    <t>25 mpa</t>
  </si>
  <si>
    <t>30 mpa</t>
  </si>
  <si>
    <t>40 mpa</t>
  </si>
  <si>
    <t>50 mpa</t>
  </si>
  <si>
    <t>ldb_new1</t>
  </si>
  <si>
    <t>ldb_new2</t>
  </si>
  <si>
    <t>ldb_new3</t>
  </si>
  <si>
    <t>15 Mpa split</t>
  </si>
  <si>
    <t>Berea</t>
  </si>
  <si>
    <t>shear fraction</t>
  </si>
  <si>
    <t>total</t>
  </si>
  <si>
    <t>tensile energy</t>
  </si>
  <si>
    <t>shear energy</t>
  </si>
  <si>
    <t>total/master total</t>
  </si>
  <si>
    <t>total/master total energy</t>
  </si>
  <si>
    <t>Stage 1</t>
  </si>
  <si>
    <t>Stage 2</t>
  </si>
  <si>
    <t>Stage 3</t>
  </si>
  <si>
    <t>Stage 4</t>
  </si>
  <si>
    <t>LDB</t>
  </si>
  <si>
    <t>CYCLE NO START</t>
  </si>
  <si>
    <t>CYCLE NO END</t>
  </si>
  <si>
    <t>SHEAR MF</t>
  </si>
  <si>
    <t>TENSILE MF</t>
  </si>
  <si>
    <t>shear energy fraction</t>
  </si>
  <si>
    <t>total energy</t>
  </si>
  <si>
    <t xml:space="preserve">Moment </t>
  </si>
  <si>
    <t>Log (N)</t>
  </si>
  <si>
    <t>log (C(r))</t>
  </si>
  <si>
    <t>Radius</t>
  </si>
  <si>
    <t>Sratio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</si>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</sst>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 style="medium">
        <color indexed="64"/>
      </bottom>
      <diagonal/>
    </border>
    <border>
      <left/>
      <right/>
      <top style="medium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4">
    <xf numFmtId="0" fontId="0" fillId="0" borderId="0" xfId="0"/>
    <xf numFmtId="0" fontId="2" fillId="2" borderId="3" xfId="2" applyBorder="1"/>
    <xf numFmtId="0" fontId="2" fillId="2" borderId="4" xfId="2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2" borderId="7" xfId="2" applyBorder="1"/>
    <xf numFmtId="0" fontId="0" fillId="0" borderId="8" xfId="0" applyBorder="1"/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2" fontId="1" fillId="0" borderId="11" xfId="1" applyNumberFormat="1" applyBorder="1" applyAlignment="1">
      <alignment horizontal="center"/>
    </xf>
    <xf numFmtId="164" fontId="0" fillId="0" borderId="0" xfId="0" applyNumberFormat="1" applyBorder="1"/>
    <xf numFmtId="0" fontId="1" fillId="0" borderId="19" xfId="1" applyFill="1" applyBorder="1"/>
    <xf numFmtId="0" fontId="1" fillId="0" borderId="20" xfId="1" applyFill="1" applyBorder="1"/>
    <xf numFmtId="0" fontId="1" fillId="0" borderId="21" xfId="1" applyFill="1" applyBorder="1"/>
    <xf numFmtId="0" fontId="1" fillId="0" borderId="22" xfId="1" applyFill="1" applyBorder="1"/>
    <xf numFmtId="2" fontId="1" fillId="0" borderId="20" xfId="1" applyNumberFormat="1" applyFill="1" applyBorder="1"/>
    <xf numFmtId="2" fontId="1" fillId="0" borderId="19" xfId="1" applyNumberFormat="1" applyFill="1" applyBorder="1"/>
    <xf numFmtId="2" fontId="1" fillId="0" borderId="1" xfId="1" applyNumberFormat="1" applyFill="1" applyBorder="1"/>
    <xf numFmtId="2" fontId="1" fillId="0" borderId="21" xfId="1" applyNumberFormat="1" applyFill="1" applyBorder="1"/>
    <xf numFmtId="164" fontId="1" fillId="0" borderId="19" xfId="1" applyNumberFormat="1" applyFill="1" applyBorder="1"/>
    <xf numFmtId="164" fontId="1" fillId="0" borderId="1" xfId="1" applyNumberFormat="1" applyFill="1" applyBorder="1"/>
    <xf numFmtId="164" fontId="1" fillId="0" borderId="21" xfId="1" applyNumberFormat="1" applyFill="1" applyBorder="1"/>
    <xf numFmtId="0" fontId="1" fillId="0" borderId="1" xfId="1" applyFill="1" applyBorder="1"/>
    <xf numFmtId="0" fontId="1" fillId="0" borderId="24" xfId="1" applyFill="1" applyBorder="1"/>
    <xf numFmtId="0" fontId="1" fillId="0" borderId="25" xfId="1" applyFill="1" applyBorder="1"/>
    <xf numFmtId="0" fontId="1" fillId="0" borderId="26" xfId="1" applyFill="1" applyBorder="1"/>
    <xf numFmtId="2" fontId="1" fillId="0" borderId="25" xfId="1" applyNumberFormat="1" applyFill="1" applyBorder="1"/>
    <xf numFmtId="2" fontId="1" fillId="0" borderId="24" xfId="1" applyNumberFormat="1" applyFill="1" applyBorder="1"/>
    <xf numFmtId="2" fontId="1" fillId="0" borderId="26" xfId="1" applyNumberFormat="1" applyFill="1" applyBorder="1"/>
    <xf numFmtId="164" fontId="1" fillId="0" borderId="24" xfId="1" applyNumberFormat="1" applyFill="1" applyBorder="1"/>
    <xf numFmtId="164" fontId="1" fillId="0" borderId="25" xfId="1" applyNumberFormat="1" applyFill="1" applyBorder="1"/>
    <xf numFmtId="164" fontId="1" fillId="0" borderId="26" xfId="1" applyNumberFormat="1" applyFill="1" applyBorder="1"/>
    <xf numFmtId="164" fontId="1" fillId="0" borderId="23" xfId="1" applyNumberFormat="1" applyFill="1" applyBorder="1"/>
    <xf numFmtId="0" fontId="0" fillId="0" borderId="27" xfId="0" applyBorder="1"/>
    <xf numFmtId="0" fontId="0" fillId="0" borderId="12" xfId="0" applyBorder="1"/>
    <xf numFmtId="0" fontId="0" fillId="0" borderId="18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1" fillId="0" borderId="8" xfId="1" applyNumberFormat="1" applyBorder="1" applyAlignment="1">
      <alignment horizontal="center"/>
    </xf>
    <xf numFmtId="164" fontId="1" fillId="0" borderId="17" xfId="1" applyNumberFormat="1" applyFill="1" applyBorder="1"/>
    <xf numFmtId="11" fontId="0" fillId="0" borderId="28" xfId="0" applyNumberFormat="1" applyBorder="1"/>
    <xf numFmtId="11" fontId="0" fillId="0" borderId="0" xfId="0" applyNumberFormat="1" applyBorder="1"/>
    <xf numFmtId="11" fontId="0" fillId="0" borderId="29" xfId="0" applyNumberFormat="1" applyBorder="1"/>
    <xf numFmtId="2" fontId="0" fillId="0" borderId="0" xfId="0" applyNumberFormat="1" applyBorder="1"/>
    <xf numFmtId="2" fontId="0" fillId="0" borderId="27" xfId="0" applyNumberFormat="1" applyBorder="1"/>
    <xf numFmtId="2" fontId="0" fillId="0" borderId="0" xfId="0" applyNumberFormat="1" applyFill="1" applyBorder="1"/>
    <xf numFmtId="11" fontId="0" fillId="0" borderId="18" xfId="0" applyNumberFormat="1" applyBorder="1"/>
    <xf numFmtId="11" fontId="0" fillId="0" borderId="16" xfId="0" applyNumberFormat="1" applyBorder="1"/>
    <xf numFmtId="11" fontId="0" fillId="0" borderId="12" xfId="0" applyNumberFormat="1" applyBorder="1"/>
    <xf numFmtId="2" fontId="0" fillId="0" borderId="16" xfId="0" applyNumberFormat="1" applyBorder="1"/>
    <xf numFmtId="11" fontId="0" fillId="0" borderId="30" xfId="0" applyNumberFormat="1" applyBorder="1"/>
    <xf numFmtId="11" fontId="0" fillId="0" borderId="27" xfId="0" applyNumberFormat="1" applyBorder="1"/>
    <xf numFmtId="11" fontId="0" fillId="0" borderId="31" xfId="0" applyNumberFormat="1" applyBorder="1"/>
    <xf numFmtId="2" fontId="0" fillId="0" borderId="16" xfId="0" applyNumberFormat="1" applyFill="1" applyBorder="1"/>
    <xf numFmtId="2" fontId="0" fillId="0" borderId="27" xfId="0" applyNumberFormat="1" applyFill="1" applyBorder="1"/>
    <xf numFmtId="0" fontId="0" fillId="0" borderId="16" xfId="0" applyBorder="1"/>
    <xf numFmtId="0" fontId="0" fillId="0" borderId="0" xfId="0" applyFill="1" applyBorder="1"/>
    <xf numFmtId="164" fontId="0" fillId="0" borderId="28" xfId="0" applyNumberFormat="1" applyBorder="1"/>
    <xf numFmtId="164" fontId="0" fillId="0" borderId="29" xfId="0" applyNumberFormat="1" applyBorder="1"/>
    <xf numFmtId="0" fontId="0" fillId="0" borderId="29" xfId="0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32" xfId="0" applyFill="1" applyBorder="1"/>
    <xf numFmtId="164" fontId="0" fillId="0" borderId="5" xfId="0" applyNumberFormat="1" applyBorder="1"/>
    <xf numFmtId="164" fontId="0" fillId="0" borderId="6" xfId="0" applyNumberFormat="1" applyBorder="1"/>
    <xf numFmtId="164" fontId="1" fillId="0" borderId="16" xfId="1" applyNumberFormat="1" applyBorder="1" applyAlignment="1">
      <alignment horizontal="center"/>
    </xf>
    <xf numFmtId="164" fontId="1" fillId="0" borderId="17" xfId="1" applyNumberFormat="1" applyBorder="1" applyAlignment="1">
      <alignment horizontal="center"/>
    </xf>
    <xf numFmtId="164" fontId="0" fillId="0" borderId="18" xfId="0" applyNumberFormat="1" applyBorder="1"/>
    <xf numFmtId="164" fontId="0" fillId="0" borderId="12" xfId="0" applyNumberFormat="1" applyBorder="1"/>
    <xf numFmtId="0" fontId="1" fillId="0" borderId="34" xfId="1" applyFill="1" applyBorder="1"/>
    <xf numFmtId="164" fontId="1" fillId="0" borderId="15" xfId="1" applyNumberFormat="1" applyFill="1" applyBorder="1"/>
    <xf numFmtId="164" fontId="1" fillId="0" borderId="35" xfId="1" applyNumberFormat="1" applyFill="1" applyBorder="1"/>
    <xf numFmtId="164" fontId="1" fillId="0" borderId="34" xfId="1" applyNumberFormat="1" applyFill="1" applyBorder="1"/>
    <xf numFmtId="0" fontId="1" fillId="0" borderId="1" xfId="1" applyFill="1"/>
    <xf numFmtId="0" fontId="1" fillId="0" borderId="23" xfId="1" applyFill="1" applyBorder="1"/>
    <xf numFmtId="0" fontId="5" fillId="0" borderId="32" xfId="0" applyFont="1" applyBorder="1"/>
    <xf numFmtId="2" fontId="0" fillId="0" borderId="28" xfId="0" applyNumberFormat="1" applyFill="1" applyBorder="1"/>
    <xf numFmtId="2" fontId="0" fillId="0" borderId="29" xfId="0" applyNumberFormat="1" applyBorder="1"/>
    <xf numFmtId="164" fontId="0" fillId="0" borderId="32" xfId="0" applyNumberFormat="1" applyBorder="1"/>
    <xf numFmtId="164" fontId="0" fillId="5" borderId="28" xfId="0" applyNumberFormat="1" applyFill="1" applyBorder="1"/>
    <xf numFmtId="164" fontId="0" fillId="5" borderId="29" xfId="0" applyNumberFormat="1" applyFill="1" applyBorder="1"/>
    <xf numFmtId="2" fontId="0" fillId="0" borderId="28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164" fontId="0" fillId="0" borderId="30" xfId="0" applyNumberFormat="1" applyBorder="1"/>
    <xf numFmtId="164" fontId="0" fillId="0" borderId="27" xfId="0" applyNumberFormat="1" applyBorder="1"/>
    <xf numFmtId="164" fontId="0" fillId="0" borderId="31" xfId="0" applyNumberFormat="1" applyBorder="1"/>
    <xf numFmtId="164" fontId="0" fillId="0" borderId="33" xfId="0" applyNumberFormat="1" applyBorder="1"/>
    <xf numFmtId="0" fontId="0" fillId="0" borderId="36" xfId="0" applyBorder="1"/>
    <xf numFmtId="164" fontId="4" fillId="4" borderId="6" xfId="4" applyNumberFormat="1" applyBorder="1"/>
    <xf numFmtId="2" fontId="0" fillId="0" borderId="37" xfId="0" applyNumberFormat="1" applyBorder="1"/>
    <xf numFmtId="164" fontId="0" fillId="0" borderId="38" xfId="0" applyNumberFormat="1" applyBorder="1"/>
    <xf numFmtId="164" fontId="0" fillId="0" borderId="37" xfId="0" applyNumberFormat="1" applyBorder="1"/>
    <xf numFmtId="0" fontId="3" fillId="3" borderId="28" xfId="3" applyBorder="1"/>
    <xf numFmtId="0" fontId="3" fillId="3" borderId="30" xfId="3" applyBorder="1"/>
    <xf numFmtId="11" fontId="0" fillId="0" borderId="0" xfId="0" applyNumberFormat="1"/>
    <xf numFmtId="0" fontId="0" fillId="0" borderId="27" xfId="0" applyFill="1" applyBorder="1"/>
    <xf numFmtId="0" fontId="0" fillId="6" borderId="28" xfId="0" applyFill="1" applyBorder="1"/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164" fontId="1" fillId="0" borderId="9" xfId="1" applyNumberFormat="1" applyBorder="1" applyAlignment="1">
      <alignment horizontal="center"/>
    </xf>
    <xf numFmtId="164" fontId="1" fillId="0" borderId="14" xfId="1" applyNumberFormat="1" applyBorder="1" applyAlignment="1">
      <alignment horizontal="center"/>
    </xf>
    <xf numFmtId="164" fontId="1" fillId="0" borderId="15" xfId="1" applyNumberFormat="1" applyBorder="1" applyAlignment="1">
      <alignment horizontal="center"/>
    </xf>
    <xf numFmtId="164" fontId="1" fillId="0" borderId="19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21" xfId="1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2" fontId="1" fillId="0" borderId="9" xfId="1" applyNumberFormat="1" applyBorder="1" applyAlignment="1">
      <alignment horizontal="center"/>
    </xf>
    <xf numFmtId="2" fontId="1" fillId="0" borderId="14" xfId="1" applyNumberFormat="1" applyBorder="1" applyAlignment="1">
      <alignment horizontal="center"/>
    </xf>
    <xf numFmtId="2" fontId="1" fillId="0" borderId="15" xfId="1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5" xfId="0" applyNumberFormat="1" applyBorder="1"/>
    <xf numFmtId="0" fontId="0" fillId="5" borderId="28" xfId="0" applyFill="1" applyBorder="1"/>
    <xf numFmtId="0" fontId="0" fillId="5" borderId="0" xfId="0" applyFill="1" applyBorder="1"/>
    <xf numFmtId="0" fontId="0" fillId="5" borderId="29" xfId="0" applyFill="1" applyBorder="1"/>
    <xf numFmtId="0" fontId="5" fillId="0" borderId="0" xfId="0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0" fillId="0" borderId="47" xfId="0" applyBorder="1"/>
    <xf numFmtId="0" fontId="0" fillId="0" borderId="48" xfId="0" applyBorder="1"/>
    <xf numFmtId="0" fontId="0" fillId="0" borderId="36" xfId="0" applyFill="1" applyBorder="1"/>
    <xf numFmtId="0" fontId="0" fillId="5" borderId="32" xfId="0" applyFill="1" applyBorder="1"/>
    <xf numFmtId="0" fontId="3" fillId="5" borderId="28" xfId="3" applyFill="1" applyBorder="1"/>
    <xf numFmtId="0" fontId="0" fillId="0" borderId="0" xfId="0" applyAlignment="1">
      <alignment horizontal="center"/>
    </xf>
  </cellXfs>
  <cellStyles count="5">
    <cellStyle name="Bad" xfId="4" builtinId="27"/>
    <cellStyle name="Good" xfId="3" builtinId="26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56744985954295E-2"/>
          <c:y val="5.5945316301055106E-2"/>
          <c:w val="0.71568226878313568"/>
          <c:h val="0.77577595078240813"/>
        </c:manualLayout>
      </c:layout>
      <c:scatterChart>
        <c:scatterStyle val="lineMarker"/>
        <c:varyColors val="0"/>
        <c:ser>
          <c:idx val="0"/>
          <c:order val="0"/>
          <c:tx>
            <c:v>Material 1</c:v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9.8322224405813147E-2"/>
                  <c:y val="0.171336101019356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[1]data!$AA$10:$AA$49</c:f>
              <c:numCache>
                <c:formatCode>General</c:formatCode>
                <c:ptCount val="40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  <c:pt idx="24">
                  <c:v>1.4232</c:v>
                </c:pt>
                <c:pt idx="25">
                  <c:v>1.3420000000000001</c:v>
                </c:pt>
                <c:pt idx="26">
                  <c:v>1.2782</c:v>
                </c:pt>
                <c:pt idx="27">
                  <c:v>1.2209000000000001</c:v>
                </c:pt>
                <c:pt idx="28">
                  <c:v>1.1338999999999999</c:v>
                </c:pt>
                <c:pt idx="29">
                  <c:v>1.0437000000000001</c:v>
                </c:pt>
                <c:pt idx="30">
                  <c:v>1.0031000000000001</c:v>
                </c:pt>
                <c:pt idx="31">
                  <c:v>0.96443000000000001</c:v>
                </c:pt>
                <c:pt idx="32">
                  <c:v>1.2766</c:v>
                </c:pt>
                <c:pt idx="33">
                  <c:v>1.1524000000000001</c:v>
                </c:pt>
                <c:pt idx="34">
                  <c:v>1.0848</c:v>
                </c:pt>
                <c:pt idx="35">
                  <c:v>1.0454000000000001</c:v>
                </c:pt>
                <c:pt idx="36">
                  <c:v>1.0001</c:v>
                </c:pt>
                <c:pt idx="37">
                  <c:v>0.96306999999999998</c:v>
                </c:pt>
                <c:pt idx="38">
                  <c:v>0.94320000000000004</c:v>
                </c:pt>
                <c:pt idx="39">
                  <c:v>0.92623</c:v>
                </c:pt>
              </c:numCache>
            </c:numRef>
          </c:xVal>
          <c:yVal>
            <c:numRef>
              <c:f>[1]data!$AB$10:$AB$49</c:f>
              <c:numCache>
                <c:formatCode>General</c:formatCode>
                <c:ptCount val="40"/>
                <c:pt idx="0">
                  <c:v>1.268</c:v>
                </c:pt>
                <c:pt idx="1">
                  <c:v>1.2826</c:v>
                </c:pt>
                <c:pt idx="2">
                  <c:v>1.3401000000000001</c:v>
                </c:pt>
                <c:pt idx="3">
                  <c:v>1.3775999999999999</c:v>
                </c:pt>
                <c:pt idx="4">
                  <c:v>1.4127000000000001</c:v>
                </c:pt>
                <c:pt idx="5">
                  <c:v>1.4689000000000001</c:v>
                </c:pt>
                <c:pt idx="6">
                  <c:v>1.5176000000000001</c:v>
                </c:pt>
                <c:pt idx="7">
                  <c:v>1.5442</c:v>
                </c:pt>
                <c:pt idx="8">
                  <c:v>1.3489</c:v>
                </c:pt>
                <c:pt idx="9">
                  <c:v>1.4287000000000001</c:v>
                </c:pt>
                <c:pt idx="10">
                  <c:v>1.4376</c:v>
                </c:pt>
                <c:pt idx="11">
                  <c:v>1.4774</c:v>
                </c:pt>
                <c:pt idx="12">
                  <c:v>1.5008999999999999</c:v>
                </c:pt>
                <c:pt idx="13">
                  <c:v>1.5494000000000001</c:v>
                </c:pt>
                <c:pt idx="14">
                  <c:v>1.5795999999999999</c:v>
                </c:pt>
                <c:pt idx="15">
                  <c:v>1.58</c:v>
                </c:pt>
                <c:pt idx="16">
                  <c:v>1.4219999999999999</c:v>
                </c:pt>
                <c:pt idx="17">
                  <c:v>1.4420999999999999</c:v>
                </c:pt>
                <c:pt idx="18">
                  <c:v>1.4916</c:v>
                </c:pt>
                <c:pt idx="19">
                  <c:v>1.5226999999999999</c:v>
                </c:pt>
                <c:pt idx="20">
                  <c:v>1.5309999999999999</c:v>
                </c:pt>
                <c:pt idx="21">
                  <c:v>1.5550999999999999</c:v>
                </c:pt>
                <c:pt idx="22">
                  <c:v>1.5773999999999999</c:v>
                </c:pt>
                <c:pt idx="23">
                  <c:v>1.5924</c:v>
                </c:pt>
                <c:pt idx="24">
                  <c:v>1.2778</c:v>
                </c:pt>
                <c:pt idx="25">
                  <c:v>1.2871999999999999</c:v>
                </c:pt>
                <c:pt idx="26">
                  <c:v>1.3093999999999999</c:v>
                </c:pt>
                <c:pt idx="27">
                  <c:v>1.3160000000000001</c:v>
                </c:pt>
                <c:pt idx="28">
                  <c:v>1.3755999999999999</c:v>
                </c:pt>
                <c:pt idx="29">
                  <c:v>1.4271</c:v>
                </c:pt>
                <c:pt idx="30">
                  <c:v>1.4928999999999999</c:v>
                </c:pt>
                <c:pt idx="31">
                  <c:v>1.5333000000000001</c:v>
                </c:pt>
                <c:pt idx="32">
                  <c:v>1.3347</c:v>
                </c:pt>
                <c:pt idx="33">
                  <c:v>1.3722000000000001</c:v>
                </c:pt>
                <c:pt idx="34">
                  <c:v>1.4038999999999999</c:v>
                </c:pt>
                <c:pt idx="35">
                  <c:v>1.46</c:v>
                </c:pt>
                <c:pt idx="36">
                  <c:v>1.5008999999999999</c:v>
                </c:pt>
                <c:pt idx="37">
                  <c:v>1.5334000000000001</c:v>
                </c:pt>
                <c:pt idx="38">
                  <c:v>1.5740000000000001</c:v>
                </c:pt>
                <c:pt idx="39">
                  <c:v>1.6003000000000001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2-4C7D-B152-AD937CAC4D82}"/>
            </c:ext>
          </c:extLst>
        </c:ser>
        <c:ser>
          <c:idx val="1"/>
          <c:order val="1"/>
          <c:tx>
            <c:v>Amitrano</c:v>
          </c:tx>
          <c:spPr>
            <a:ln w="19050">
              <a:noFill/>
            </a:ln>
          </c:spPr>
          <c:xVal>
            <c:numRef>
              <c:f>[1]data!$AA$10:$AA$33</c:f>
              <c:numCache>
                <c:formatCode>General</c:formatCode>
                <c:ptCount val="24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</c:numCache>
            </c:numRef>
          </c:xVal>
          <c:yVal>
            <c:numRef>
              <c:f>[1]data!$AC$10:$AC$33</c:f>
              <c:numCache>
                <c:formatCode>General</c:formatCode>
                <c:ptCount val="24"/>
                <c:pt idx="0">
                  <c:v>1.2497449999999999</c:v>
                </c:pt>
                <c:pt idx="1">
                  <c:v>1.3153049999999999</c:v>
                </c:pt>
                <c:pt idx="2">
                  <c:v>1.340055</c:v>
                </c:pt>
                <c:pt idx="3">
                  <c:v>1.38554</c:v>
                </c:pt>
                <c:pt idx="4">
                  <c:v>1.4118849999999998</c:v>
                </c:pt>
                <c:pt idx="5">
                  <c:v>1.4434</c:v>
                </c:pt>
                <c:pt idx="6">
                  <c:v>1.46265</c:v>
                </c:pt>
                <c:pt idx="7">
                  <c:v>1.4745299999999999</c:v>
                </c:pt>
                <c:pt idx="8">
                  <c:v>1.3196499999999998</c:v>
                </c:pt>
                <c:pt idx="9">
                  <c:v>1.3233349999999999</c:v>
                </c:pt>
                <c:pt idx="10">
                  <c:v>1.3561699999999999</c:v>
                </c:pt>
                <c:pt idx="11">
                  <c:v>1.4108399999999999</c:v>
                </c:pt>
                <c:pt idx="12">
                  <c:v>1.420245</c:v>
                </c:pt>
                <c:pt idx="13">
                  <c:v>1.4341599999999999</c:v>
                </c:pt>
                <c:pt idx="14">
                  <c:v>1.4689749999999999</c:v>
                </c:pt>
                <c:pt idx="15">
                  <c:v>1.47871</c:v>
                </c:pt>
                <c:pt idx="16">
                  <c:v>1.329</c:v>
                </c:pt>
                <c:pt idx="17">
                  <c:v>1.3660699999999999</c:v>
                </c:pt>
                <c:pt idx="18">
                  <c:v>1.3924699999999999</c:v>
                </c:pt>
                <c:pt idx="19">
                  <c:v>1.394835</c:v>
                </c:pt>
                <c:pt idx="20">
                  <c:v>1.4268999999999998</c:v>
                </c:pt>
                <c:pt idx="21">
                  <c:v>1.4589924999999999</c:v>
                </c:pt>
                <c:pt idx="22">
                  <c:v>1.4685899999999998</c:v>
                </c:pt>
                <c:pt idx="23">
                  <c:v>1.4820099999999998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2-4C7D-B152-AD937CAC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  <c:max val="1.8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berea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[2]data!$AH$11:$AH$18</c:f>
              <c:numCache>
                <c:formatCode>General</c:formatCode>
                <c:ptCount val="8"/>
                <c:pt idx="0">
                  <c:v>1.4016</c:v>
                </c:pt>
                <c:pt idx="1">
                  <c:v>1.3638999999999999</c:v>
                </c:pt>
                <c:pt idx="2">
                  <c:v>1.3521000000000001</c:v>
                </c:pt>
                <c:pt idx="3">
                  <c:v>1.2895000000000001</c:v>
                </c:pt>
                <c:pt idx="4">
                  <c:v>1.1901999999999999</c:v>
                </c:pt>
                <c:pt idx="5">
                  <c:v>1.1035999999999999</c:v>
                </c:pt>
                <c:pt idx="6">
                  <c:v>1.0322</c:v>
                </c:pt>
                <c:pt idx="7">
                  <c:v>0.97789999999999999</c:v>
                </c:pt>
              </c:numCache>
            </c:numRef>
          </c:xVal>
          <c:yVal>
            <c:numRef>
              <c:f>[2]data!$AI$11:$AI$18</c:f>
              <c:numCache>
                <c:formatCode>General</c:formatCode>
                <c:ptCount val="8"/>
                <c:pt idx="0">
                  <c:v>1.2475000000000001</c:v>
                </c:pt>
                <c:pt idx="1">
                  <c:v>1.3151999999999999</c:v>
                </c:pt>
                <c:pt idx="2">
                  <c:v>1.3245</c:v>
                </c:pt>
                <c:pt idx="3">
                  <c:v>1.3842000000000001</c:v>
                </c:pt>
                <c:pt idx="4">
                  <c:v>1.4197</c:v>
                </c:pt>
                <c:pt idx="5">
                  <c:v>1.4716</c:v>
                </c:pt>
                <c:pt idx="6">
                  <c:v>1.5369999999999999</c:v>
                </c:pt>
                <c:pt idx="7">
                  <c:v>1.5929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F-4870-9D7D-E6FEA958D35E}"/>
            </c:ext>
          </c:extLst>
        </c:ser>
        <c:ser>
          <c:idx val="1"/>
          <c:order val="1"/>
          <c:tx>
            <c:v>ldb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[2]data!$AH$19:$AH$26</c:f>
              <c:numCache>
                <c:formatCode>General</c:formatCode>
                <c:ptCount val="8"/>
                <c:pt idx="0">
                  <c:v>1.4763999999999999</c:v>
                </c:pt>
                <c:pt idx="1">
                  <c:v>1.3986000000000001</c:v>
                </c:pt>
                <c:pt idx="2">
                  <c:v>1.3691</c:v>
                </c:pt>
                <c:pt idx="3">
                  <c:v>1.3021</c:v>
                </c:pt>
                <c:pt idx="4">
                  <c:v>1.2497</c:v>
                </c:pt>
                <c:pt idx="5">
                  <c:v>1.1898</c:v>
                </c:pt>
                <c:pt idx="6">
                  <c:v>1.1093999999999999</c:v>
                </c:pt>
                <c:pt idx="7">
                  <c:v>1.0182</c:v>
                </c:pt>
              </c:numCache>
            </c:numRef>
          </c:xVal>
          <c:yVal>
            <c:numRef>
              <c:f>[2]data!$AI$19:$AI$26</c:f>
              <c:numCache>
                <c:formatCode>General</c:formatCode>
                <c:ptCount val="8"/>
                <c:pt idx="0">
                  <c:v>1.1991000000000001</c:v>
                </c:pt>
                <c:pt idx="1">
                  <c:v>1.2443</c:v>
                </c:pt>
                <c:pt idx="2">
                  <c:v>1.2765</c:v>
                </c:pt>
                <c:pt idx="3">
                  <c:v>1.2938000000000001</c:v>
                </c:pt>
                <c:pt idx="4">
                  <c:v>1.3487</c:v>
                </c:pt>
                <c:pt idx="5">
                  <c:v>1.4179999999999999</c:v>
                </c:pt>
                <c:pt idx="6">
                  <c:v>1.4827999999999999</c:v>
                </c:pt>
                <c:pt idx="7">
                  <c:v>1.5330999999999999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F-4870-9D7D-E6FEA95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40600"/>
        <c:axId val="500140928"/>
      </c:scatterChart>
      <c:valAx>
        <c:axId val="500140600"/>
        <c:scaling>
          <c:orientation val="minMax"/>
          <c:max val="1.8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928"/>
        <c:crosses val="autoZero"/>
        <c:crossBetween val="midCat"/>
      </c:valAx>
      <c:valAx>
        <c:axId val="50014092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87040652452506"/>
                  <c:y val="-0.30175538776072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[2]data!$AH$11:$AH$26</c:f>
              <c:numCache>
                <c:formatCode>General</c:formatCode>
                <c:ptCount val="16"/>
                <c:pt idx="0">
                  <c:v>1.4016</c:v>
                </c:pt>
                <c:pt idx="1">
                  <c:v>1.3638999999999999</c:v>
                </c:pt>
                <c:pt idx="2">
                  <c:v>1.3521000000000001</c:v>
                </c:pt>
                <c:pt idx="3">
                  <c:v>1.2895000000000001</c:v>
                </c:pt>
                <c:pt idx="4">
                  <c:v>1.1901999999999999</c:v>
                </c:pt>
                <c:pt idx="5">
                  <c:v>1.1035999999999999</c:v>
                </c:pt>
                <c:pt idx="6">
                  <c:v>1.0322</c:v>
                </c:pt>
                <c:pt idx="7">
                  <c:v>0.97789999999999999</c:v>
                </c:pt>
                <c:pt idx="8">
                  <c:v>1.4763999999999999</c:v>
                </c:pt>
                <c:pt idx="9">
                  <c:v>1.3986000000000001</c:v>
                </c:pt>
                <c:pt idx="10">
                  <c:v>1.3691</c:v>
                </c:pt>
                <c:pt idx="11">
                  <c:v>1.3021</c:v>
                </c:pt>
                <c:pt idx="12">
                  <c:v>1.2497</c:v>
                </c:pt>
                <c:pt idx="13">
                  <c:v>1.1898</c:v>
                </c:pt>
                <c:pt idx="14">
                  <c:v>1.1093999999999999</c:v>
                </c:pt>
                <c:pt idx="15">
                  <c:v>1.0182</c:v>
                </c:pt>
              </c:numCache>
            </c:numRef>
          </c:xVal>
          <c:yVal>
            <c:numRef>
              <c:f>[2]data!$AI$11:$AI$26</c:f>
              <c:numCache>
                <c:formatCode>General</c:formatCode>
                <c:ptCount val="16"/>
                <c:pt idx="0">
                  <c:v>1.2475000000000001</c:v>
                </c:pt>
                <c:pt idx="1">
                  <c:v>1.3151999999999999</c:v>
                </c:pt>
                <c:pt idx="2">
                  <c:v>1.3245</c:v>
                </c:pt>
                <c:pt idx="3">
                  <c:v>1.3842000000000001</c:v>
                </c:pt>
                <c:pt idx="4">
                  <c:v>1.4197</c:v>
                </c:pt>
                <c:pt idx="5">
                  <c:v>1.4716</c:v>
                </c:pt>
                <c:pt idx="6">
                  <c:v>1.5369999999999999</c:v>
                </c:pt>
                <c:pt idx="7">
                  <c:v>1.5929</c:v>
                </c:pt>
                <c:pt idx="8">
                  <c:v>1.1991000000000001</c:v>
                </c:pt>
                <c:pt idx="9">
                  <c:v>1.2443</c:v>
                </c:pt>
                <c:pt idx="10">
                  <c:v>1.2765</c:v>
                </c:pt>
                <c:pt idx="11">
                  <c:v>1.2938000000000001</c:v>
                </c:pt>
                <c:pt idx="12">
                  <c:v>1.3487</c:v>
                </c:pt>
                <c:pt idx="13">
                  <c:v>1.4179999999999999</c:v>
                </c:pt>
                <c:pt idx="14">
                  <c:v>1.4827999999999999</c:v>
                </c:pt>
                <c:pt idx="15">
                  <c:v>1.5330999999999999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5-40BC-B3A8-4E3F3CE9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40600"/>
        <c:axId val="500140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ldb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[2]data!$AH$19:$AH$26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1.4763999999999999</c:v>
                      </c:pt>
                      <c:pt idx="1">
                        <c:v>1.3986000000000001</c:v>
                      </c:pt>
                      <c:pt idx="2">
                        <c:v>1.3691</c:v>
                      </c:pt>
                      <c:pt idx="3">
                        <c:v>1.3021</c:v>
                      </c:pt>
                      <c:pt idx="4">
                        <c:v>1.2497</c:v>
                      </c:pt>
                      <c:pt idx="5">
                        <c:v>1.1898</c:v>
                      </c:pt>
                      <c:pt idx="6">
                        <c:v>1.1093999999999999</c:v>
                      </c:pt>
                      <c:pt idx="7">
                        <c:v>1.0182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[2]data!$AI$19:$AI$26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1.1991000000000001</c:v>
                      </c:pt>
                      <c:pt idx="1">
                        <c:v>1.2443</c:v>
                      </c:pt>
                      <c:pt idx="2">
                        <c:v>1.2765</c:v>
                      </c:pt>
                      <c:pt idx="3">
                        <c:v>1.2938000000000001</c:v>
                      </c:pt>
                      <c:pt idx="4">
                        <c:v>1.3487</c:v>
                      </c:pt>
                      <c:pt idx="5">
                        <c:v>1.4179999999999999</c:v>
                      </c:pt>
                      <c:pt idx="6">
                        <c:v>1.4827999999999999</c:v>
                      </c:pt>
                      <c:pt idx="7">
                        <c:v>1.5330999999999999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9C5-40BC-B3A8-4E3F3CE9D32A}"/>
                  </c:ext>
                </c:extLst>
              </c15:ser>
            </c15:filteredScatterSeries>
          </c:ext>
        </c:extLst>
      </c:scatterChart>
      <c:valAx>
        <c:axId val="500140600"/>
        <c:scaling>
          <c:orientation val="minMax"/>
          <c:max val="1.8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928"/>
        <c:crosses val="autoZero"/>
        <c:crossBetween val="midCat"/>
      </c:valAx>
      <c:valAx>
        <c:axId val="50014092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15</xdr:row>
      <xdr:rowOff>114300</xdr:rowOff>
    </xdr:from>
    <xdr:to>
      <xdr:col>9</xdr:col>
      <xdr:colOff>471489</xdr:colOff>
      <xdr:row>33</xdr:row>
      <xdr:rowOff>64296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0B14D-8A4E-4B5A-B5D0-D0736EAC0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90487</xdr:colOff>
      <xdr:row>4</xdr:row>
      <xdr:rowOff>152400</xdr:rowOff>
    </xdr:from>
    <xdr:to>
      <xdr:col>47</xdr:col>
      <xdr:colOff>395287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BF737-648E-4173-BD60-1049098C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18</xdr:row>
      <xdr:rowOff>0</xdr:rowOff>
    </xdr:from>
    <xdr:to>
      <xdr:col>47</xdr:col>
      <xdr:colOff>304800</xdr:colOff>
      <xdr:row>34</xdr:row>
      <xdr:rowOff>64293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F400D-68E9-495D-90A0-40CD3BD5C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Desktop\DEM_paper\T1_plot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Desktop\rock_calibration\data\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d"/>
      <sheetName val="number_mf"/>
      <sheetName val="shear_fraction"/>
      <sheetName val="energy"/>
      <sheetName val="moment"/>
      <sheetName val="b_value"/>
      <sheetName val="d_value"/>
    </sheetNames>
    <sheetDataSet>
      <sheetData sheetId="0">
        <row r="10">
          <cell r="AA10">
            <v>1.3641000000000001</v>
          </cell>
          <cell r="AB10">
            <v>1.268</v>
          </cell>
          <cell r="AC10">
            <v>1.2497449999999999</v>
          </cell>
        </row>
        <row r="11">
          <cell r="AA11">
            <v>1.2448999999999999</v>
          </cell>
          <cell r="AB11">
            <v>1.2826</v>
          </cell>
          <cell r="AC11">
            <v>1.3153049999999999</v>
          </cell>
        </row>
        <row r="12">
          <cell r="AA12">
            <v>1.1999</v>
          </cell>
          <cell r="AB12">
            <v>1.3401000000000001</v>
          </cell>
          <cell r="AC12">
            <v>1.340055</v>
          </cell>
        </row>
        <row r="13">
          <cell r="AA13">
            <v>1.1172</v>
          </cell>
          <cell r="AB13">
            <v>1.3775999999999999</v>
          </cell>
          <cell r="AC13">
            <v>1.38554</v>
          </cell>
        </row>
        <row r="14">
          <cell r="AA14">
            <v>1.0692999999999999</v>
          </cell>
          <cell r="AB14">
            <v>1.4127000000000001</v>
          </cell>
          <cell r="AC14">
            <v>1.4118849999999998</v>
          </cell>
        </row>
        <row r="15">
          <cell r="AA15">
            <v>1.012</v>
          </cell>
          <cell r="AB15">
            <v>1.4689000000000001</v>
          </cell>
          <cell r="AC15">
            <v>1.4434</v>
          </cell>
        </row>
        <row r="16">
          <cell r="AA16">
            <v>0.97699999999999998</v>
          </cell>
          <cell r="AB16">
            <v>1.5176000000000001</v>
          </cell>
          <cell r="AC16">
            <v>1.46265</v>
          </cell>
        </row>
        <row r="17">
          <cell r="AA17">
            <v>0.95540000000000003</v>
          </cell>
          <cell r="AB17">
            <v>1.5442</v>
          </cell>
          <cell r="AC17">
            <v>1.4745299999999999</v>
          </cell>
        </row>
        <row r="18">
          <cell r="AA18">
            <v>1.2370000000000001</v>
          </cell>
          <cell r="AB18">
            <v>1.3489</v>
          </cell>
          <cell r="AC18">
            <v>1.3196499999999998</v>
          </cell>
        </row>
        <row r="19">
          <cell r="AA19">
            <v>1.2302999999999999</v>
          </cell>
          <cell r="AB19">
            <v>1.4287000000000001</v>
          </cell>
          <cell r="AC19">
            <v>1.3233349999999999</v>
          </cell>
        </row>
        <row r="20">
          <cell r="AA20">
            <v>1.1706000000000001</v>
          </cell>
          <cell r="AB20">
            <v>1.4376</v>
          </cell>
          <cell r="AC20">
            <v>1.3561699999999999</v>
          </cell>
        </row>
        <row r="21">
          <cell r="AA21">
            <v>1.0711999999999999</v>
          </cell>
          <cell r="AB21">
            <v>1.4774</v>
          </cell>
          <cell r="AC21">
            <v>1.4108399999999999</v>
          </cell>
        </row>
        <row r="22">
          <cell r="AA22">
            <v>1.0541</v>
          </cell>
          <cell r="AB22">
            <v>1.5008999999999999</v>
          </cell>
          <cell r="AC22">
            <v>1.420245</v>
          </cell>
        </row>
        <row r="23">
          <cell r="AA23">
            <v>1.0287999999999999</v>
          </cell>
          <cell r="AB23">
            <v>1.5494000000000001</v>
          </cell>
          <cell r="AC23">
            <v>1.4341599999999999</v>
          </cell>
        </row>
        <row r="24">
          <cell r="AA24">
            <v>0.96550000000000002</v>
          </cell>
          <cell r="AB24">
            <v>1.5795999999999999</v>
          </cell>
          <cell r="AC24">
            <v>1.4689749999999999</v>
          </cell>
        </row>
        <row r="25">
          <cell r="AA25">
            <v>0.94779999999999998</v>
          </cell>
          <cell r="AB25">
            <v>1.58</v>
          </cell>
          <cell r="AC25">
            <v>1.47871</v>
          </cell>
        </row>
        <row r="26">
          <cell r="AA26">
            <v>1.22</v>
          </cell>
          <cell r="AB26">
            <v>1.4219999999999999</v>
          </cell>
          <cell r="AC26">
            <v>1.329</v>
          </cell>
        </row>
        <row r="27">
          <cell r="AA27">
            <v>1.1526000000000001</v>
          </cell>
          <cell r="AB27">
            <v>1.4420999999999999</v>
          </cell>
          <cell r="AC27">
            <v>1.3660699999999999</v>
          </cell>
        </row>
        <row r="28">
          <cell r="AA28">
            <v>1.1046</v>
          </cell>
          <cell r="AB28">
            <v>1.4916</v>
          </cell>
          <cell r="AC28">
            <v>1.3924699999999999</v>
          </cell>
        </row>
        <row r="29">
          <cell r="AA29">
            <v>1.1003000000000001</v>
          </cell>
          <cell r="AB29">
            <v>1.5226999999999999</v>
          </cell>
          <cell r="AC29">
            <v>1.394835</v>
          </cell>
        </row>
        <row r="30">
          <cell r="AA30">
            <v>1.042</v>
          </cell>
          <cell r="AB30">
            <v>1.5309999999999999</v>
          </cell>
          <cell r="AC30">
            <v>1.4268999999999998</v>
          </cell>
        </row>
        <row r="31">
          <cell r="AA31">
            <v>0.98365000000000002</v>
          </cell>
          <cell r="AB31">
            <v>1.5550999999999999</v>
          </cell>
          <cell r="AC31">
            <v>1.4589924999999999</v>
          </cell>
        </row>
        <row r="32">
          <cell r="AA32">
            <v>0.96619999999999995</v>
          </cell>
          <cell r="AB32">
            <v>1.5773999999999999</v>
          </cell>
          <cell r="AC32">
            <v>1.4685899999999998</v>
          </cell>
        </row>
        <row r="33">
          <cell r="AA33">
            <v>0.94179999999999997</v>
          </cell>
          <cell r="AB33">
            <v>1.5924</v>
          </cell>
          <cell r="AC33">
            <v>1.4820099999999998</v>
          </cell>
        </row>
        <row r="34">
          <cell r="AA34">
            <v>1.4232</v>
          </cell>
          <cell r="AB34">
            <v>1.2778</v>
          </cell>
        </row>
        <row r="35">
          <cell r="AA35">
            <v>1.3420000000000001</v>
          </cell>
          <cell r="AB35">
            <v>1.2871999999999999</v>
          </cell>
        </row>
        <row r="36">
          <cell r="AA36">
            <v>1.2782</v>
          </cell>
          <cell r="AB36">
            <v>1.3093999999999999</v>
          </cell>
        </row>
        <row r="37">
          <cell r="AA37">
            <v>1.2209000000000001</v>
          </cell>
          <cell r="AB37">
            <v>1.3160000000000001</v>
          </cell>
        </row>
        <row r="38">
          <cell r="AA38">
            <v>1.1338999999999999</v>
          </cell>
          <cell r="AB38">
            <v>1.3755999999999999</v>
          </cell>
        </row>
        <row r="39">
          <cell r="AA39">
            <v>1.0437000000000001</v>
          </cell>
          <cell r="AB39">
            <v>1.4271</v>
          </cell>
        </row>
        <row r="40">
          <cell r="AA40">
            <v>1.0031000000000001</v>
          </cell>
          <cell r="AB40">
            <v>1.4928999999999999</v>
          </cell>
        </row>
        <row r="41">
          <cell r="AA41">
            <v>0.96443000000000001</v>
          </cell>
          <cell r="AB41">
            <v>1.5333000000000001</v>
          </cell>
        </row>
        <row r="42">
          <cell r="AA42">
            <v>1.2766</v>
          </cell>
          <cell r="AB42">
            <v>1.3347</v>
          </cell>
        </row>
        <row r="43">
          <cell r="AA43">
            <v>1.1524000000000001</v>
          </cell>
          <cell r="AB43">
            <v>1.3722000000000001</v>
          </cell>
        </row>
        <row r="44">
          <cell r="AA44">
            <v>1.0848</v>
          </cell>
          <cell r="AB44">
            <v>1.4038999999999999</v>
          </cell>
        </row>
        <row r="45">
          <cell r="AA45">
            <v>1.0454000000000001</v>
          </cell>
          <cell r="AB45">
            <v>1.46</v>
          </cell>
        </row>
        <row r="46">
          <cell r="AA46">
            <v>1.0001</v>
          </cell>
          <cell r="AB46">
            <v>1.5008999999999999</v>
          </cell>
        </row>
        <row r="47">
          <cell r="AA47">
            <v>0.96306999999999998</v>
          </cell>
          <cell r="AB47">
            <v>1.5334000000000001</v>
          </cell>
        </row>
        <row r="48">
          <cell r="AA48">
            <v>0.94320000000000004</v>
          </cell>
          <cell r="AB48">
            <v>1.5740000000000001</v>
          </cell>
        </row>
        <row r="49">
          <cell r="AA49">
            <v>0.92623</v>
          </cell>
          <cell r="AB49">
            <v>1.6003000000000001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umber_mf"/>
      <sheetName val="energy"/>
      <sheetName val="shear_fraction_energy"/>
      <sheetName val="peak_s1"/>
      <sheetName val="moment"/>
      <sheetName val="b_value"/>
      <sheetName val="d_value"/>
      <sheetName val="bd"/>
    </sheetNames>
    <sheetDataSet>
      <sheetData sheetId="0">
        <row r="11">
          <cell r="AH11">
            <v>1.4016</v>
          </cell>
          <cell r="AI11">
            <v>1.2475000000000001</v>
          </cell>
        </row>
        <row r="12">
          <cell r="AH12">
            <v>1.3638999999999999</v>
          </cell>
          <cell r="AI12">
            <v>1.3151999999999999</v>
          </cell>
        </row>
        <row r="13">
          <cell r="AH13">
            <v>1.3521000000000001</v>
          </cell>
          <cell r="AI13">
            <v>1.3245</v>
          </cell>
        </row>
        <row r="14">
          <cell r="AH14">
            <v>1.2895000000000001</v>
          </cell>
          <cell r="AI14">
            <v>1.3842000000000001</v>
          </cell>
        </row>
        <row r="15">
          <cell r="AH15">
            <v>1.1901999999999999</v>
          </cell>
          <cell r="AI15">
            <v>1.4197</v>
          </cell>
        </row>
        <row r="16">
          <cell r="AH16">
            <v>1.1035999999999999</v>
          </cell>
          <cell r="AI16">
            <v>1.4716</v>
          </cell>
        </row>
        <row r="17">
          <cell r="AH17">
            <v>1.0322</v>
          </cell>
          <cell r="AI17">
            <v>1.5369999999999999</v>
          </cell>
        </row>
        <row r="18">
          <cell r="AH18">
            <v>0.97789999999999999</v>
          </cell>
          <cell r="AI18">
            <v>1.5929</v>
          </cell>
        </row>
        <row r="19">
          <cell r="AH19">
            <v>1.4763999999999999</v>
          </cell>
          <cell r="AI19">
            <v>1.1991000000000001</v>
          </cell>
        </row>
        <row r="20">
          <cell r="AH20">
            <v>1.3986000000000001</v>
          </cell>
          <cell r="AI20">
            <v>1.2443</v>
          </cell>
        </row>
        <row r="21">
          <cell r="AH21">
            <v>1.3691</v>
          </cell>
          <cell r="AI21">
            <v>1.2765</v>
          </cell>
        </row>
        <row r="22">
          <cell r="AH22">
            <v>1.3021</v>
          </cell>
          <cell r="AI22">
            <v>1.2938000000000001</v>
          </cell>
        </row>
        <row r="23">
          <cell r="AH23">
            <v>1.2497</v>
          </cell>
          <cell r="AI23">
            <v>1.3487</v>
          </cell>
        </row>
        <row r="24">
          <cell r="AH24">
            <v>1.1898</v>
          </cell>
          <cell r="AI24">
            <v>1.4179999999999999</v>
          </cell>
        </row>
        <row r="25">
          <cell r="AH25">
            <v>1.1093999999999999</v>
          </cell>
          <cell r="AI25">
            <v>1.4827999999999999</v>
          </cell>
        </row>
        <row r="26">
          <cell r="AH26">
            <v>1.0182</v>
          </cell>
          <cell r="AI26">
            <v>1.5330999999999999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AA9" zoomScaleNormal="100" workbookViewId="0">
      <selection activeCell="Q21" sqref="Q21:Q31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13.28515625" bestFit="1" customWidth="1"/>
    <col min="6" max="6" width="25" bestFit="1" customWidth="1"/>
    <col min="7" max="7" width="19.42578125" bestFit="1" customWidth="1"/>
    <col min="8" max="8" width="16.85546875" bestFit="1" customWidth="1"/>
    <col min="9" max="9" width="18" bestFit="1" customWidth="1"/>
    <col min="10" max="10" width="13.85546875" bestFit="1" customWidth="1"/>
    <col min="11" max="11" width="11.7109375" bestFit="1" customWidth="1"/>
    <col min="12" max="12" width="20" bestFit="1" customWidth="1"/>
    <col min="13" max="13" width="23.7109375" bestFit="1" customWidth="1"/>
    <col min="14" max="14" width="17.42578125" bestFit="1" customWidth="1"/>
    <col min="15" max="15" width="18.85546875" bestFit="1" customWidth="1"/>
    <col min="16" max="16" width="11.85546875" bestFit="1" customWidth="1"/>
    <col min="17" max="18" width="11.28515625" bestFit="1" customWidth="1"/>
    <col min="19" max="19" width="20.28515625" bestFit="1" customWidth="1"/>
    <col min="20" max="20" width="16.140625" bestFit="1" customWidth="1"/>
    <col min="21" max="21" width="10.42578125" bestFit="1" customWidth="1"/>
    <col min="22" max="22" width="24.140625" bestFit="1" customWidth="1"/>
    <col min="23" max="23" width="18.28515625" bestFit="1" customWidth="1"/>
    <col min="24" max="24" width="24.140625" bestFit="1" customWidth="1"/>
    <col min="25" max="25" width="20.28515625" bestFit="1" customWidth="1"/>
    <col min="26" max="26" width="12.85546875" bestFit="1" customWidth="1"/>
    <col min="27" max="27" width="15.5703125" bestFit="1" customWidth="1"/>
    <col min="28" max="28" width="11.85546875" bestFit="1" customWidth="1"/>
    <col min="29" max="29" width="16" bestFit="1" customWidth="1"/>
    <col min="30" max="30" width="11.85546875" bestFit="1" customWidth="1"/>
    <col min="31" max="31" width="16" bestFit="1" customWidth="1"/>
    <col min="32" max="32" width="11.28515625" bestFit="1" customWidth="1"/>
    <col min="33" max="33" width="15.140625" bestFit="1" customWidth="1"/>
    <col min="34" max="34" width="9.42578125" customWidth="1"/>
    <col min="35" max="35" width="15.28515625" bestFit="1" customWidth="1"/>
    <col min="36" max="36" width="23.42578125" bestFit="1" customWidth="1"/>
    <col min="37" max="37" width="15.28515625" bestFit="1" customWidth="1"/>
    <col min="38" max="38" width="23.42578125" bestFit="1" customWidth="1"/>
  </cols>
  <sheetData>
    <row r="1" spans="1:41" x14ac:dyDescent="0.25">
      <c r="A1" s="1" t="s">
        <v>0</v>
      </c>
      <c r="B1" s="2">
        <v>8</v>
      </c>
      <c r="C1" s="3"/>
      <c r="D1" s="3"/>
      <c r="E1" s="3"/>
      <c r="F1" s="3"/>
      <c r="G1" s="4"/>
      <c r="H1" s="3"/>
      <c r="I1" s="5"/>
      <c r="J1" s="6"/>
      <c r="K1" s="6"/>
      <c r="L1" s="6"/>
      <c r="M1" s="52"/>
      <c r="N1" s="52"/>
      <c r="O1" s="15"/>
      <c r="P1" s="15"/>
      <c r="Q1" s="15"/>
      <c r="R1" s="15"/>
      <c r="S1" s="15"/>
      <c r="T1" s="15"/>
      <c r="U1" s="15"/>
      <c r="V1" s="7"/>
      <c r="W1" s="7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8"/>
      <c r="AJ1" s="8"/>
      <c r="AK1" s="8"/>
      <c r="AL1" s="8"/>
      <c r="AM1" s="8"/>
      <c r="AN1" s="8"/>
      <c r="AO1" s="8"/>
    </row>
    <row r="2" spans="1:41" x14ac:dyDescent="0.25">
      <c r="A2" s="1" t="s">
        <v>1</v>
      </c>
      <c r="B2" s="2">
        <f>0.2*10^-7</f>
        <v>2E-8</v>
      </c>
      <c r="C2" s="3"/>
      <c r="D2" s="3"/>
      <c r="E2" s="3"/>
      <c r="F2" s="3"/>
      <c r="G2" s="4"/>
      <c r="H2" s="3"/>
      <c r="I2" s="5"/>
      <c r="J2" s="6"/>
      <c r="K2" s="6"/>
      <c r="L2" s="6"/>
      <c r="M2" s="52"/>
      <c r="N2" s="52"/>
      <c r="O2" s="15"/>
      <c r="P2" s="15"/>
      <c r="Q2" s="15"/>
      <c r="R2" s="15"/>
      <c r="S2" s="15"/>
      <c r="T2" s="15"/>
      <c r="U2" s="15"/>
      <c r="V2" s="7"/>
      <c r="W2" s="7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8"/>
      <c r="AJ2" s="8"/>
      <c r="AK2" s="8"/>
      <c r="AL2" s="8"/>
      <c r="AM2" s="8"/>
      <c r="AN2" s="8"/>
      <c r="AO2" s="8"/>
    </row>
    <row r="3" spans="1:41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15"/>
      <c r="P3" s="15"/>
      <c r="Q3" s="15"/>
      <c r="R3" s="15"/>
      <c r="S3" s="15"/>
      <c r="T3" s="15"/>
      <c r="U3" s="15"/>
      <c r="V3" s="7"/>
      <c r="W3" s="7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8"/>
      <c r="AM3" s="8"/>
      <c r="AN3" s="8"/>
      <c r="AO3" s="8"/>
    </row>
    <row r="4" spans="1:41" x14ac:dyDescent="0.25">
      <c r="A4" s="1" t="s">
        <v>3</v>
      </c>
      <c r="B4" s="2">
        <v>2</v>
      </c>
      <c r="C4" s="124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15"/>
      <c r="P4" s="15"/>
      <c r="Q4" s="15"/>
      <c r="R4" s="15"/>
      <c r="S4" s="15"/>
      <c r="T4" s="15"/>
      <c r="U4" s="15"/>
      <c r="V4" s="7"/>
      <c r="W4" s="7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8"/>
      <c r="AJ4" s="8"/>
      <c r="AK4" s="8"/>
      <c r="AL4" s="8"/>
      <c r="AM4" s="8"/>
      <c r="AN4" s="8"/>
      <c r="AO4" s="8"/>
    </row>
    <row r="5" spans="1:41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>
        <v>2.4828000000000001</v>
      </c>
      <c r="O5" s="15">
        <v>1.0708</v>
      </c>
      <c r="P5" s="15">
        <f>SUM(N5:O5)</f>
        <v>3.5536000000000003</v>
      </c>
      <c r="Q5" s="15">
        <f>N5/P5</f>
        <v>0.69867176947321019</v>
      </c>
      <c r="R5" s="15"/>
      <c r="S5" s="15"/>
      <c r="T5" s="15"/>
      <c r="U5" s="15"/>
      <c r="V5" s="7"/>
      <c r="W5" s="7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8"/>
      <c r="AJ5" s="8"/>
      <c r="AK5" s="8"/>
      <c r="AL5" s="8"/>
      <c r="AM5" s="8"/>
      <c r="AN5" s="8"/>
      <c r="AO5" s="8"/>
    </row>
    <row r="6" spans="1:41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15"/>
      <c r="P6" s="15"/>
      <c r="Q6" s="15"/>
      <c r="R6" s="15"/>
      <c r="S6" s="15"/>
      <c r="T6" s="15"/>
      <c r="U6" s="15"/>
      <c r="V6" s="7"/>
      <c r="W6" s="7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8"/>
      <c r="AJ6" s="8"/>
      <c r="AK6" s="8"/>
      <c r="AL6" s="8"/>
      <c r="AM6" s="8"/>
      <c r="AN6" s="8"/>
      <c r="AO6" s="8"/>
    </row>
    <row r="7" spans="1:41" ht="15.75" thickBot="1" x14ac:dyDescent="0.3">
      <c r="A7" s="3"/>
      <c r="B7" s="104">
        <v>400000000</v>
      </c>
      <c r="C7" s="124">
        <v>7000000000</v>
      </c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15"/>
      <c r="P7" s="15"/>
      <c r="Q7" s="15"/>
      <c r="R7" s="15"/>
      <c r="S7" s="15"/>
      <c r="T7" s="15"/>
      <c r="U7" s="15"/>
      <c r="V7" s="7"/>
      <c r="W7" s="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8"/>
      <c r="AJ7" s="8"/>
      <c r="AK7" s="8"/>
      <c r="AL7" s="8"/>
      <c r="AM7" s="8"/>
      <c r="AN7" s="8"/>
      <c r="AO7" s="8"/>
    </row>
    <row r="8" spans="1:41" ht="15.75" thickBot="1" x14ac:dyDescent="0.3">
      <c r="A8" s="40"/>
      <c r="B8" s="107" t="s">
        <v>7</v>
      </c>
      <c r="C8" s="108"/>
      <c r="D8" s="11"/>
      <c r="E8" s="12"/>
      <c r="F8" s="13"/>
      <c r="G8" s="14"/>
      <c r="H8" s="12"/>
      <c r="I8" s="40"/>
      <c r="J8" s="118" t="s">
        <v>8</v>
      </c>
      <c r="K8" s="119"/>
      <c r="L8" s="119"/>
      <c r="M8" s="120"/>
      <c r="N8" s="109" t="s">
        <v>9</v>
      </c>
      <c r="O8" s="110"/>
      <c r="P8" s="110"/>
      <c r="Q8" s="111"/>
      <c r="R8" s="109" t="s">
        <v>10</v>
      </c>
      <c r="S8" s="110"/>
      <c r="T8" s="110"/>
      <c r="U8" s="110"/>
      <c r="V8" s="110"/>
      <c r="W8" s="110"/>
      <c r="X8" s="111"/>
      <c r="Y8" s="47"/>
      <c r="Z8" s="112" t="s">
        <v>11</v>
      </c>
      <c r="AA8" s="113"/>
      <c r="AB8" s="113"/>
      <c r="AC8" s="114"/>
      <c r="AD8" s="66"/>
      <c r="AE8" s="67"/>
      <c r="AF8" s="15"/>
      <c r="AG8" s="115" t="s">
        <v>12</v>
      </c>
      <c r="AH8" s="116"/>
      <c r="AI8" s="116"/>
      <c r="AJ8" s="117"/>
    </row>
    <row r="9" spans="1:41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4" t="s">
        <v>25</v>
      </c>
      <c r="O9" s="25" t="s">
        <v>26</v>
      </c>
      <c r="P9" s="25" t="s">
        <v>27</v>
      </c>
      <c r="Q9" s="26" t="s">
        <v>24</v>
      </c>
      <c r="R9" s="24" t="s">
        <v>29</v>
      </c>
      <c r="S9" s="25" t="s">
        <v>30</v>
      </c>
      <c r="T9" s="25" t="s">
        <v>31</v>
      </c>
      <c r="U9" s="25" t="s">
        <v>32</v>
      </c>
      <c r="V9" s="25" t="s">
        <v>33</v>
      </c>
      <c r="W9" s="25" t="s">
        <v>34</v>
      </c>
      <c r="X9" s="26" t="s">
        <v>35</v>
      </c>
      <c r="Y9" s="48" t="s">
        <v>28</v>
      </c>
      <c r="Z9" s="24" t="s">
        <v>36</v>
      </c>
      <c r="AA9" s="25" t="s">
        <v>37</v>
      </c>
      <c r="AB9" s="25" t="s">
        <v>38</v>
      </c>
      <c r="AC9" s="26" t="s">
        <v>35</v>
      </c>
      <c r="AD9" s="24" t="s">
        <v>39</v>
      </c>
      <c r="AE9" s="26" t="s">
        <v>40</v>
      </c>
      <c r="AF9" s="25" t="s">
        <v>41</v>
      </c>
      <c r="AG9" s="16" t="s">
        <v>42</v>
      </c>
      <c r="AH9" s="27" t="s">
        <v>43</v>
      </c>
      <c r="AI9" s="27" t="s">
        <v>44</v>
      </c>
      <c r="AJ9" s="18" t="s">
        <v>77</v>
      </c>
    </row>
    <row r="10" spans="1:41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4"/>
      <c r="O10" s="35"/>
      <c r="P10" s="35"/>
      <c r="Q10" s="36"/>
      <c r="R10" s="34"/>
      <c r="S10" s="35"/>
      <c r="T10" s="35"/>
      <c r="U10" s="35"/>
      <c r="V10" s="35"/>
      <c r="W10" s="35"/>
      <c r="X10" s="36"/>
      <c r="Y10" s="37" t="s">
        <v>48</v>
      </c>
      <c r="Z10" s="34"/>
      <c r="AA10" s="35"/>
      <c r="AB10" s="35"/>
      <c r="AC10" s="36"/>
      <c r="AD10" s="34"/>
      <c r="AE10" s="36"/>
      <c r="AF10" s="35"/>
      <c r="AG10" s="28"/>
      <c r="AH10" s="29"/>
      <c r="AI10" s="29"/>
      <c r="AJ10" s="30"/>
    </row>
    <row r="11" spans="1:41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>J11/L11</f>
        <v>4.6077684691546078E-2</v>
      </c>
      <c r="N11" s="41">
        <v>0.53646000000000005</v>
      </c>
      <c r="O11" s="65">
        <v>1.2002999999999999</v>
      </c>
      <c r="P11" s="8">
        <f t="shared" ref="P11" si="0">SUM(N11:O11)</f>
        <v>1.7367599999999999</v>
      </c>
      <c r="Q11" s="42">
        <f t="shared" ref="Q11" si="1">N11/P11</f>
        <v>0.30888551095142686</v>
      </c>
      <c r="R11" s="106">
        <v>85.055000000000007</v>
      </c>
      <c r="S11" s="65">
        <v>0.10309</v>
      </c>
      <c r="T11" s="65">
        <v>42.527000000000001</v>
      </c>
      <c r="U11" s="65">
        <v>2E-3</v>
      </c>
      <c r="V11" s="65">
        <v>42.527999999999999</v>
      </c>
      <c r="W11" s="65">
        <v>2.8799999999999999E-2</v>
      </c>
      <c r="X11" s="68">
        <v>-4.2370000000000001</v>
      </c>
      <c r="Y11" s="45">
        <v>2.8380000000000001</v>
      </c>
      <c r="Z11" s="41">
        <v>919</v>
      </c>
      <c r="AA11" s="65">
        <v>693</v>
      </c>
      <c r="AB11" s="8">
        <f>SUM(Z11:AA11)</f>
        <v>1612</v>
      </c>
      <c r="AC11" s="42">
        <v>-3.2195</v>
      </c>
      <c r="AD11" s="41">
        <v>1.2985</v>
      </c>
      <c r="AE11" s="42">
        <v>1.4294</v>
      </c>
      <c r="AF11">
        <f>-0.55*AD11+2</f>
        <v>1.285825</v>
      </c>
      <c r="AG11" s="41">
        <v>0.55623</v>
      </c>
      <c r="AH11" s="65">
        <v>29.084199999999999</v>
      </c>
      <c r="AI11" s="65">
        <v>29.355820000000001</v>
      </c>
      <c r="AJ11" s="42">
        <v>59.542099999999998</v>
      </c>
      <c r="AL11" s="42"/>
    </row>
    <row r="12" spans="1:41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2">SUM(J12:K12)</f>
        <v>5969</v>
      </c>
      <c r="M12" s="42">
        <f>J12/L12</f>
        <v>5.9306416485173395E-2</v>
      </c>
      <c r="N12" s="65">
        <v>0.78510999999999997</v>
      </c>
      <c r="O12" s="65">
        <v>1.3379000000000001</v>
      </c>
      <c r="P12" s="8">
        <f t="shared" ref="P12" si="3">SUM(N12:O12)</f>
        <v>2.1230099999999998</v>
      </c>
      <c r="Q12" s="42">
        <f t="shared" ref="Q12" si="4">N12/P12</f>
        <v>0.3698098454552734</v>
      </c>
      <c r="R12">
        <v>98.718699999999998</v>
      </c>
      <c r="S12" s="65">
        <v>0.10309</v>
      </c>
      <c r="T12" s="65">
        <v>48.361499999999999</v>
      </c>
      <c r="U12" s="65">
        <v>2.0015999999999998</v>
      </c>
      <c r="V12" s="65">
        <v>50.357199999999999</v>
      </c>
      <c r="W12" s="65">
        <v>3.0928000000000001E-2</v>
      </c>
      <c r="X12" s="42">
        <v>-4.1797000000000004</v>
      </c>
      <c r="Y12" s="45">
        <v>3.427</v>
      </c>
      <c r="Z12" s="41">
        <v>989</v>
      </c>
      <c r="AA12" s="65">
        <v>692</v>
      </c>
      <c r="AB12" s="8">
        <f t="shared" ref="AB12:AB30" si="5">SUM(Z12:AA12)</f>
        <v>1681</v>
      </c>
      <c r="AC12" s="42">
        <v>-3.1225000000000001</v>
      </c>
      <c r="AD12" s="41">
        <v>1.222</v>
      </c>
      <c r="AE12" s="65">
        <v>1.4422999999999999</v>
      </c>
      <c r="AF12">
        <f t="shared" ref="AF12:AF30" si="6">-0.55*AD12+2</f>
        <v>1.3279000000000001</v>
      </c>
      <c r="AG12" s="41"/>
      <c r="AH12" s="8"/>
      <c r="AI12" s="8"/>
      <c r="AJ12" s="42"/>
      <c r="AL12" s="42"/>
    </row>
    <row r="13" spans="1:41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2"/>
        <v>5540</v>
      </c>
      <c r="M13" s="42">
        <f t="shared" ref="M13:M30" si="7">J13/L13</f>
        <v>8.429602888086643E-2</v>
      </c>
      <c r="N13" s="41">
        <v>1.0644</v>
      </c>
      <c r="O13" s="65">
        <v>1.2125999999999999</v>
      </c>
      <c r="P13" s="8">
        <f t="shared" ref="P13:P14" si="8">SUM(N13:O13)</f>
        <v>2.2770000000000001</v>
      </c>
      <c r="Q13" s="42">
        <f t="shared" ref="Q13:Q14" si="9">N13/P13</f>
        <v>0.46745718050065876</v>
      </c>
      <c r="R13" s="106">
        <v>109.496</v>
      </c>
      <c r="S13" s="65">
        <v>0.10309</v>
      </c>
      <c r="T13" s="65">
        <v>52.253500000000003</v>
      </c>
      <c r="U13" s="65">
        <v>4.99</v>
      </c>
      <c r="V13" s="65">
        <v>57.2425</v>
      </c>
      <c r="W13" s="65">
        <v>3.4021000000000003E-2</v>
      </c>
      <c r="X13" s="42">
        <v>-4.1581999999999999</v>
      </c>
      <c r="Y13" s="45">
        <v>3.7589999999999999</v>
      </c>
      <c r="Z13" s="41">
        <v>922</v>
      </c>
      <c r="AA13" s="65">
        <v>609</v>
      </c>
      <c r="AB13" s="8">
        <f t="shared" si="5"/>
        <v>1531</v>
      </c>
      <c r="AC13" s="42">
        <v>-2.9695999999999998</v>
      </c>
      <c r="AD13" s="41">
        <v>1.1822999999999999</v>
      </c>
      <c r="AE13" s="65">
        <v>1.4823999999999999</v>
      </c>
      <c r="AF13">
        <f t="shared" si="6"/>
        <v>1.3497349999999999</v>
      </c>
      <c r="AG13" s="41"/>
      <c r="AH13" s="8"/>
      <c r="AI13" s="8"/>
      <c r="AJ13" s="42"/>
      <c r="AL13" s="42"/>
    </row>
    <row r="14" spans="1:41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 t="shared" ref="L14" si="10">SUM(J14:K14)</f>
        <v>5496</v>
      </c>
      <c r="M14" s="42">
        <f t="shared" ref="M14" si="11">J14/L14</f>
        <v>0.12700145560407569</v>
      </c>
      <c r="N14" s="41">
        <v>1.6365000000000001</v>
      </c>
      <c r="O14" s="65">
        <v>1.1489</v>
      </c>
      <c r="P14" s="8">
        <f t="shared" si="8"/>
        <v>2.7854000000000001</v>
      </c>
      <c r="Q14" s="42">
        <f t="shared" si="9"/>
        <v>0.58752782365189915</v>
      </c>
      <c r="R14" s="41">
        <v>125.69499999999999</v>
      </c>
      <c r="S14" s="65">
        <v>0.10309</v>
      </c>
      <c r="T14" s="65">
        <v>57.8596</v>
      </c>
      <c r="U14" s="65">
        <v>9.98</v>
      </c>
      <c r="V14" s="65">
        <v>67.835400000000007</v>
      </c>
      <c r="W14" s="65">
        <v>3.6082000000000003E-2</v>
      </c>
      <c r="X14" s="42">
        <v>-4.0654000000000003</v>
      </c>
      <c r="Y14" s="45">
        <v>3.8250000000000002</v>
      </c>
      <c r="Z14" s="41">
        <v>920</v>
      </c>
      <c r="AA14" s="65">
        <v>531</v>
      </c>
      <c r="AB14" s="8">
        <f t="shared" si="5"/>
        <v>1451</v>
      </c>
      <c r="AC14" s="42">
        <v>-2.7570000000000001</v>
      </c>
      <c r="AD14" s="41">
        <v>1.1237999999999999</v>
      </c>
      <c r="AE14" s="42">
        <v>1.5233000000000001</v>
      </c>
      <c r="AF14">
        <f t="shared" si="6"/>
        <v>1.38191</v>
      </c>
      <c r="AG14" s="41" t="s">
        <v>76</v>
      </c>
      <c r="AH14" s="8"/>
      <c r="AI14" s="8"/>
      <c r="AJ14" s="42"/>
      <c r="AL14" s="42"/>
    </row>
    <row r="15" spans="1:41" x14ac:dyDescent="0.25">
      <c r="B15" s="49">
        <v>5000000000</v>
      </c>
      <c r="C15" s="50">
        <v>5000000000</v>
      </c>
      <c r="D15" s="50">
        <v>9000000</v>
      </c>
      <c r="E15" s="51">
        <v>90000000</v>
      </c>
      <c r="F15" s="49">
        <v>29000000000</v>
      </c>
      <c r="G15" s="52">
        <v>0.4</v>
      </c>
      <c r="H15" s="42">
        <v>0.33</v>
      </c>
      <c r="I15" s="142">
        <v>15</v>
      </c>
      <c r="J15" s="126">
        <v>984</v>
      </c>
      <c r="K15" s="126">
        <v>4458</v>
      </c>
      <c r="L15" s="126">
        <f t="shared" si="2"/>
        <v>5442</v>
      </c>
      <c r="M15" s="127">
        <f t="shared" si="7"/>
        <v>0.18081587651598677</v>
      </c>
      <c r="N15" s="125">
        <v>2.4828000000000001</v>
      </c>
      <c r="O15" s="126">
        <v>1.0708</v>
      </c>
      <c r="P15" s="126">
        <f t="shared" ref="P15:P16" si="12">SUM(N15:O15)</f>
        <v>3.5536000000000003</v>
      </c>
      <c r="Q15" s="127">
        <f t="shared" ref="Q15:Q16" si="13">N15/P15</f>
        <v>0.69867176947321019</v>
      </c>
      <c r="R15" s="106">
        <v>143.51300000000001</v>
      </c>
      <c r="S15" s="65">
        <v>0.10309</v>
      </c>
      <c r="T15" s="65">
        <v>64.240799999999993</v>
      </c>
      <c r="U15" s="65">
        <v>14.97</v>
      </c>
      <c r="V15" s="65">
        <v>79.272199999999998</v>
      </c>
      <c r="W15" s="65">
        <v>3.8143999999999997E-2</v>
      </c>
      <c r="X15" s="42">
        <v>-4.0549999999999997</v>
      </c>
      <c r="Y15" s="45">
        <v>4.5810000000000004</v>
      </c>
      <c r="Z15" s="41">
        <v>840</v>
      </c>
      <c r="AA15" s="65">
        <v>510</v>
      </c>
      <c r="AB15" s="8">
        <f t="shared" si="5"/>
        <v>1350</v>
      </c>
      <c r="AC15" s="42">
        <v>-2.6463999999999999</v>
      </c>
      <c r="AD15" s="41">
        <v>1.089</v>
      </c>
      <c r="AE15" s="42">
        <v>1.5718000000000001</v>
      </c>
      <c r="AF15">
        <f t="shared" si="6"/>
        <v>1.4010500000000001</v>
      </c>
      <c r="AG15" s="41"/>
      <c r="AH15" s="8"/>
      <c r="AI15" s="8"/>
      <c r="AJ15" s="42"/>
      <c r="AL15" s="42"/>
    </row>
    <row r="16" spans="1:41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2"/>
        <v>5320</v>
      </c>
      <c r="M16" s="42">
        <f t="shared" si="7"/>
        <v>0.22875939849624061</v>
      </c>
      <c r="N16" s="41">
        <v>3.2033</v>
      </c>
      <c r="O16" s="65">
        <v>0.98614999999999997</v>
      </c>
      <c r="P16" s="8">
        <f t="shared" si="12"/>
        <v>4.1894499999999999</v>
      </c>
      <c r="Q16" s="42">
        <f t="shared" si="13"/>
        <v>0.764611106469823</v>
      </c>
      <c r="R16" s="41">
        <v>160.29300000000001</v>
      </c>
      <c r="S16" s="65">
        <v>0.10309</v>
      </c>
      <c r="T16" s="65">
        <v>70.170699999999997</v>
      </c>
      <c r="U16" s="65">
        <v>19.95</v>
      </c>
      <c r="V16" s="65">
        <v>90.122</v>
      </c>
      <c r="W16" s="65">
        <v>4.1237000000000003E-2</v>
      </c>
      <c r="X16" s="42">
        <v>-4.0263</v>
      </c>
      <c r="Y16" s="45">
        <v>4.7960000000000003</v>
      </c>
      <c r="Z16" s="41">
        <v>785</v>
      </c>
      <c r="AA16" s="65">
        <v>475</v>
      </c>
      <c r="AB16" s="8">
        <f t="shared" si="5"/>
        <v>1260</v>
      </c>
      <c r="AC16" s="42">
        <v>-2.6377999999999999</v>
      </c>
      <c r="AD16" s="41">
        <v>1.0229999999999999</v>
      </c>
      <c r="AE16" s="42">
        <v>1.6142000000000001</v>
      </c>
      <c r="AF16">
        <f t="shared" si="6"/>
        <v>1.4373499999999999</v>
      </c>
      <c r="AG16" s="41"/>
      <c r="AH16" s="8"/>
      <c r="AI16" s="8"/>
      <c r="AJ16" s="42"/>
      <c r="AL16" s="42"/>
    </row>
    <row r="17" spans="1:38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2"/>
        <v>5365</v>
      </c>
      <c r="M17" s="42">
        <f t="shared" si="7"/>
        <v>0.25740913327120224</v>
      </c>
      <c r="N17" s="41">
        <v>3.6568999999999998</v>
      </c>
      <c r="O17" s="65">
        <v>0.95469999999999999</v>
      </c>
      <c r="P17" s="8">
        <f t="shared" ref="P17:P20" si="14">SUM(N17:O17)</f>
        <v>4.6116000000000001</v>
      </c>
      <c r="Q17" s="42">
        <f t="shared" ref="Q17:Q20" si="15">N17/P17</f>
        <v>0.79297857576546094</v>
      </c>
      <c r="R17" s="106">
        <v>173.54300000000001</v>
      </c>
      <c r="S17" s="65">
        <v>0.10309</v>
      </c>
      <c r="T17" s="65">
        <v>74.281999999999996</v>
      </c>
      <c r="U17" s="65">
        <v>24.95</v>
      </c>
      <c r="V17" s="65">
        <v>99.260999999999996</v>
      </c>
      <c r="W17" s="65">
        <v>4.4330000000000001E-2</v>
      </c>
      <c r="X17" s="42">
        <v>-4.0381</v>
      </c>
      <c r="Y17" s="45">
        <v>4.835</v>
      </c>
      <c r="Z17" s="41">
        <v>738</v>
      </c>
      <c r="AA17" s="65">
        <v>471</v>
      </c>
      <c r="AB17" s="8">
        <f t="shared" si="5"/>
        <v>1209</v>
      </c>
      <c r="AC17" s="42">
        <v>-2.6187999999999998</v>
      </c>
      <c r="AD17" s="41">
        <v>1.0187999999999999</v>
      </c>
      <c r="AE17" s="42">
        <v>1.6693</v>
      </c>
      <c r="AF17">
        <f t="shared" si="6"/>
        <v>1.4396599999999999</v>
      </c>
      <c r="AG17" s="41"/>
      <c r="AH17" s="8"/>
      <c r="AI17" s="8"/>
      <c r="AJ17" s="42"/>
      <c r="AL17" s="42"/>
    </row>
    <row r="18" spans="1:38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2"/>
        <v>4930</v>
      </c>
      <c r="M18" s="42">
        <f t="shared" si="7"/>
        <v>0.30588235294117649</v>
      </c>
      <c r="N18" s="41">
        <v>4.3170000000000002</v>
      </c>
      <c r="O18" s="65">
        <v>0.82821</v>
      </c>
      <c r="P18" s="8">
        <f t="shared" si="14"/>
        <v>5.1452100000000005</v>
      </c>
      <c r="Q18" s="42">
        <f t="shared" si="15"/>
        <v>0.83903280915647749</v>
      </c>
      <c r="R18" s="41">
        <v>186.43899999999999</v>
      </c>
      <c r="S18" s="65">
        <v>0.10309</v>
      </c>
      <c r="T18" s="65">
        <v>78.257000000000005</v>
      </c>
      <c r="U18" s="65">
        <v>29.933</v>
      </c>
      <c r="V18" s="65">
        <v>108.182</v>
      </c>
      <c r="W18" s="65">
        <v>4.5360999999999999E-2</v>
      </c>
      <c r="X18" s="42">
        <v>-3.9860000000000002</v>
      </c>
      <c r="Y18" s="45">
        <v>4.97</v>
      </c>
      <c r="Z18" s="41">
        <v>659</v>
      </c>
      <c r="AA18" s="65">
        <v>398</v>
      </c>
      <c r="AB18" s="8">
        <f t="shared" si="5"/>
        <v>1057</v>
      </c>
      <c r="AC18" s="42">
        <v>-2.4687999999999999</v>
      </c>
      <c r="AD18" s="41">
        <v>1.0078</v>
      </c>
      <c r="AE18" s="42">
        <v>1.6955</v>
      </c>
      <c r="AF18">
        <f t="shared" si="6"/>
        <v>1.4457100000000001</v>
      </c>
      <c r="AG18" s="41"/>
      <c r="AH18" s="8"/>
      <c r="AI18" s="8"/>
      <c r="AJ18" s="42"/>
      <c r="AL18" s="42"/>
    </row>
    <row r="19" spans="1:38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2"/>
        <v>4969</v>
      </c>
      <c r="M19" s="42">
        <f t="shared" si="7"/>
        <v>0.38639565304890322</v>
      </c>
      <c r="N19" s="41">
        <v>5.9827000000000004</v>
      </c>
      <c r="O19" s="65">
        <v>0.73975000000000002</v>
      </c>
      <c r="P19" s="8">
        <f t="shared" si="14"/>
        <v>6.7224500000000003</v>
      </c>
      <c r="Q19" s="42">
        <f t="shared" si="15"/>
        <v>0.88995827414112416</v>
      </c>
      <c r="R19" s="106">
        <v>212.376</v>
      </c>
      <c r="S19" s="65">
        <v>0.10309</v>
      </c>
      <c r="T19" s="65">
        <v>86.236500000000007</v>
      </c>
      <c r="U19" s="65">
        <v>39.9</v>
      </c>
      <c r="V19" s="65">
        <v>126.1396</v>
      </c>
      <c r="W19" s="65">
        <v>5.2576999999999999E-2</v>
      </c>
      <c r="X19" s="42">
        <v>-3.8919999999999999</v>
      </c>
      <c r="Y19" s="45">
        <v>5.34</v>
      </c>
      <c r="Z19" s="41">
        <v>667</v>
      </c>
      <c r="AA19" s="65">
        <v>462</v>
      </c>
      <c r="AB19" s="8">
        <f t="shared" si="5"/>
        <v>1129</v>
      </c>
      <c r="AC19" s="42">
        <v>-2.4849000000000001</v>
      </c>
      <c r="AD19" s="41">
        <v>0.997</v>
      </c>
      <c r="AE19" s="42">
        <v>1.7223999999999999</v>
      </c>
      <c r="AF19">
        <f t="shared" si="6"/>
        <v>1.4516499999999999</v>
      </c>
      <c r="AG19" s="41"/>
      <c r="AH19" s="8"/>
      <c r="AI19" s="8"/>
      <c r="AJ19" s="42"/>
      <c r="AL19" s="42"/>
    </row>
    <row r="20" spans="1:38" s="38" customFormat="1" ht="15.75" thickBot="1" x14ac:dyDescent="0.3">
      <c r="B20" s="49">
        <v>5000000000</v>
      </c>
      <c r="C20" s="5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8">
        <f t="shared" si="2"/>
        <v>4866</v>
      </c>
      <c r="M20" s="42">
        <f t="shared" si="7"/>
        <v>0.44636251541307026</v>
      </c>
      <c r="N20" s="43">
        <v>7.3217999999999996</v>
      </c>
      <c r="O20" s="38">
        <v>0.65386</v>
      </c>
      <c r="P20" s="8">
        <f t="shared" si="14"/>
        <v>7.9756599999999995</v>
      </c>
      <c r="Q20" s="42">
        <f t="shared" si="15"/>
        <v>0.9180180699779078</v>
      </c>
      <c r="R20" s="43">
        <v>238.821</v>
      </c>
      <c r="S20" s="65">
        <v>0.10309</v>
      </c>
      <c r="T20" s="38">
        <v>94.382199999999997</v>
      </c>
      <c r="U20" s="38">
        <v>49.88</v>
      </c>
      <c r="V20" s="38">
        <v>144.43879999999999</v>
      </c>
      <c r="W20" s="38">
        <v>5.6701000000000001E-2</v>
      </c>
      <c r="X20" s="44">
        <v>-3.8363</v>
      </c>
      <c r="Y20" s="46">
        <v>5.5229999999999997</v>
      </c>
      <c r="Z20" s="43">
        <v>633</v>
      </c>
      <c r="AA20" s="38">
        <v>482</v>
      </c>
      <c r="AB20" s="8">
        <f t="shared" si="5"/>
        <v>1115</v>
      </c>
      <c r="AC20" s="44">
        <v>-2.4437000000000002</v>
      </c>
      <c r="AD20" s="43">
        <v>0.9839</v>
      </c>
      <c r="AE20" s="44">
        <v>1.7464</v>
      </c>
      <c r="AF20">
        <f t="shared" si="6"/>
        <v>1.458855</v>
      </c>
      <c r="AG20" s="43"/>
      <c r="AJ20" s="44"/>
      <c r="AL20" s="44"/>
    </row>
    <row r="21" spans="1:38" ht="15.75" thickBot="1" x14ac:dyDescent="0.3">
      <c r="A21" t="s">
        <v>51</v>
      </c>
      <c r="B21" s="55">
        <v>50000000000</v>
      </c>
      <c r="C21" s="56">
        <v>50000000000</v>
      </c>
      <c r="D21" s="56">
        <v>600000000</v>
      </c>
      <c r="E21" s="56">
        <v>1000000000</v>
      </c>
      <c r="F21" s="55">
        <v>2000000000000</v>
      </c>
      <c r="G21" s="62">
        <v>0.7</v>
      </c>
      <c r="H21" s="64">
        <v>0.26</v>
      </c>
      <c r="I21" s="10">
        <v>0</v>
      </c>
      <c r="J21" s="40">
        <v>44</v>
      </c>
      <c r="K21" s="69">
        <v>2066</v>
      </c>
      <c r="L21" s="64">
        <f>SUM(J21:K21)</f>
        <v>2110</v>
      </c>
      <c r="M21" s="42">
        <f t="shared" si="7"/>
        <v>2.0853080568720379E-2</v>
      </c>
      <c r="N21" s="41">
        <v>1.1748000000000001</v>
      </c>
      <c r="O21" s="69">
        <v>16.382999999999999</v>
      </c>
      <c r="P21" s="64">
        <f>SUM(N21:O21)</f>
        <v>17.5578</v>
      </c>
      <c r="Q21" s="39">
        <f>N21/P21</f>
        <v>6.6910432969962075E-2</v>
      </c>
      <c r="R21" s="106">
        <v>233.792</v>
      </c>
      <c r="S21" s="65">
        <v>0.10309</v>
      </c>
      <c r="T21" s="65">
        <v>116.87560000000001</v>
      </c>
      <c r="U21" s="65">
        <v>3.8699999999999998E-2</v>
      </c>
      <c r="V21" s="65">
        <v>116.9164</v>
      </c>
      <c r="W21" s="65">
        <v>7.2156E-3</v>
      </c>
      <c r="X21" s="42">
        <v>-3.7913000000000001</v>
      </c>
      <c r="Y21" s="45">
        <v>42.4709</v>
      </c>
      <c r="Z21" s="41">
        <v>266</v>
      </c>
      <c r="AA21" s="65">
        <v>185</v>
      </c>
      <c r="AB21" s="65">
        <f t="shared" si="5"/>
        <v>451</v>
      </c>
      <c r="AC21" s="42">
        <v>-2.4043000000000001</v>
      </c>
      <c r="AD21" s="41">
        <v>1.5088999999999999</v>
      </c>
      <c r="AE21" s="42">
        <v>1.2778</v>
      </c>
      <c r="AF21">
        <f t="shared" si="6"/>
        <v>1.170105</v>
      </c>
      <c r="AG21" s="41">
        <v>0.82899</v>
      </c>
      <c r="AH21" s="65">
        <v>39.658540000000002</v>
      </c>
      <c r="AI21" s="65">
        <v>54.609209999999997</v>
      </c>
      <c r="AJ21" s="42">
        <v>64.829269999999994</v>
      </c>
    </row>
    <row r="22" spans="1:38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16">SUM(J22:K22)</f>
        <v>2219</v>
      </c>
      <c r="M22" s="42">
        <f t="shared" si="7"/>
        <v>2.0730058584948176E-2</v>
      </c>
      <c r="N22" s="40">
        <v>1.2256</v>
      </c>
      <c r="O22" s="65">
        <v>17.282399999999999</v>
      </c>
      <c r="P22" s="8">
        <f t="shared" ref="P22:P30" si="17">SUM(N22:O22)</f>
        <v>18.507999999999999</v>
      </c>
      <c r="Q22" s="42">
        <f t="shared" ref="Q22:Q30" si="18">N22/P22</f>
        <v>6.6220012967365474E-2</v>
      </c>
      <c r="R22" s="41">
        <v>243.34</v>
      </c>
      <c r="S22" s="65">
        <v>0.10309</v>
      </c>
      <c r="T22" s="65">
        <v>120.0638</v>
      </c>
      <c r="U22" s="65">
        <v>2.6568999999999998</v>
      </c>
      <c r="V22" s="65">
        <v>123.2762</v>
      </c>
      <c r="W22" s="65">
        <v>1.0309E-2</v>
      </c>
      <c r="X22" s="42">
        <v>-3.7155</v>
      </c>
      <c r="Y22" s="45">
        <v>44.533999999999999</v>
      </c>
      <c r="Z22" s="41">
        <v>268</v>
      </c>
      <c r="AA22" s="65">
        <v>151</v>
      </c>
      <c r="AB22" s="65">
        <f t="shared" si="5"/>
        <v>419</v>
      </c>
      <c r="AC22" s="42">
        <v>-2.2869000000000002</v>
      </c>
      <c r="AD22" s="41">
        <v>1.4733000000000001</v>
      </c>
      <c r="AE22" s="42">
        <v>1.3149</v>
      </c>
      <c r="AF22">
        <f t="shared" si="6"/>
        <v>1.1896849999999999</v>
      </c>
      <c r="AG22" s="41"/>
      <c r="AH22" s="8"/>
      <c r="AI22" s="8"/>
      <c r="AJ22" s="42"/>
    </row>
    <row r="23" spans="1:38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16"/>
        <v>2231</v>
      </c>
      <c r="M23" s="42">
        <f t="shared" si="7"/>
        <v>2.1515015688032272E-2</v>
      </c>
      <c r="N23" s="41">
        <v>1.4056999999999999</v>
      </c>
      <c r="O23" s="65">
        <v>17.173400000000001</v>
      </c>
      <c r="P23" s="8">
        <f t="shared" si="17"/>
        <v>18.5791</v>
      </c>
      <c r="Q23" s="42">
        <f t="shared" si="18"/>
        <v>7.5660284943834741E-2</v>
      </c>
      <c r="R23" s="106">
        <v>249.48599999999999</v>
      </c>
      <c r="S23" s="65">
        <v>0.10309</v>
      </c>
      <c r="T23" s="65">
        <v>128.059</v>
      </c>
      <c r="U23" s="65">
        <v>5.7237999999999998</v>
      </c>
      <c r="V23" s="65">
        <v>128.059</v>
      </c>
      <c r="W23" s="65">
        <v>1.1339999999999999E-2</v>
      </c>
      <c r="X23" s="42">
        <v>-3.6842999999999999</v>
      </c>
      <c r="Y23" s="45">
        <v>45.344999999999999</v>
      </c>
      <c r="Z23" s="41">
        <v>309</v>
      </c>
      <c r="AA23" s="65">
        <v>200</v>
      </c>
      <c r="AB23" s="65">
        <f t="shared" si="5"/>
        <v>509</v>
      </c>
      <c r="AC23" s="42">
        <v>-2.3694999999999999</v>
      </c>
      <c r="AD23" s="41">
        <v>1.4520999999999999</v>
      </c>
      <c r="AE23" s="42">
        <v>1.3121</v>
      </c>
      <c r="AF23">
        <f t="shared" si="6"/>
        <v>1.2013449999999999</v>
      </c>
      <c r="AG23" s="41"/>
      <c r="AH23" s="8"/>
      <c r="AI23" s="8"/>
      <c r="AJ23" s="42"/>
    </row>
    <row r="24" spans="1:38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16"/>
        <v>2434</v>
      </c>
      <c r="M24" s="42">
        <f t="shared" si="7"/>
        <v>2.0542317173377157E-2</v>
      </c>
      <c r="N24" s="41">
        <v>1.4833000000000001</v>
      </c>
      <c r="O24" s="65">
        <v>19.064599999999999</v>
      </c>
      <c r="P24" s="8">
        <f t="shared" si="17"/>
        <v>20.547899999999998</v>
      </c>
      <c r="Q24" s="42">
        <f t="shared" si="18"/>
        <v>7.2187425479002726E-2</v>
      </c>
      <c r="R24" s="41">
        <v>282.35300000000001</v>
      </c>
      <c r="S24" s="65">
        <v>0.10309</v>
      </c>
      <c r="T24" s="65">
        <v>135.4349</v>
      </c>
      <c r="U24" s="65">
        <v>10.709</v>
      </c>
      <c r="V24" s="65">
        <v>146.91820000000001</v>
      </c>
      <c r="W24" s="65">
        <v>8.2474000000000002E-3</v>
      </c>
      <c r="X24" s="42">
        <v>-3.6861999999999999</v>
      </c>
      <c r="Y24" s="45">
        <v>43.698</v>
      </c>
      <c r="Z24" s="41">
        <v>328</v>
      </c>
      <c r="AA24" s="65">
        <v>207</v>
      </c>
      <c r="AB24" s="65">
        <f t="shared" si="5"/>
        <v>535</v>
      </c>
      <c r="AC24" s="42">
        <v>-2.375</v>
      </c>
      <c r="AD24" s="41">
        <v>1.4359999999999999</v>
      </c>
      <c r="AE24" s="42">
        <v>1.3448</v>
      </c>
      <c r="AF24">
        <f t="shared" si="6"/>
        <v>1.2101999999999999</v>
      </c>
      <c r="AG24" s="41"/>
      <c r="AH24" s="8"/>
      <c r="AI24" s="8"/>
      <c r="AJ24" s="42"/>
    </row>
    <row r="25" spans="1:38" x14ac:dyDescent="0.25">
      <c r="B25" s="49">
        <v>50000000000</v>
      </c>
      <c r="C25" s="50">
        <v>50000000000</v>
      </c>
      <c r="D25" s="50">
        <v>600000000</v>
      </c>
      <c r="E25" s="51">
        <v>1000000000</v>
      </c>
      <c r="F25" s="49">
        <v>2000000000000</v>
      </c>
      <c r="G25" s="54">
        <v>0.7</v>
      </c>
      <c r="H25" s="8">
        <v>0.26</v>
      </c>
      <c r="I25" s="141">
        <v>15</v>
      </c>
      <c r="J25" s="125">
        <v>50</v>
      </c>
      <c r="K25" s="126">
        <v>2548</v>
      </c>
      <c r="L25" s="126">
        <f t="shared" si="16"/>
        <v>2598</v>
      </c>
      <c r="M25" s="127">
        <f t="shared" si="7"/>
        <v>1.924557351809084E-2</v>
      </c>
      <c r="N25" s="125">
        <v>1.5062</v>
      </c>
      <c r="O25" s="126">
        <v>20.404900000000001</v>
      </c>
      <c r="P25" s="126">
        <f t="shared" si="17"/>
        <v>21.911100000000001</v>
      </c>
      <c r="Q25" s="127">
        <f t="shared" si="18"/>
        <v>6.8741414169074117E-2</v>
      </c>
      <c r="R25" s="106">
        <v>299.74</v>
      </c>
      <c r="S25" s="65">
        <v>0.10309</v>
      </c>
      <c r="T25" s="65">
        <v>141.52760000000001</v>
      </c>
      <c r="U25" s="65">
        <v>15.546200000000001</v>
      </c>
      <c r="V25" s="65">
        <v>158.2124</v>
      </c>
      <c r="W25" s="65">
        <v>1.0309E-3</v>
      </c>
      <c r="X25" s="42">
        <v>-3.6684999999999999</v>
      </c>
      <c r="Y25" s="45">
        <v>44.107999999999997</v>
      </c>
      <c r="Z25" s="41">
        <v>338</v>
      </c>
      <c r="AA25" s="65">
        <v>215</v>
      </c>
      <c r="AB25" s="65">
        <f t="shared" si="5"/>
        <v>553</v>
      </c>
      <c r="AC25" s="42">
        <v>-2.3548</v>
      </c>
      <c r="AD25" s="41">
        <v>1.3896999999999999</v>
      </c>
      <c r="AE25" s="42">
        <v>1.4325000000000001</v>
      </c>
      <c r="AF25">
        <f t="shared" si="6"/>
        <v>1.235665</v>
      </c>
      <c r="AG25" s="41"/>
      <c r="AH25" s="8"/>
      <c r="AI25" s="8"/>
      <c r="AJ25" s="42"/>
    </row>
    <row r="26" spans="1:38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16"/>
        <v>2872</v>
      </c>
      <c r="M26" s="42">
        <f t="shared" si="7"/>
        <v>1.8454038997214484E-2</v>
      </c>
      <c r="N26" s="41">
        <v>1.5281</v>
      </c>
      <c r="O26" s="65">
        <v>22.507999999999999</v>
      </c>
      <c r="P26" s="8">
        <f t="shared" si="17"/>
        <v>24.036099999999998</v>
      </c>
      <c r="Q26" s="42">
        <f t="shared" si="18"/>
        <v>6.3575205628200918E-2</v>
      </c>
      <c r="R26" s="41">
        <v>329.23</v>
      </c>
      <c r="S26" s="65">
        <v>0.10309</v>
      </c>
      <c r="T26" s="65">
        <v>153.67099999999999</v>
      </c>
      <c r="U26" s="65">
        <v>20.398900000000001</v>
      </c>
      <c r="V26" s="65">
        <v>175.5591</v>
      </c>
      <c r="W26" s="65">
        <v>1.0309E-2</v>
      </c>
      <c r="X26" s="42">
        <v>-3.7199</v>
      </c>
      <c r="Y26" s="45">
        <v>47.845999999999997</v>
      </c>
      <c r="Z26" s="41">
        <v>418</v>
      </c>
      <c r="AA26" s="65">
        <v>246</v>
      </c>
      <c r="AB26" s="65">
        <f t="shared" si="5"/>
        <v>664</v>
      </c>
      <c r="AC26" s="42">
        <v>-2.2631000000000001</v>
      </c>
      <c r="AD26" s="41">
        <v>1.3425</v>
      </c>
      <c r="AE26" s="42">
        <v>1.5123</v>
      </c>
      <c r="AF26">
        <f t="shared" si="6"/>
        <v>1.261625</v>
      </c>
      <c r="AG26" s="41"/>
      <c r="AH26" s="8"/>
      <c r="AI26" s="8"/>
      <c r="AJ26" s="42"/>
    </row>
    <row r="27" spans="1:38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16"/>
        <v>2989</v>
      </c>
      <c r="M27" s="42">
        <f t="shared" si="7"/>
        <v>2.2750083640013383E-2</v>
      </c>
      <c r="N27" s="41">
        <v>1.9192</v>
      </c>
      <c r="O27" s="65">
        <v>23.348500000000001</v>
      </c>
      <c r="P27" s="8">
        <f t="shared" si="17"/>
        <v>25.267700000000001</v>
      </c>
      <c r="Q27" s="42">
        <f t="shared" si="18"/>
        <v>7.5954677315307681E-2</v>
      </c>
      <c r="R27" s="106">
        <v>347.62</v>
      </c>
      <c r="S27" s="65">
        <v>0.10309</v>
      </c>
      <c r="T27" s="65">
        <v>160.58009999999999</v>
      </c>
      <c r="U27" s="65">
        <v>25.12</v>
      </c>
      <c r="V27" s="65">
        <v>187.03989999999999</v>
      </c>
      <c r="W27" s="65">
        <v>1.2371E-2</v>
      </c>
      <c r="X27" s="42">
        <v>-3.6966000000000001</v>
      </c>
      <c r="Y27" s="45">
        <v>47.034999999999997</v>
      </c>
      <c r="Z27" s="41">
        <v>480</v>
      </c>
      <c r="AA27" s="65">
        <v>263</v>
      </c>
      <c r="AB27" s="65">
        <f t="shared" si="5"/>
        <v>743</v>
      </c>
      <c r="AC27" s="42">
        <v>-2.2587999999999999</v>
      </c>
      <c r="AD27" s="41">
        <v>1.3078000000000001</v>
      </c>
      <c r="AE27" s="42">
        <v>1.5688</v>
      </c>
      <c r="AF27">
        <f t="shared" si="6"/>
        <v>1.28071</v>
      </c>
      <c r="AG27" s="41"/>
      <c r="AH27" s="8"/>
      <c r="AI27" s="8"/>
      <c r="AJ27" s="42"/>
    </row>
    <row r="28" spans="1:38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16"/>
        <v>2950</v>
      </c>
      <c r="M28" s="42">
        <f t="shared" si="7"/>
        <v>2.5762711864406779E-2</v>
      </c>
      <c r="N28" s="70">
        <v>2.3132000000000001</v>
      </c>
      <c r="O28" s="65">
        <v>23.323599999999999</v>
      </c>
      <c r="P28" s="65">
        <f t="shared" si="17"/>
        <v>25.636800000000001</v>
      </c>
      <c r="Q28" s="68">
        <f t="shared" si="18"/>
        <v>9.0229669849591215E-2</v>
      </c>
      <c r="R28" s="70">
        <v>364.83600000000001</v>
      </c>
      <c r="S28" s="65">
        <v>0.10309</v>
      </c>
      <c r="T28" s="65">
        <v>167.07040000000001</v>
      </c>
      <c r="U28" s="65">
        <v>30.6952</v>
      </c>
      <c r="V28" s="65">
        <v>192.239</v>
      </c>
      <c r="W28" s="65">
        <v>1.1339999999999999E-2</v>
      </c>
      <c r="X28" s="68">
        <v>-3.6644999999999999</v>
      </c>
      <c r="Y28" s="71">
        <v>47.436</v>
      </c>
      <c r="Z28" s="70">
        <v>462</v>
      </c>
      <c r="AA28" s="65">
        <v>258</v>
      </c>
      <c r="AB28" s="65">
        <f t="shared" si="5"/>
        <v>720</v>
      </c>
      <c r="AC28" s="68">
        <v>-2.2732999999999999</v>
      </c>
      <c r="AD28" s="70">
        <v>1.2347999999999999</v>
      </c>
      <c r="AE28" s="68">
        <v>1.5829</v>
      </c>
      <c r="AF28">
        <f t="shared" si="6"/>
        <v>1.3208600000000001</v>
      </c>
      <c r="AG28" s="41"/>
      <c r="AH28" s="8"/>
      <c r="AI28" s="8"/>
      <c r="AJ28" s="42"/>
    </row>
    <row r="29" spans="1:38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 t="shared" si="7"/>
        <v>2.7092113184828417E-2</v>
      </c>
      <c r="N29" s="41">
        <v>2.8174000000000001</v>
      </c>
      <c r="O29" s="65">
        <v>26.376999999999999</v>
      </c>
      <c r="P29" s="8">
        <f>SUM(N29:O29)</f>
        <v>29.194399999999998</v>
      </c>
      <c r="Q29" s="42">
        <f>N29/P29</f>
        <v>9.65048091414792E-2</v>
      </c>
      <c r="R29" s="106">
        <v>408.70600000000002</v>
      </c>
      <c r="S29" s="65">
        <v>0.10309</v>
      </c>
      <c r="T29" s="65">
        <v>183.88489999999999</v>
      </c>
      <c r="U29" s="65">
        <v>39.511699999999998</v>
      </c>
      <c r="V29" s="65">
        <v>224.8211</v>
      </c>
      <c r="W29" s="65">
        <v>1.2371E-2</v>
      </c>
      <c r="X29" s="42">
        <v>-3.5032000000000001</v>
      </c>
      <c r="Y29" s="45">
        <v>51.152000000000001</v>
      </c>
      <c r="Z29" s="41">
        <v>508</v>
      </c>
      <c r="AA29" s="65">
        <v>247</v>
      </c>
      <c r="AB29" s="65">
        <f t="shared" si="5"/>
        <v>755</v>
      </c>
      <c r="AC29" s="42">
        <v>-2.2155999999999998</v>
      </c>
      <c r="AD29" s="41">
        <v>1.1285000000000001</v>
      </c>
      <c r="AE29" s="42">
        <v>1.6174999999999999</v>
      </c>
      <c r="AF29">
        <f t="shared" si="6"/>
        <v>1.3793249999999999</v>
      </c>
      <c r="AG29" s="41"/>
      <c r="AH29" s="8"/>
      <c r="AI29" s="8"/>
      <c r="AJ29" s="42"/>
    </row>
    <row r="30" spans="1:38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5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16"/>
        <v>3204</v>
      </c>
      <c r="M30" s="42">
        <f t="shared" si="7"/>
        <v>3.3395755305867664E-2</v>
      </c>
      <c r="N30" s="43">
        <v>3.6326000000000001</v>
      </c>
      <c r="O30" s="38">
        <v>25.3918</v>
      </c>
      <c r="P30" s="38">
        <f t="shared" si="17"/>
        <v>29.0244</v>
      </c>
      <c r="Q30" s="44">
        <f t="shared" si="18"/>
        <v>0.12515676465318834</v>
      </c>
      <c r="R30" s="43">
        <v>433.63600000000002</v>
      </c>
      <c r="S30" s="65">
        <v>0.10309</v>
      </c>
      <c r="T30" s="38">
        <v>191.92320000000001</v>
      </c>
      <c r="U30" s="38">
        <v>49.01</v>
      </c>
      <c r="V30" s="38">
        <v>241.71279999999999</v>
      </c>
      <c r="W30" s="38">
        <v>1.2371E-2</v>
      </c>
      <c r="X30" s="44">
        <v>-3.5087000000000002</v>
      </c>
      <c r="Y30" s="46">
        <v>53.067</v>
      </c>
      <c r="Z30" s="43">
        <v>475</v>
      </c>
      <c r="AA30" s="38">
        <v>270</v>
      </c>
      <c r="AB30" s="65">
        <f t="shared" si="5"/>
        <v>745</v>
      </c>
      <c r="AC30" s="44">
        <v>-2.2774000000000001</v>
      </c>
      <c r="AD30" s="43">
        <v>1.0406</v>
      </c>
      <c r="AE30" s="44">
        <v>1.6338999999999999</v>
      </c>
      <c r="AF30">
        <f t="shared" si="6"/>
        <v>1.42767</v>
      </c>
      <c r="AG30" s="43"/>
      <c r="AJ30" s="44"/>
    </row>
    <row r="32" spans="1:38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>SUM(J32:K32)</f>
        <v>2296</v>
      </c>
      <c r="M32">
        <f t="shared" ref="M32" si="19">J32/L32</f>
        <v>1.0888501742160279E-2</v>
      </c>
      <c r="N32">
        <v>5.3837000000000002</v>
      </c>
      <c r="O32">
        <v>17.786200000000001</v>
      </c>
      <c r="P32">
        <f>SUM(N32:O32)</f>
        <v>23.169900000000002</v>
      </c>
      <c r="Q32">
        <f>N32/P32</f>
        <v>0.23235749830599181</v>
      </c>
      <c r="R32">
        <v>229.714</v>
      </c>
      <c r="AD32" s="41">
        <v>1.6641999999999999</v>
      </c>
      <c r="AE32" s="42">
        <v>1.379</v>
      </c>
    </row>
    <row r="33" spans="1:33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ref="L33:L37" si="20">SUM(J33:K33)</f>
        <v>3380</v>
      </c>
      <c r="M33">
        <f t="shared" ref="M33:M37" si="21">J33/L33</f>
        <v>3.2544378698224851E-3</v>
      </c>
      <c r="N33">
        <v>2.5236999999999998</v>
      </c>
      <c r="O33">
        <v>27.295500000000001</v>
      </c>
      <c r="P33">
        <f>SUM(N33:O33)</f>
        <v>29.819200000000002</v>
      </c>
      <c r="Q33" s="65">
        <f>N33/P33</f>
        <v>8.4633390567151356E-2</v>
      </c>
      <c r="R33">
        <v>383.16699999999997</v>
      </c>
      <c r="AD33" s="41">
        <v>1.6263000000000001</v>
      </c>
      <c r="AE33" s="42">
        <v>1.4229000000000001</v>
      </c>
    </row>
    <row r="34" spans="1:33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20"/>
        <v>2133</v>
      </c>
      <c r="M34">
        <f t="shared" si="21"/>
        <v>1.0314111579934365E-2</v>
      </c>
      <c r="N34">
        <v>2.5038</v>
      </c>
      <c r="O34">
        <v>16.466000000000001</v>
      </c>
      <c r="P34">
        <f>SUM(N34:O34)</f>
        <v>18.969799999999999</v>
      </c>
      <c r="Q34" s="65">
        <f>N34/P34</f>
        <v>0.1319887399972588</v>
      </c>
      <c r="R34">
        <v>228.20699999999999</v>
      </c>
      <c r="AD34" s="41">
        <v>1.6054999999999999</v>
      </c>
      <c r="AE34" s="42">
        <v>1.4697</v>
      </c>
    </row>
    <row r="35" spans="1:33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20"/>
        <v>18</v>
      </c>
      <c r="M35">
        <f t="shared" si="21"/>
        <v>1</v>
      </c>
      <c r="P35">
        <f t="shared" ref="P35:P37" si="22">SUM(N35:O35)</f>
        <v>0</v>
      </c>
      <c r="Q35" s="65" t="e">
        <f t="shared" ref="Q35:Q37" si="23">N35/P35</f>
        <v>#DIV/0!</v>
      </c>
      <c r="AD35" s="41">
        <v>1.5333000000000001</v>
      </c>
      <c r="AE35" s="42">
        <v>1.5141</v>
      </c>
    </row>
    <row r="36" spans="1:33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20"/>
        <v>2110</v>
      </c>
      <c r="M36" s="64">
        <f t="shared" si="21"/>
        <v>2.0853080568720379E-2</v>
      </c>
      <c r="N36" s="64">
        <v>1.2256</v>
      </c>
      <c r="O36" s="64">
        <v>16.382999999999999</v>
      </c>
      <c r="P36" s="64">
        <f t="shared" si="22"/>
        <v>17.608599999999999</v>
      </c>
      <c r="Q36" s="69">
        <f t="shared" si="23"/>
        <v>6.960235339549993E-2</v>
      </c>
      <c r="R36" s="39">
        <v>233.792</v>
      </c>
      <c r="AD36" s="41">
        <v>1.4875</v>
      </c>
      <c r="AE36" s="42">
        <v>1.5390999999999999</v>
      </c>
    </row>
    <row r="37" spans="1:33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20"/>
        <v>2950</v>
      </c>
      <c r="M37" s="38">
        <f t="shared" si="21"/>
        <v>2.5762711864406779E-2</v>
      </c>
      <c r="N37" s="38">
        <v>2.3132000000000001</v>
      </c>
      <c r="O37" s="38">
        <v>23.323599999999999</v>
      </c>
      <c r="P37" s="38">
        <f t="shared" si="22"/>
        <v>25.636800000000001</v>
      </c>
      <c r="Q37" s="105">
        <f t="shared" si="23"/>
        <v>9.0229669849591215E-2</v>
      </c>
      <c r="R37" s="44">
        <v>364</v>
      </c>
      <c r="AD37" s="41">
        <v>1.4236</v>
      </c>
      <c r="AE37" s="42">
        <v>1.5703</v>
      </c>
    </row>
    <row r="38" spans="1:33" ht="15.75" thickBot="1" x14ac:dyDescent="0.3">
      <c r="A38" s="128" t="s">
        <v>92</v>
      </c>
      <c r="F38">
        <f>SUM(F40:F43)</f>
        <v>5442</v>
      </c>
      <c r="H38">
        <v>5442</v>
      </c>
      <c r="K38">
        <f>SUM(K40:K43)</f>
        <v>3.5535829999999997</v>
      </c>
      <c r="M38">
        <v>3.5536000000000003</v>
      </c>
      <c r="AD38" s="41">
        <v>1.3522000000000001</v>
      </c>
      <c r="AE38" s="42">
        <v>1.5956999999999999</v>
      </c>
    </row>
    <row r="39" spans="1:33" x14ac:dyDescent="0.25">
      <c r="A39" s="40" t="s">
        <v>93</v>
      </c>
      <c r="B39" s="40" t="s">
        <v>105</v>
      </c>
      <c r="C39" s="39" t="s">
        <v>106</v>
      </c>
      <c r="D39" s="40" t="s">
        <v>107</v>
      </c>
      <c r="E39" s="64" t="s">
        <v>108</v>
      </c>
      <c r="F39" s="64" t="s">
        <v>95</v>
      </c>
      <c r="G39" s="64" t="s">
        <v>94</v>
      </c>
      <c r="H39" s="39" t="s">
        <v>98</v>
      </c>
      <c r="I39" s="64" t="s">
        <v>97</v>
      </c>
      <c r="J39" s="64" t="s">
        <v>96</v>
      </c>
      <c r="K39" s="64" t="s">
        <v>110</v>
      </c>
      <c r="L39" s="64" t="s">
        <v>109</v>
      </c>
      <c r="M39" s="39" t="s">
        <v>99</v>
      </c>
      <c r="AF39" s="70">
        <v>1.2763</v>
      </c>
      <c r="AG39" s="68">
        <v>1.6134999999999999</v>
      </c>
    </row>
    <row r="40" spans="1:33" x14ac:dyDescent="0.25">
      <c r="A40" s="129" t="s">
        <v>100</v>
      </c>
      <c r="B40" s="130">
        <v>1</v>
      </c>
      <c r="C40" s="133">
        <v>23</v>
      </c>
      <c r="D40" s="129">
        <v>21</v>
      </c>
      <c r="E40" s="132">
        <v>654</v>
      </c>
      <c r="F40" s="133">
        <f>SUM(D40:E40)</f>
        <v>675</v>
      </c>
      <c r="G40" s="133">
        <f>D40/F40</f>
        <v>3.111111111111111E-2</v>
      </c>
      <c r="H40" s="131">
        <f>F40/H38</f>
        <v>0.12403528114663727</v>
      </c>
      <c r="I40" s="132">
        <v>3.4913E-2</v>
      </c>
      <c r="J40" s="132">
        <v>0.15406</v>
      </c>
      <c r="K40" s="133">
        <f>SUM(I40:J40)</f>
        <v>0.188973</v>
      </c>
      <c r="L40" s="133">
        <f>I40/K40</f>
        <v>0.18475126076211945</v>
      </c>
      <c r="M40" s="134">
        <f>K40/M38</f>
        <v>5.3177904097253488E-2</v>
      </c>
      <c r="AF40" s="41">
        <v>1.2009000000000001</v>
      </c>
      <c r="AG40" s="42">
        <v>1.6146</v>
      </c>
    </row>
    <row r="41" spans="1:33" ht="15.75" thickBot="1" x14ac:dyDescent="0.3">
      <c r="A41" s="135" t="s">
        <v>101</v>
      </c>
      <c r="B41" s="41">
        <v>24</v>
      </c>
      <c r="C41" s="8">
        <v>38</v>
      </c>
      <c r="D41" s="135">
        <v>595</v>
      </c>
      <c r="E41" s="65">
        <v>1754</v>
      </c>
      <c r="F41" s="8">
        <f>SUM(D41:E41)</f>
        <v>2349</v>
      </c>
      <c r="G41" s="8">
        <f>D41/F41</f>
        <v>0.25329927628778204</v>
      </c>
      <c r="H41" s="42">
        <f>F41/5442</f>
        <v>0.43164277839029769</v>
      </c>
      <c r="I41" s="65">
        <v>1.3255999999999999</v>
      </c>
      <c r="J41" s="65">
        <v>0.41475000000000001</v>
      </c>
      <c r="K41" s="8">
        <f>SUM(I41:J41)</f>
        <v>1.7403499999999998</v>
      </c>
      <c r="L41" s="8">
        <f>I41/K41</f>
        <v>0.76168586778521563</v>
      </c>
      <c r="M41" s="3">
        <f>K41/3.5536</f>
        <v>0.48974279603782078</v>
      </c>
      <c r="AF41" s="43">
        <v>1.1432</v>
      </c>
      <c r="AG41" s="44">
        <v>1.6415</v>
      </c>
    </row>
    <row r="42" spans="1:33" x14ac:dyDescent="0.25">
      <c r="A42" s="135" t="s">
        <v>102</v>
      </c>
      <c r="B42" s="41">
        <v>39</v>
      </c>
      <c r="C42" s="8">
        <v>62</v>
      </c>
      <c r="D42" s="135">
        <v>330</v>
      </c>
      <c r="E42" s="65">
        <v>1408</v>
      </c>
      <c r="F42" s="8">
        <f t="shared" ref="F42:F43" si="24">SUM(D42:E42)</f>
        <v>1738</v>
      </c>
      <c r="G42" s="8">
        <f t="shared" ref="G42:G43" si="25">D42/F42</f>
        <v>0.189873417721519</v>
      </c>
      <c r="H42" s="42">
        <f t="shared" ref="H42:H43" si="26">F42/5442</f>
        <v>0.3193678794560823</v>
      </c>
      <c r="I42" s="65">
        <v>1.0217000000000001</v>
      </c>
      <c r="J42" s="65">
        <v>0.34642000000000001</v>
      </c>
      <c r="K42" s="8">
        <f t="shared" ref="K42:K43" si="27">SUM(I42:J42)</f>
        <v>1.36812</v>
      </c>
      <c r="L42" s="8">
        <f t="shared" ref="L42:L43" si="28">I42/K42</f>
        <v>0.74679121714469499</v>
      </c>
      <c r="M42" s="3">
        <f t="shared" ref="M42:M43" si="29">K42/3.5536</f>
        <v>0.38499549752363804</v>
      </c>
    </row>
    <row r="43" spans="1:33" x14ac:dyDescent="0.25">
      <c r="A43" s="136" t="s">
        <v>103</v>
      </c>
      <c r="B43" s="137">
        <v>63</v>
      </c>
      <c r="C43" s="140">
        <v>100</v>
      </c>
      <c r="D43" s="136">
        <v>38</v>
      </c>
      <c r="E43" s="97">
        <v>642</v>
      </c>
      <c r="F43" s="97">
        <f t="shared" si="24"/>
        <v>680</v>
      </c>
      <c r="G43" s="97">
        <f t="shared" si="25"/>
        <v>5.5882352941176473E-2</v>
      </c>
      <c r="H43" s="138">
        <f t="shared" si="26"/>
        <v>0.12495406100698273</v>
      </c>
      <c r="I43" s="97">
        <v>0.10058</v>
      </c>
      <c r="J43" s="97">
        <v>0.15556</v>
      </c>
      <c r="K43" s="97">
        <f t="shared" si="27"/>
        <v>0.25614000000000003</v>
      </c>
      <c r="L43" s="97">
        <f t="shared" si="28"/>
        <v>0.39267588037791828</v>
      </c>
      <c r="M43" s="139">
        <f t="shared" si="29"/>
        <v>7.2079018460153091E-2</v>
      </c>
    </row>
    <row r="44" spans="1:33" x14ac:dyDescent="0.25">
      <c r="A44" s="41" t="s">
        <v>104</v>
      </c>
      <c r="D44" s="41"/>
      <c r="E44" s="8"/>
      <c r="F44" s="8"/>
      <c r="G44" s="8"/>
      <c r="H44" s="42"/>
      <c r="I44" s="8"/>
      <c r="J44" s="8"/>
      <c r="K44" s="8"/>
      <c r="L44" s="8"/>
      <c r="M44" s="42"/>
    </row>
    <row r="45" spans="1:33" x14ac:dyDescent="0.25">
      <c r="A45" s="41" t="s">
        <v>100</v>
      </c>
      <c r="B45" s="41">
        <v>1</v>
      </c>
      <c r="C45" s="42">
        <v>7</v>
      </c>
      <c r="D45" s="41">
        <v>3</v>
      </c>
      <c r="E45" s="65">
        <v>381</v>
      </c>
      <c r="F45" s="8">
        <f>SUM(D45:E45)</f>
        <v>384</v>
      </c>
      <c r="G45" s="8">
        <f>D45/F45</f>
        <v>7.8125E-3</v>
      </c>
      <c r="H45" s="42">
        <f>F45/2598</f>
        <v>0.14780600461893764</v>
      </c>
      <c r="I45" s="65">
        <v>6.8446999999999994E-2</v>
      </c>
      <c r="J45" s="65">
        <v>2.9620000000000002</v>
      </c>
      <c r="K45" s="8">
        <f>SUM(I45:J45)</f>
        <v>3.0304470000000001</v>
      </c>
      <c r="L45" s="8">
        <f>I45/K45</f>
        <v>2.2586436918382004E-2</v>
      </c>
      <c r="M45" s="42">
        <f>K45/21.9111</f>
        <v>0.13830647480044361</v>
      </c>
    </row>
    <row r="46" spans="1:33" x14ac:dyDescent="0.25">
      <c r="A46" s="41" t="s">
        <v>101</v>
      </c>
      <c r="B46" s="41">
        <v>8</v>
      </c>
      <c r="C46" s="42">
        <v>14</v>
      </c>
      <c r="D46" s="41">
        <v>10</v>
      </c>
      <c r="E46" s="65">
        <v>1106</v>
      </c>
      <c r="F46" s="65">
        <f>SUM(D46:E46)</f>
        <v>1116</v>
      </c>
      <c r="G46" s="65">
        <f>D46/F46</f>
        <v>8.9605734767025085E-3</v>
      </c>
      <c r="H46" s="42">
        <f t="shared" ref="H46:H48" si="30">F46/2598</f>
        <v>0.42956120092378752</v>
      </c>
      <c r="I46" s="65">
        <v>0.34691</v>
      </c>
      <c r="J46" s="65">
        <v>9.0038999999999998</v>
      </c>
      <c r="K46" s="8">
        <f>SUM(I46:J46)</f>
        <v>9.3508099999999992</v>
      </c>
      <c r="L46" s="8">
        <f>I46/K46</f>
        <v>3.7099459832891486E-2</v>
      </c>
      <c r="M46" s="42">
        <f>K46/21.9111</f>
        <v>0.42676132188707999</v>
      </c>
    </row>
    <row r="47" spans="1:33" x14ac:dyDescent="0.25">
      <c r="A47" s="41" t="s">
        <v>102</v>
      </c>
      <c r="B47" s="41">
        <v>15</v>
      </c>
      <c r="C47" s="42">
        <v>35</v>
      </c>
      <c r="D47" s="41">
        <v>20</v>
      </c>
      <c r="E47" s="65">
        <v>781</v>
      </c>
      <c r="F47" s="65">
        <f>SUM(D47:E47)</f>
        <v>801</v>
      </c>
      <c r="G47" s="65">
        <f>D47/F47</f>
        <v>2.4968789013732832E-2</v>
      </c>
      <c r="H47" s="42">
        <f t="shared" si="30"/>
        <v>0.30831408775981523</v>
      </c>
      <c r="I47" s="65">
        <v>0.62356999999999996</v>
      </c>
      <c r="J47" s="65">
        <v>6.2202000000000002</v>
      </c>
      <c r="K47" s="8">
        <f t="shared" ref="K47:K48" si="31">SUM(I47:J47)</f>
        <v>6.8437700000000001</v>
      </c>
      <c r="L47" s="8">
        <f t="shared" ref="L47:L48" si="32">I47/K47</f>
        <v>9.1114984869450605E-2</v>
      </c>
      <c r="M47" s="42">
        <f t="shared" ref="M47:M48" si="33">K47/21.9111</f>
        <v>0.31234260260781066</v>
      </c>
    </row>
    <row r="48" spans="1:33" ht="15.75" thickBot="1" x14ac:dyDescent="0.3">
      <c r="A48" s="43" t="s">
        <v>103</v>
      </c>
      <c r="B48" s="43">
        <v>36</v>
      </c>
      <c r="C48" s="44">
        <v>100</v>
      </c>
      <c r="D48" s="43">
        <v>17</v>
      </c>
      <c r="E48" s="38">
        <v>280</v>
      </c>
      <c r="F48" s="38">
        <f>SUM(D48:E48)</f>
        <v>297</v>
      </c>
      <c r="G48" s="38">
        <f>D48/F48</f>
        <v>5.7239057239057242E-2</v>
      </c>
      <c r="H48" s="44">
        <f t="shared" si="30"/>
        <v>0.11431870669745958</v>
      </c>
      <c r="I48" s="38">
        <v>0.46726000000000001</v>
      </c>
      <c r="J48" s="38">
        <v>2.2187000000000001</v>
      </c>
      <c r="K48" s="38">
        <f t="shared" si="31"/>
        <v>2.6859600000000001</v>
      </c>
      <c r="L48" s="38">
        <f t="shared" si="32"/>
        <v>0.1739638713904898</v>
      </c>
      <c r="M48" s="44">
        <f t="shared" si="33"/>
        <v>0.12258444350123909</v>
      </c>
    </row>
    <row r="49" spans="6:13" x14ac:dyDescent="0.25">
      <c r="F49" s="65">
        <f>SUM(F45:F48)</f>
        <v>2598</v>
      </c>
      <c r="H49">
        <v>2598</v>
      </c>
      <c r="K49" s="65">
        <f>SUM(K45:K48)</f>
        <v>21.910987000000002</v>
      </c>
      <c r="M49">
        <v>21.911100000000001</v>
      </c>
    </row>
  </sheetData>
  <mergeCells count="6">
    <mergeCell ref="B8:C8"/>
    <mergeCell ref="R8:X8"/>
    <mergeCell ref="Z8:AC8"/>
    <mergeCell ref="AG8:AJ8"/>
    <mergeCell ref="J8:M8"/>
    <mergeCell ref="N8:Q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D12" sqref="D12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79</v>
      </c>
      <c r="B1" t="s">
        <v>78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>
        <v>1.0309278350515501E-3</v>
      </c>
      <c r="B2" s="104">
        <v>5342100</v>
      </c>
      <c r="C2" s="104">
        <v>5776500</v>
      </c>
      <c r="D2" s="104">
        <v>6223100</v>
      </c>
      <c r="E2" s="104">
        <v>7586800</v>
      </c>
      <c r="F2" s="104">
        <v>9056600</v>
      </c>
      <c r="G2" s="104">
        <v>10567000</v>
      </c>
      <c r="H2" s="104">
        <v>12042000</v>
      </c>
      <c r="I2" s="104">
        <v>13396000</v>
      </c>
      <c r="J2" s="104">
        <v>16315000</v>
      </c>
      <c r="K2" s="104">
        <v>19304000</v>
      </c>
    </row>
    <row r="3" spans="1:11" x14ac:dyDescent="0.25">
      <c r="A3">
        <v>2.0618556701030898E-3</v>
      </c>
      <c r="B3" s="104">
        <v>38351000</v>
      </c>
      <c r="C3" s="104">
        <v>40385000</v>
      </c>
      <c r="D3" s="104">
        <v>42668000</v>
      </c>
      <c r="E3" s="104">
        <v>45735000</v>
      </c>
      <c r="F3" s="104">
        <v>48452000</v>
      </c>
      <c r="G3" s="104">
        <v>51085000</v>
      </c>
      <c r="H3" s="104">
        <v>53190000</v>
      </c>
      <c r="I3" s="104">
        <v>55318000</v>
      </c>
      <c r="J3" s="104">
        <v>60309000</v>
      </c>
      <c r="K3" s="104">
        <v>65232000</v>
      </c>
    </row>
    <row r="4" spans="1:11" x14ac:dyDescent="0.25">
      <c r="A4">
        <v>3.0927835051546399E-3</v>
      </c>
      <c r="B4" s="104">
        <v>72668000</v>
      </c>
      <c r="C4" s="104">
        <v>75412000</v>
      </c>
      <c r="D4" s="104">
        <v>78189000</v>
      </c>
      <c r="E4" s="104">
        <v>82542000</v>
      </c>
      <c r="F4" s="104">
        <v>86378000</v>
      </c>
      <c r="G4" s="104">
        <v>89877000</v>
      </c>
      <c r="H4" s="104">
        <v>92663000</v>
      </c>
      <c r="I4" s="104">
        <v>95736000</v>
      </c>
      <c r="J4" s="104">
        <v>102710000</v>
      </c>
      <c r="K4" s="104">
        <v>108760000</v>
      </c>
    </row>
    <row r="5" spans="1:11" x14ac:dyDescent="0.25">
      <c r="A5">
        <v>4.12371134020619E-3</v>
      </c>
      <c r="B5" s="104">
        <v>113780000</v>
      </c>
      <c r="C5" s="104">
        <v>117090000</v>
      </c>
      <c r="D5" s="104">
        <v>120550000</v>
      </c>
      <c r="E5" s="104">
        <v>125660000</v>
      </c>
      <c r="F5" s="104">
        <v>130260000</v>
      </c>
      <c r="G5" s="104">
        <v>134570000</v>
      </c>
      <c r="H5" s="104">
        <v>138040000</v>
      </c>
      <c r="I5" s="104">
        <v>141850000</v>
      </c>
      <c r="J5" s="104">
        <v>150230000</v>
      </c>
      <c r="K5" s="104">
        <v>157860000</v>
      </c>
    </row>
    <row r="6" spans="1:11" x14ac:dyDescent="0.25">
      <c r="A6">
        <v>5.1546391752577301E-3</v>
      </c>
      <c r="B6" s="104">
        <v>159440000</v>
      </c>
      <c r="C6" s="104">
        <v>163000000</v>
      </c>
      <c r="D6" s="104">
        <v>167300000</v>
      </c>
      <c r="E6" s="104">
        <v>172640000</v>
      </c>
      <c r="F6" s="104">
        <v>178640000</v>
      </c>
      <c r="G6" s="104">
        <v>183890000</v>
      </c>
      <c r="H6" s="104">
        <v>187970000</v>
      </c>
      <c r="I6" s="104">
        <v>192240000</v>
      </c>
      <c r="J6" s="104">
        <v>201760000</v>
      </c>
      <c r="K6" s="104">
        <v>210770000</v>
      </c>
    </row>
    <row r="7" spans="1:11" x14ac:dyDescent="0.25">
      <c r="A7">
        <v>6.1855670103092798E-3</v>
      </c>
      <c r="B7" s="104">
        <v>201350000</v>
      </c>
      <c r="C7" s="104">
        <v>204830000</v>
      </c>
      <c r="D7" s="104">
        <v>209210000</v>
      </c>
      <c r="E7" s="104">
        <v>215860000</v>
      </c>
      <c r="F7" s="104">
        <v>222570000</v>
      </c>
      <c r="G7" s="104">
        <v>230820000</v>
      </c>
      <c r="H7" s="104">
        <v>235020000</v>
      </c>
      <c r="I7" s="104">
        <v>240880000</v>
      </c>
      <c r="J7" s="104">
        <v>254490000</v>
      </c>
      <c r="K7" s="104">
        <v>265480000</v>
      </c>
    </row>
    <row r="8" spans="1:11" x14ac:dyDescent="0.25">
      <c r="A8">
        <v>7.2164948453608303E-3</v>
      </c>
      <c r="B8" s="104">
        <v>224930000</v>
      </c>
      <c r="C8" s="104">
        <v>234580000</v>
      </c>
      <c r="D8" s="104">
        <v>246890000</v>
      </c>
      <c r="E8" s="104">
        <v>256750000</v>
      </c>
      <c r="F8" s="104">
        <v>267190000</v>
      </c>
      <c r="G8" s="104">
        <v>274580000</v>
      </c>
      <c r="H8" s="104">
        <v>282620000</v>
      </c>
      <c r="I8" s="104">
        <v>288650000</v>
      </c>
      <c r="J8" s="104">
        <v>304170000</v>
      </c>
      <c r="K8" s="104">
        <v>316250000</v>
      </c>
    </row>
    <row r="9" spans="1:11" x14ac:dyDescent="0.25">
      <c r="A9">
        <v>8.2474226804123696E-3</v>
      </c>
      <c r="B9" s="104">
        <v>233790000</v>
      </c>
      <c r="C9" s="104">
        <v>240310000</v>
      </c>
      <c r="D9" s="104">
        <v>248780000</v>
      </c>
      <c r="E9" s="104">
        <v>268880000</v>
      </c>
      <c r="F9" s="104">
        <v>281340000</v>
      </c>
      <c r="G9" s="104">
        <v>298330000</v>
      </c>
      <c r="H9" s="104">
        <v>307740000</v>
      </c>
      <c r="I9" s="104">
        <v>316080000</v>
      </c>
      <c r="J9" s="104">
        <v>338670000</v>
      </c>
      <c r="K9" s="104">
        <v>355040000</v>
      </c>
    </row>
    <row r="10" spans="1:11" x14ac:dyDescent="0.25">
      <c r="A10">
        <v>9.2783505154639193E-3</v>
      </c>
      <c r="B10" s="104">
        <v>221530000</v>
      </c>
      <c r="C10" s="104">
        <v>237590000</v>
      </c>
      <c r="D10" s="104">
        <v>246130000</v>
      </c>
      <c r="E10" s="104">
        <v>282350000</v>
      </c>
      <c r="F10" s="104">
        <v>292830000</v>
      </c>
      <c r="G10" s="104">
        <v>307940000</v>
      </c>
      <c r="H10" s="104">
        <v>332000000</v>
      </c>
      <c r="I10" s="104">
        <v>338030000</v>
      </c>
      <c r="J10" s="104">
        <v>369540000</v>
      </c>
      <c r="K10" s="104">
        <v>390430000</v>
      </c>
    </row>
    <row r="11" spans="1:11" x14ac:dyDescent="0.25">
      <c r="A11">
        <v>1.03092783505155E-2</v>
      </c>
      <c r="B11" s="104">
        <v>215000000</v>
      </c>
      <c r="C11" s="104">
        <v>235530000</v>
      </c>
      <c r="D11" s="104">
        <v>242580000</v>
      </c>
      <c r="E11" s="104">
        <v>269360000</v>
      </c>
      <c r="F11" s="104">
        <v>297740000</v>
      </c>
      <c r="G11" s="104">
        <v>305690000</v>
      </c>
      <c r="H11" s="104">
        <v>338090000</v>
      </c>
      <c r="I11" s="104">
        <v>339480000</v>
      </c>
      <c r="J11" s="104">
        <v>371620000</v>
      </c>
      <c r="K11" s="104">
        <v>402890000</v>
      </c>
    </row>
    <row r="12" spans="1:11" x14ac:dyDescent="0.25">
      <c r="A12">
        <v>1.1340206185567E-2</v>
      </c>
      <c r="B12" s="104">
        <v>210780000</v>
      </c>
      <c r="C12" s="104">
        <v>243340000</v>
      </c>
      <c r="D12" s="104">
        <v>247280000</v>
      </c>
      <c r="E12" s="104">
        <v>260230000</v>
      </c>
      <c r="F12" s="104">
        <v>296180000</v>
      </c>
      <c r="G12" s="104">
        <v>329230000</v>
      </c>
      <c r="H12" s="104">
        <v>334760000</v>
      </c>
      <c r="I12" s="104">
        <v>347360000</v>
      </c>
      <c r="J12" s="104">
        <v>386920000</v>
      </c>
      <c r="K12" s="104">
        <v>411000000</v>
      </c>
    </row>
    <row r="13" spans="1:11" x14ac:dyDescent="0.25">
      <c r="A13">
        <v>1.2371134020618599E-2</v>
      </c>
      <c r="B13" s="104">
        <v>199730000</v>
      </c>
      <c r="C13" s="104">
        <v>229930000</v>
      </c>
      <c r="D13" s="104">
        <v>249490000</v>
      </c>
      <c r="E13" s="104">
        <v>263770000</v>
      </c>
      <c r="F13" s="104">
        <v>299740000</v>
      </c>
      <c r="G13" s="104">
        <v>326940000</v>
      </c>
      <c r="H13" s="104">
        <v>343620000</v>
      </c>
      <c r="I13" s="104">
        <v>364840000</v>
      </c>
      <c r="J13" s="104">
        <v>400460000</v>
      </c>
      <c r="K13" s="104">
        <v>423140000</v>
      </c>
    </row>
    <row r="14" spans="1:11" x14ac:dyDescent="0.25">
      <c r="A14">
        <v>1.3402061855670101E-2</v>
      </c>
      <c r="B14" s="104">
        <v>204200000</v>
      </c>
      <c r="C14" s="104">
        <v>208410000</v>
      </c>
      <c r="D14" s="104">
        <v>208160000</v>
      </c>
      <c r="E14" s="104">
        <v>249390000</v>
      </c>
      <c r="F14" s="104">
        <v>297260000</v>
      </c>
      <c r="G14" s="104">
        <v>326600000</v>
      </c>
      <c r="H14" s="104">
        <v>347620000</v>
      </c>
      <c r="I14" s="104">
        <v>354070000</v>
      </c>
      <c r="J14" s="104">
        <v>408710000</v>
      </c>
      <c r="K14" s="104">
        <v>433640000</v>
      </c>
    </row>
    <row r="15" spans="1:11" x14ac:dyDescent="0.25">
      <c r="A15">
        <v>1.4432989690721701E-2</v>
      </c>
      <c r="B15" s="104">
        <v>201520000</v>
      </c>
      <c r="C15" s="104">
        <v>211150000</v>
      </c>
      <c r="D15" s="104">
        <v>198510000</v>
      </c>
      <c r="E15" s="104">
        <v>255390000</v>
      </c>
      <c r="F15" s="104">
        <v>258570000</v>
      </c>
      <c r="G15" s="104">
        <v>325070000</v>
      </c>
      <c r="H15" s="104">
        <v>337880000</v>
      </c>
      <c r="I15" s="104">
        <v>355980000</v>
      </c>
      <c r="J15" s="104">
        <v>380610000</v>
      </c>
      <c r="K15" s="104">
        <v>414000000</v>
      </c>
    </row>
    <row r="16" spans="1:11" x14ac:dyDescent="0.25">
      <c r="A16">
        <v>1.54639175257732E-2</v>
      </c>
      <c r="B16" s="104">
        <v>193790000</v>
      </c>
      <c r="C16" s="104">
        <v>215350000</v>
      </c>
      <c r="D16" s="104">
        <v>202340000</v>
      </c>
      <c r="E16" s="104">
        <v>239000000</v>
      </c>
      <c r="F16" s="104">
        <v>254330000</v>
      </c>
      <c r="G16" s="104">
        <v>304510000</v>
      </c>
      <c r="H16" s="104">
        <v>318630000</v>
      </c>
      <c r="I16" s="104">
        <v>355000000</v>
      </c>
      <c r="J16" s="104">
        <v>376760000</v>
      </c>
      <c r="K16" s="104">
        <v>406340000</v>
      </c>
    </row>
    <row r="17" spans="1:11" x14ac:dyDescent="0.25">
      <c r="A17">
        <v>1.6494845360824701E-2</v>
      </c>
      <c r="B17" s="104">
        <v>163610000</v>
      </c>
      <c r="C17" s="104">
        <v>174530000</v>
      </c>
      <c r="D17" s="104">
        <v>197420000</v>
      </c>
      <c r="E17" s="104">
        <v>223530000</v>
      </c>
      <c r="F17" s="104">
        <v>251770000</v>
      </c>
      <c r="G17" s="104">
        <v>262180000</v>
      </c>
      <c r="H17" s="104">
        <v>269620000</v>
      </c>
      <c r="I17" s="104">
        <v>362490000</v>
      </c>
      <c r="J17" s="104">
        <v>380290000</v>
      </c>
      <c r="K17" s="104">
        <v>413980000</v>
      </c>
    </row>
    <row r="18" spans="1:11" x14ac:dyDescent="0.25">
      <c r="A18">
        <v>1.7525773195876299E-2</v>
      </c>
      <c r="B18" s="104">
        <v>161460000</v>
      </c>
      <c r="C18" s="104">
        <v>135190000</v>
      </c>
      <c r="D18" s="104">
        <v>197250000</v>
      </c>
      <c r="E18" s="104">
        <v>221460000</v>
      </c>
      <c r="F18" s="104">
        <v>253010000</v>
      </c>
      <c r="G18" s="104">
        <v>239550000</v>
      </c>
      <c r="H18" s="104">
        <v>277350000</v>
      </c>
      <c r="I18" s="104">
        <v>352660000</v>
      </c>
      <c r="J18" s="104">
        <v>375320000</v>
      </c>
      <c r="K18" s="104">
        <v>401680000</v>
      </c>
    </row>
    <row r="19" spans="1:11" x14ac:dyDescent="0.25">
      <c r="A19">
        <v>1.85567010309278E-2</v>
      </c>
      <c r="B19" s="104">
        <v>155070000</v>
      </c>
      <c r="C19" s="104">
        <v>125280000</v>
      </c>
      <c r="D19" s="104">
        <v>194110000</v>
      </c>
      <c r="E19" s="104">
        <v>219450000</v>
      </c>
      <c r="F19" s="104">
        <v>241390000</v>
      </c>
      <c r="G19" s="104">
        <v>237130000</v>
      </c>
      <c r="H19" s="104">
        <v>276310000</v>
      </c>
      <c r="I19" s="104">
        <v>295690000</v>
      </c>
      <c r="J19" s="104">
        <v>325600000</v>
      </c>
      <c r="K19" s="104">
        <v>397710000</v>
      </c>
    </row>
    <row r="20" spans="1:11" x14ac:dyDescent="0.25">
      <c r="A20">
        <v>1.9587628865979399E-2</v>
      </c>
      <c r="B20" s="104">
        <v>151080000</v>
      </c>
      <c r="C20" s="104">
        <v>123410000</v>
      </c>
      <c r="D20" s="104">
        <v>165060000</v>
      </c>
      <c r="E20" s="104">
        <v>187040000</v>
      </c>
      <c r="F20" s="104">
        <v>227990000</v>
      </c>
      <c r="G20" s="104">
        <v>239320000</v>
      </c>
      <c r="H20" s="104">
        <v>278640000</v>
      </c>
      <c r="I20" s="104">
        <v>299780000</v>
      </c>
      <c r="J20" s="104">
        <v>312480000</v>
      </c>
      <c r="K20" s="104">
        <v>367960000</v>
      </c>
    </row>
    <row r="21" spans="1:11" x14ac:dyDescent="0.25">
      <c r="A21">
        <v>2.06185567010309E-2</v>
      </c>
      <c r="B21" s="104">
        <v>152740000</v>
      </c>
      <c r="C21" s="104">
        <v>117810000</v>
      </c>
      <c r="D21" s="104">
        <v>151540000</v>
      </c>
      <c r="E21" s="104">
        <v>187320000</v>
      </c>
      <c r="F21" s="104">
        <v>185340000</v>
      </c>
      <c r="G21" s="104">
        <v>232830000</v>
      </c>
      <c r="H21" s="104">
        <v>255400000</v>
      </c>
      <c r="I21" s="104">
        <v>267760000</v>
      </c>
      <c r="J21" s="104">
        <v>277510000</v>
      </c>
      <c r="K21" s="104">
        <v>370940000</v>
      </c>
    </row>
    <row r="22" spans="1:11" x14ac:dyDescent="0.25">
      <c r="A22">
        <v>2.1649484536082501E-2</v>
      </c>
      <c r="B22" s="104">
        <v>133530000</v>
      </c>
      <c r="C22" s="104">
        <v>110140000</v>
      </c>
      <c r="D22" s="104">
        <v>140700000</v>
      </c>
      <c r="E22" s="104">
        <v>141270000</v>
      </c>
      <c r="F22" s="104">
        <v>170620000</v>
      </c>
      <c r="G22" s="104">
        <v>233060000</v>
      </c>
      <c r="H22" s="104">
        <v>234330000</v>
      </c>
      <c r="I22" s="104">
        <v>272100000</v>
      </c>
      <c r="J22" s="104">
        <v>276910000</v>
      </c>
      <c r="K22" s="104">
        <v>372780000</v>
      </c>
    </row>
    <row r="23" spans="1:11" x14ac:dyDescent="0.25">
      <c r="A23">
        <v>2.2680412371133999E-2</v>
      </c>
      <c r="B23" s="104">
        <v>125210000</v>
      </c>
      <c r="C23" s="104">
        <v>107340000</v>
      </c>
      <c r="D23" s="104">
        <v>135140000</v>
      </c>
      <c r="E23" s="104">
        <v>112450000</v>
      </c>
      <c r="F23" s="104">
        <v>132500000</v>
      </c>
      <c r="G23" s="104">
        <v>228120000</v>
      </c>
      <c r="H23" s="104">
        <v>192740000</v>
      </c>
      <c r="I23" s="104">
        <v>260890000</v>
      </c>
      <c r="J23" s="104">
        <v>283790000</v>
      </c>
      <c r="K23" s="104">
        <v>335880000</v>
      </c>
    </row>
    <row r="24" spans="1:11" x14ac:dyDescent="0.25">
      <c r="A24">
        <v>2.3711340206185601E-2</v>
      </c>
      <c r="B24" s="104">
        <v>102440000</v>
      </c>
      <c r="C24" s="104">
        <v>66119000</v>
      </c>
      <c r="D24" s="104">
        <v>120870000</v>
      </c>
      <c r="E24" s="104">
        <v>114270000</v>
      </c>
      <c r="F24" s="104">
        <v>125420000</v>
      </c>
      <c r="G24" s="104">
        <v>206480000</v>
      </c>
      <c r="H24" s="104">
        <v>186870000</v>
      </c>
      <c r="I24" s="104">
        <v>204760000</v>
      </c>
      <c r="J24" s="104">
        <v>274820000</v>
      </c>
      <c r="K24" s="104">
        <v>335630000</v>
      </c>
    </row>
    <row r="25" spans="1:11" x14ac:dyDescent="0.25">
      <c r="A25">
        <v>2.4742268041237098E-2</v>
      </c>
      <c r="B25" s="104">
        <v>95570000</v>
      </c>
      <c r="C25" s="104">
        <v>60764000</v>
      </c>
      <c r="D25" s="104">
        <v>112370000</v>
      </c>
      <c r="E25" s="104">
        <v>109530000</v>
      </c>
      <c r="F25" s="104">
        <v>129630000</v>
      </c>
      <c r="G25" s="104">
        <v>170210000</v>
      </c>
      <c r="H25" s="104">
        <v>189270000</v>
      </c>
      <c r="I25" s="104">
        <v>205570000</v>
      </c>
      <c r="J25" s="104">
        <v>250110000</v>
      </c>
      <c r="K25" s="104">
        <v>311270000</v>
      </c>
    </row>
    <row r="26" spans="1:11" x14ac:dyDescent="0.25">
      <c r="A26">
        <v>2.57731958762887E-2</v>
      </c>
      <c r="B26" s="104">
        <v>93845000</v>
      </c>
      <c r="C26" s="104">
        <v>57504000</v>
      </c>
      <c r="D26" s="104">
        <v>99648000</v>
      </c>
      <c r="E26" s="104">
        <v>94296000</v>
      </c>
      <c r="F26" s="104">
        <v>120340000</v>
      </c>
      <c r="G26" s="104">
        <v>157050000</v>
      </c>
      <c r="H26" s="104">
        <v>191180000</v>
      </c>
      <c r="I26" s="104">
        <v>200540000</v>
      </c>
      <c r="J26" s="104">
        <v>254020000</v>
      </c>
      <c r="K26" s="104">
        <v>243830000</v>
      </c>
    </row>
    <row r="27" spans="1:11" x14ac:dyDescent="0.25">
      <c r="A27">
        <v>2.6804123711340201E-2</v>
      </c>
      <c r="B27" s="104">
        <v>86622000</v>
      </c>
      <c r="C27" s="104">
        <v>51156000</v>
      </c>
      <c r="D27" s="104">
        <v>83680000</v>
      </c>
      <c r="E27" s="104">
        <v>95884000</v>
      </c>
      <c r="F27" s="104">
        <v>122100000</v>
      </c>
      <c r="G27" s="104">
        <v>142000000</v>
      </c>
      <c r="H27" s="104">
        <v>190390000</v>
      </c>
      <c r="I27" s="104">
        <v>202420000</v>
      </c>
      <c r="J27" s="104">
        <v>255330000</v>
      </c>
      <c r="K27" s="104">
        <v>242900000</v>
      </c>
    </row>
    <row r="28" spans="1:11" x14ac:dyDescent="0.25">
      <c r="A28">
        <v>2.7835051546391799E-2</v>
      </c>
      <c r="B28" s="104">
        <v>78176000</v>
      </c>
      <c r="C28" s="104">
        <v>50965000</v>
      </c>
      <c r="D28" s="104">
        <v>83688000</v>
      </c>
      <c r="E28" s="104">
        <v>93269000</v>
      </c>
      <c r="F28" s="104">
        <v>127940000</v>
      </c>
      <c r="G28" s="104">
        <v>117270000</v>
      </c>
      <c r="H28" s="104">
        <v>164680000</v>
      </c>
      <c r="I28" s="104">
        <v>195940000</v>
      </c>
      <c r="J28" s="104">
        <v>240860000</v>
      </c>
      <c r="K28" s="104">
        <v>246060000</v>
      </c>
    </row>
    <row r="29" spans="1:11" x14ac:dyDescent="0.25">
      <c r="A29">
        <v>2.88659793814433E-2</v>
      </c>
      <c r="B29" s="104">
        <v>77143000</v>
      </c>
      <c r="C29" s="104">
        <v>53510000</v>
      </c>
      <c r="D29" s="104">
        <v>84144000</v>
      </c>
      <c r="E29" s="104">
        <v>94713000</v>
      </c>
      <c r="F29" s="104">
        <v>123410000</v>
      </c>
      <c r="G29" s="104">
        <v>108720000</v>
      </c>
      <c r="H29" s="104">
        <v>155010000</v>
      </c>
      <c r="I29" s="104">
        <v>175130000</v>
      </c>
      <c r="J29" s="104">
        <v>212080000</v>
      </c>
      <c r="K29" s="104">
        <v>254340000</v>
      </c>
    </row>
    <row r="30" spans="1:11" x14ac:dyDescent="0.25">
      <c r="A30">
        <v>2.9896907216494802E-2</v>
      </c>
      <c r="B30" s="104">
        <v>72621000</v>
      </c>
      <c r="C30" s="104">
        <v>52401000</v>
      </c>
      <c r="D30" s="104">
        <v>81674000</v>
      </c>
      <c r="E30" s="104">
        <v>87426000</v>
      </c>
      <c r="F30" s="104">
        <v>106100000</v>
      </c>
      <c r="G30" s="104">
        <v>108150000</v>
      </c>
      <c r="H30" s="104">
        <v>147690000</v>
      </c>
      <c r="I30" s="104">
        <v>174480000</v>
      </c>
      <c r="J30" s="104">
        <v>179430000</v>
      </c>
      <c r="K30" s="104">
        <v>249370000</v>
      </c>
    </row>
    <row r="31" spans="1:11" x14ac:dyDescent="0.25">
      <c r="A31">
        <v>3.09278350515464E-2</v>
      </c>
      <c r="B31" s="104">
        <v>65712000</v>
      </c>
      <c r="C31" s="104">
        <v>53873000</v>
      </c>
      <c r="D31" s="104">
        <v>80343000</v>
      </c>
      <c r="E31" s="104">
        <v>79117000</v>
      </c>
      <c r="F31" s="104">
        <v>99290000</v>
      </c>
      <c r="G31" s="104">
        <v>110720000</v>
      </c>
      <c r="H31" s="104">
        <v>141720000</v>
      </c>
      <c r="I31" s="104">
        <v>173410000</v>
      </c>
      <c r="J31" s="104">
        <v>180700000</v>
      </c>
      <c r="K31" s="104">
        <v>216730000</v>
      </c>
    </row>
    <row r="32" spans="1:11" x14ac:dyDescent="0.25">
      <c r="A32">
        <v>3.1958762886597901E-2</v>
      </c>
      <c r="B32" s="104">
        <v>61988000</v>
      </c>
      <c r="C32" s="104">
        <v>55298000</v>
      </c>
      <c r="D32" s="104">
        <v>79066000</v>
      </c>
      <c r="E32" s="104">
        <v>83293000</v>
      </c>
      <c r="F32" s="104">
        <v>97582000</v>
      </c>
      <c r="G32" s="104">
        <v>111460000</v>
      </c>
      <c r="H32" s="104">
        <v>136550000</v>
      </c>
      <c r="I32" s="104">
        <v>174340000</v>
      </c>
      <c r="J32" s="104">
        <v>177630000</v>
      </c>
      <c r="K32" s="104">
        <v>181040000</v>
      </c>
    </row>
    <row r="33" spans="1:11" x14ac:dyDescent="0.25">
      <c r="A33">
        <v>3.2989690721649499E-2</v>
      </c>
      <c r="B33" s="104">
        <v>59263000</v>
      </c>
      <c r="C33" s="104">
        <v>55081000</v>
      </c>
      <c r="D33" s="104">
        <v>80756000</v>
      </c>
      <c r="E33" s="104">
        <v>84853000</v>
      </c>
      <c r="F33" s="104">
        <v>95803000</v>
      </c>
      <c r="G33" s="104">
        <v>109150000</v>
      </c>
      <c r="H33" s="104">
        <v>134340000</v>
      </c>
      <c r="I33" s="104">
        <v>178520000</v>
      </c>
      <c r="J33" s="104">
        <v>181110000</v>
      </c>
      <c r="K33" s="104">
        <v>185100000</v>
      </c>
    </row>
    <row r="34" spans="1:11" x14ac:dyDescent="0.25">
      <c r="A34">
        <v>3.4020618556701E-2</v>
      </c>
      <c r="B34" s="104">
        <v>57554000</v>
      </c>
      <c r="C34" s="104">
        <v>53449000</v>
      </c>
      <c r="D34" s="104">
        <v>76925000</v>
      </c>
      <c r="E34" s="104">
        <v>86249000</v>
      </c>
      <c r="F34" s="104">
        <v>91401000</v>
      </c>
      <c r="G34" s="104">
        <v>112330000</v>
      </c>
      <c r="H34" s="104">
        <v>136030000</v>
      </c>
      <c r="I34" s="104">
        <v>167600000</v>
      </c>
      <c r="J34" s="104">
        <v>147470000</v>
      </c>
      <c r="K34" s="104">
        <v>168630000</v>
      </c>
    </row>
    <row r="35" spans="1:11" x14ac:dyDescent="0.25">
      <c r="A35">
        <v>3.5051546391752599E-2</v>
      </c>
      <c r="B35" s="104">
        <v>61410000</v>
      </c>
      <c r="C35" s="104">
        <v>50413000</v>
      </c>
      <c r="D35" s="104">
        <v>75799000</v>
      </c>
      <c r="E35" s="104">
        <v>90159000</v>
      </c>
      <c r="F35" s="104">
        <v>89923000</v>
      </c>
      <c r="G35" s="104">
        <v>114390000</v>
      </c>
      <c r="H35" s="104">
        <v>121200000</v>
      </c>
      <c r="I35" s="104">
        <v>148920000</v>
      </c>
      <c r="J35" s="104">
        <v>150620000</v>
      </c>
      <c r="K35" s="104">
        <v>183350000</v>
      </c>
    </row>
    <row r="36" spans="1:11" x14ac:dyDescent="0.25">
      <c r="A36">
        <v>3.60824742268041E-2</v>
      </c>
      <c r="B36" s="104">
        <v>62194000</v>
      </c>
      <c r="C36" s="104">
        <v>48301000</v>
      </c>
      <c r="D36" s="104">
        <v>70749000</v>
      </c>
      <c r="E36" s="104">
        <v>88838000</v>
      </c>
      <c r="F36" s="104">
        <v>72309000</v>
      </c>
      <c r="G36" s="104">
        <v>118080000</v>
      </c>
      <c r="H36" s="104">
        <v>117410000</v>
      </c>
      <c r="I36" s="104">
        <v>141000000</v>
      </c>
      <c r="J36" s="104">
        <v>152500000</v>
      </c>
      <c r="K36" s="104">
        <v>192320000</v>
      </c>
    </row>
    <row r="37" spans="1:11" x14ac:dyDescent="0.25">
      <c r="A37">
        <v>3.7113402061855698E-2</v>
      </c>
      <c r="B37" s="104">
        <v>53850000</v>
      </c>
      <c r="C37" s="104">
        <v>46208000</v>
      </c>
      <c r="D37" s="104">
        <v>67406000</v>
      </c>
      <c r="E37" s="104">
        <v>73280000</v>
      </c>
      <c r="F37" s="104">
        <v>72294000</v>
      </c>
      <c r="G37" s="104">
        <v>120580000</v>
      </c>
      <c r="H37" s="104">
        <v>115560000</v>
      </c>
      <c r="I37" s="104">
        <v>144350000</v>
      </c>
      <c r="J37" s="104">
        <v>141630000</v>
      </c>
      <c r="K37" s="104">
        <v>188060000</v>
      </c>
    </row>
    <row r="38" spans="1:11" x14ac:dyDescent="0.25">
      <c r="A38">
        <v>3.8144329896907199E-2</v>
      </c>
      <c r="B38" s="104">
        <v>44755000</v>
      </c>
      <c r="C38" s="104">
        <v>47384000</v>
      </c>
      <c r="D38" s="104">
        <v>67449000</v>
      </c>
      <c r="E38" s="104">
        <v>70118000</v>
      </c>
      <c r="F38" s="104">
        <v>71405000</v>
      </c>
      <c r="G38" s="104">
        <v>118280000</v>
      </c>
      <c r="H38" s="104">
        <v>125410000</v>
      </c>
      <c r="I38" s="104">
        <v>145850000</v>
      </c>
      <c r="J38" s="104">
        <v>154450000</v>
      </c>
      <c r="K38" s="104">
        <v>196160000</v>
      </c>
    </row>
    <row r="39" spans="1:11" x14ac:dyDescent="0.25">
      <c r="A39">
        <v>3.9175257731958797E-2</v>
      </c>
      <c r="B39" s="104">
        <v>39927000</v>
      </c>
      <c r="C39" s="104">
        <v>47107000</v>
      </c>
      <c r="D39" s="104">
        <v>67500000</v>
      </c>
      <c r="E39" s="104">
        <v>70423000</v>
      </c>
      <c r="F39" s="104">
        <v>73782000</v>
      </c>
      <c r="G39" s="104">
        <v>113200000</v>
      </c>
      <c r="H39" s="104">
        <v>128880000</v>
      </c>
      <c r="I39" s="104">
        <v>109330000</v>
      </c>
      <c r="J39" s="104">
        <v>159740000</v>
      </c>
      <c r="K39" s="104">
        <v>187080000</v>
      </c>
    </row>
    <row r="40" spans="1:11" x14ac:dyDescent="0.25">
      <c r="A40">
        <v>4.0206185567010298E-2</v>
      </c>
      <c r="B40" s="104">
        <v>37869000</v>
      </c>
      <c r="C40" s="104">
        <v>45237000</v>
      </c>
      <c r="D40" s="104">
        <v>62240000</v>
      </c>
      <c r="E40" s="104">
        <v>64154000</v>
      </c>
      <c r="F40" s="104">
        <v>66601000</v>
      </c>
      <c r="G40" s="104">
        <v>106310000</v>
      </c>
      <c r="H40" s="104">
        <v>135870000</v>
      </c>
      <c r="I40" s="104">
        <v>109270000</v>
      </c>
      <c r="J40" s="104">
        <v>163670000</v>
      </c>
      <c r="K40" s="104">
        <v>134310000</v>
      </c>
    </row>
    <row r="41" spans="1:11" x14ac:dyDescent="0.25">
      <c r="A41">
        <v>4.1237113402061903E-2</v>
      </c>
      <c r="B41" s="104">
        <v>39696000</v>
      </c>
      <c r="C41" s="104">
        <v>43345000</v>
      </c>
      <c r="D41" s="104">
        <v>62784000</v>
      </c>
      <c r="E41" s="104">
        <v>63597000</v>
      </c>
      <c r="F41" s="104">
        <v>70884000</v>
      </c>
      <c r="G41" s="104">
        <v>97536000</v>
      </c>
      <c r="H41" s="104">
        <v>127450000</v>
      </c>
      <c r="I41" s="104">
        <v>110390000</v>
      </c>
      <c r="J41" s="104">
        <v>160140000</v>
      </c>
      <c r="K41" s="104">
        <v>143290000</v>
      </c>
    </row>
    <row r="42" spans="1:11" x14ac:dyDescent="0.25">
      <c r="A42">
        <v>4.2268041237113398E-2</v>
      </c>
      <c r="B42" s="104">
        <v>40989000</v>
      </c>
      <c r="C42" s="104">
        <v>34963000</v>
      </c>
      <c r="D42" s="104">
        <v>60009000</v>
      </c>
      <c r="E42" s="104">
        <v>65335000</v>
      </c>
      <c r="F42" s="104">
        <v>78188000</v>
      </c>
      <c r="G42" s="104">
        <v>93324000</v>
      </c>
      <c r="H42" s="104">
        <v>133880000</v>
      </c>
      <c r="I42" s="104">
        <v>107180000</v>
      </c>
      <c r="J42" s="104">
        <v>151040000</v>
      </c>
      <c r="K42" s="104">
        <v>117590000</v>
      </c>
    </row>
    <row r="43" spans="1:11" x14ac:dyDescent="0.25">
      <c r="A43">
        <v>4.3298969072165003E-2</v>
      </c>
      <c r="B43" s="104">
        <v>42640000</v>
      </c>
      <c r="C43" s="104">
        <v>36953000</v>
      </c>
      <c r="D43" s="104">
        <v>57594000</v>
      </c>
      <c r="E43" s="104">
        <v>69099000</v>
      </c>
      <c r="F43" s="104">
        <v>81193000</v>
      </c>
      <c r="G43" s="104">
        <v>93724000</v>
      </c>
      <c r="H43" s="104">
        <v>131580000</v>
      </c>
      <c r="I43" s="104">
        <v>109840000</v>
      </c>
      <c r="J43" s="104">
        <v>143140000</v>
      </c>
      <c r="K43" s="104">
        <v>117890000</v>
      </c>
    </row>
    <row r="44" spans="1:11" x14ac:dyDescent="0.25">
      <c r="A44">
        <v>4.4329896907216497E-2</v>
      </c>
      <c r="B44" s="104">
        <v>43851000</v>
      </c>
      <c r="C44" s="104">
        <v>40449000</v>
      </c>
      <c r="D44" s="104">
        <v>57461000</v>
      </c>
      <c r="E44" s="104">
        <v>70433000</v>
      </c>
      <c r="F44" s="104">
        <v>84052000</v>
      </c>
      <c r="G44" s="104">
        <v>92898000</v>
      </c>
      <c r="H44" s="104">
        <v>121350000</v>
      </c>
      <c r="I44" s="104">
        <v>114420000</v>
      </c>
      <c r="J44" s="104">
        <v>156360000</v>
      </c>
      <c r="K44" s="104">
        <v>133880000</v>
      </c>
    </row>
    <row r="45" spans="1:11" x14ac:dyDescent="0.25">
      <c r="A45">
        <v>4.5360824742267998E-2</v>
      </c>
      <c r="B45" s="104">
        <v>38965000</v>
      </c>
      <c r="C45" s="104">
        <v>42881000</v>
      </c>
      <c r="D45" s="104">
        <v>52315000</v>
      </c>
      <c r="E45" s="104">
        <v>73260000</v>
      </c>
      <c r="F45" s="104">
        <v>75836000</v>
      </c>
      <c r="G45" s="104">
        <v>91266000</v>
      </c>
      <c r="H45" s="104">
        <v>122400000</v>
      </c>
      <c r="I45" s="104">
        <v>111180000</v>
      </c>
      <c r="J45" s="104">
        <v>164460000</v>
      </c>
      <c r="K45" s="104">
        <v>141410000</v>
      </c>
    </row>
    <row r="46" spans="1:11" x14ac:dyDescent="0.25">
      <c r="A46">
        <v>4.6391752577319603E-2</v>
      </c>
      <c r="B46" s="104">
        <v>36009000</v>
      </c>
      <c r="C46" s="104">
        <v>39468000</v>
      </c>
      <c r="D46" s="104">
        <v>48450000</v>
      </c>
      <c r="E46" s="104">
        <v>74110000</v>
      </c>
      <c r="F46" s="104">
        <v>79917000</v>
      </c>
      <c r="G46" s="104">
        <v>90722000</v>
      </c>
      <c r="H46" s="104">
        <v>124640000</v>
      </c>
      <c r="I46" s="104">
        <v>99269000</v>
      </c>
      <c r="J46" s="104">
        <v>157890000</v>
      </c>
      <c r="K46" s="104">
        <v>145460000</v>
      </c>
    </row>
    <row r="47" spans="1:11" x14ac:dyDescent="0.25">
      <c r="A47">
        <v>4.7422680412371097E-2</v>
      </c>
      <c r="B47" s="104">
        <v>34613000</v>
      </c>
      <c r="C47" s="104">
        <v>39288000</v>
      </c>
      <c r="D47" s="104">
        <v>50054000</v>
      </c>
      <c r="E47" s="104">
        <v>67894000</v>
      </c>
      <c r="F47" s="104">
        <v>71747000</v>
      </c>
      <c r="G47" s="104">
        <v>89477000</v>
      </c>
      <c r="H47" s="104">
        <v>131220000</v>
      </c>
      <c r="I47" s="104">
        <v>107230000</v>
      </c>
      <c r="J47" s="104">
        <v>161770000</v>
      </c>
      <c r="K47" s="104">
        <v>150690000</v>
      </c>
    </row>
    <row r="48" spans="1:11" x14ac:dyDescent="0.25">
      <c r="A48">
        <v>4.8453608247422703E-2</v>
      </c>
      <c r="B48" s="104">
        <v>33069000</v>
      </c>
      <c r="C48" s="104">
        <v>43061000</v>
      </c>
      <c r="D48" s="104">
        <v>51655000</v>
      </c>
      <c r="E48" s="104">
        <v>66031000</v>
      </c>
      <c r="F48" s="104">
        <v>77685000</v>
      </c>
      <c r="G48" s="104">
        <v>93069000</v>
      </c>
      <c r="H48" s="104">
        <v>130170000</v>
      </c>
      <c r="I48" s="104">
        <v>112500000</v>
      </c>
      <c r="J48" s="104">
        <v>163250000</v>
      </c>
      <c r="K48" s="104">
        <v>156560000</v>
      </c>
    </row>
    <row r="49" spans="1:11" x14ac:dyDescent="0.25">
      <c r="A49">
        <v>4.9484536082474197E-2</v>
      </c>
      <c r="B49" s="104">
        <v>30803000</v>
      </c>
      <c r="C49" s="104">
        <v>42680000</v>
      </c>
      <c r="D49" s="104">
        <v>52944000</v>
      </c>
      <c r="E49" s="104">
        <v>68066000</v>
      </c>
      <c r="F49" s="104">
        <v>79620000</v>
      </c>
      <c r="G49" s="104">
        <v>97086000</v>
      </c>
      <c r="H49" s="104">
        <v>127360000</v>
      </c>
      <c r="I49" s="104">
        <v>117170000</v>
      </c>
      <c r="J49" s="104">
        <v>169410000</v>
      </c>
      <c r="K49" s="104">
        <v>167550000</v>
      </c>
    </row>
    <row r="50" spans="1:11" x14ac:dyDescent="0.25">
      <c r="A50">
        <v>5.0515463917525802E-2</v>
      </c>
      <c r="B50" s="104">
        <v>32209000</v>
      </c>
      <c r="C50" s="104">
        <v>45861000</v>
      </c>
      <c r="D50" s="104">
        <v>53374000</v>
      </c>
      <c r="E50" s="104">
        <v>69880000</v>
      </c>
      <c r="F50" s="104">
        <v>85046000</v>
      </c>
      <c r="G50" s="104">
        <v>97511000</v>
      </c>
      <c r="H50" s="104">
        <v>103440000</v>
      </c>
      <c r="I50" s="104">
        <v>118910000</v>
      </c>
      <c r="J50" s="104">
        <v>164800000</v>
      </c>
      <c r="K50" s="104">
        <v>172690000</v>
      </c>
    </row>
    <row r="51" spans="1:11" x14ac:dyDescent="0.25">
      <c r="A51">
        <v>5.1546391752577303E-2</v>
      </c>
      <c r="B51" s="104">
        <v>33241000</v>
      </c>
      <c r="C51" s="104">
        <v>49727000</v>
      </c>
      <c r="D51" s="104">
        <v>51373000</v>
      </c>
      <c r="E51" s="104">
        <v>74036000</v>
      </c>
      <c r="F51" s="104">
        <v>89989000</v>
      </c>
      <c r="G51" s="104">
        <v>96010000</v>
      </c>
      <c r="H51" s="104">
        <v>101540000</v>
      </c>
      <c r="I51" s="104">
        <v>120080000</v>
      </c>
      <c r="J51" s="104">
        <v>142070000</v>
      </c>
      <c r="K51" s="104">
        <v>166970000</v>
      </c>
    </row>
    <row r="52" spans="1:11" x14ac:dyDescent="0.25">
      <c r="A52">
        <v>5.2577319587628901E-2</v>
      </c>
      <c r="B52" s="104">
        <v>33628000</v>
      </c>
      <c r="C52" s="104">
        <v>52211000</v>
      </c>
      <c r="D52" s="104">
        <v>50472000</v>
      </c>
      <c r="E52" s="104">
        <v>77311000</v>
      </c>
      <c r="F52" s="104">
        <v>92310000</v>
      </c>
      <c r="G52" s="104">
        <v>95904000</v>
      </c>
      <c r="H52" s="104">
        <v>100710000</v>
      </c>
      <c r="I52" s="104">
        <v>112230000</v>
      </c>
      <c r="J52" s="104">
        <v>136280000</v>
      </c>
      <c r="K52" s="104">
        <v>164990000</v>
      </c>
    </row>
    <row r="53" spans="1:11" x14ac:dyDescent="0.25">
      <c r="A53">
        <v>5.3608247422680402E-2</v>
      </c>
      <c r="B53" s="104">
        <v>32964000</v>
      </c>
      <c r="C53" s="104">
        <v>54664000</v>
      </c>
      <c r="D53" s="104">
        <v>49921000</v>
      </c>
      <c r="E53" s="104">
        <v>80820000</v>
      </c>
      <c r="F53" s="104">
        <v>98018000</v>
      </c>
      <c r="G53" s="104">
        <v>92354000</v>
      </c>
      <c r="H53" s="104">
        <v>99435000</v>
      </c>
      <c r="I53" s="104">
        <v>108520000</v>
      </c>
      <c r="J53" s="104">
        <v>121290000</v>
      </c>
      <c r="K53" s="104">
        <v>169320000</v>
      </c>
    </row>
    <row r="54" spans="1:11" x14ac:dyDescent="0.25">
      <c r="A54">
        <v>5.4639175257732001E-2</v>
      </c>
      <c r="B54" s="104">
        <v>34093000</v>
      </c>
      <c r="C54" s="104">
        <v>46343000</v>
      </c>
      <c r="D54" s="104">
        <v>49866000</v>
      </c>
      <c r="E54" s="104">
        <v>86547000</v>
      </c>
      <c r="F54" s="104">
        <v>95210000</v>
      </c>
      <c r="G54" s="104">
        <v>87991000</v>
      </c>
      <c r="H54" s="104">
        <v>101420000</v>
      </c>
      <c r="I54" s="104">
        <v>107150000</v>
      </c>
      <c r="J54" s="104">
        <v>136310000</v>
      </c>
      <c r="K54" s="104">
        <v>157050000</v>
      </c>
    </row>
    <row r="55" spans="1:11" x14ac:dyDescent="0.25">
      <c r="A55">
        <v>5.5670103092783502E-2</v>
      </c>
      <c r="B55" s="104">
        <v>35924000</v>
      </c>
      <c r="C55" s="104">
        <v>43696000</v>
      </c>
      <c r="D55" s="104">
        <v>43550000</v>
      </c>
      <c r="E55" s="104">
        <v>85057000</v>
      </c>
      <c r="F55" s="104">
        <v>90542000</v>
      </c>
      <c r="G55" s="104">
        <v>84185000</v>
      </c>
      <c r="H55" s="104">
        <v>102110000</v>
      </c>
      <c r="I55" s="104">
        <v>112680000</v>
      </c>
      <c r="J55" s="104">
        <v>145400000</v>
      </c>
      <c r="K55" s="104">
        <v>150960000</v>
      </c>
    </row>
    <row r="56" spans="1:11" x14ac:dyDescent="0.25">
      <c r="A56">
        <v>5.67010309278351E-2</v>
      </c>
      <c r="B56" s="104">
        <v>33376000</v>
      </c>
      <c r="C56" s="104">
        <v>42225000</v>
      </c>
      <c r="D56" s="104">
        <v>40804000</v>
      </c>
      <c r="E56" s="104">
        <v>77895000</v>
      </c>
      <c r="F56" s="104">
        <v>92683000</v>
      </c>
      <c r="G56" s="104">
        <v>84475000</v>
      </c>
      <c r="H56" s="104">
        <v>94187000</v>
      </c>
      <c r="I56" s="104">
        <v>110720000</v>
      </c>
      <c r="J56" s="104">
        <v>151210000</v>
      </c>
      <c r="K56" s="104">
        <v>157540000</v>
      </c>
    </row>
    <row r="57" spans="1:11" x14ac:dyDescent="0.25">
      <c r="A57">
        <v>5.7731958762886601E-2</v>
      </c>
      <c r="B57" s="104">
        <v>31087000</v>
      </c>
      <c r="C57" s="104">
        <v>44226000</v>
      </c>
      <c r="D57" s="104">
        <v>38062000</v>
      </c>
      <c r="E57" s="104">
        <v>80144000</v>
      </c>
      <c r="F57" s="104">
        <v>93377000</v>
      </c>
      <c r="G57" s="104">
        <v>79768000</v>
      </c>
      <c r="H57" s="104">
        <v>95524000</v>
      </c>
      <c r="I57" s="104">
        <v>116180000</v>
      </c>
      <c r="J57" s="104">
        <v>154340000</v>
      </c>
      <c r="K57" s="104">
        <v>162780000</v>
      </c>
    </row>
    <row r="58" spans="1:11" x14ac:dyDescent="0.25">
      <c r="A58">
        <v>5.8762886597938199E-2</v>
      </c>
      <c r="B58" s="104">
        <v>27421000</v>
      </c>
      <c r="C58" s="104">
        <v>44076000</v>
      </c>
      <c r="D58" s="104">
        <v>38894000</v>
      </c>
      <c r="E58" s="104">
        <v>79282000</v>
      </c>
      <c r="F58" s="104">
        <v>90288000</v>
      </c>
      <c r="G58" s="104">
        <v>78782000</v>
      </c>
      <c r="H58" s="104">
        <v>94252000</v>
      </c>
      <c r="I58" s="104">
        <v>108150000</v>
      </c>
      <c r="J58" s="104">
        <v>149870000</v>
      </c>
      <c r="K58" s="104">
        <v>158470000</v>
      </c>
    </row>
    <row r="59" spans="1:11" x14ac:dyDescent="0.25">
      <c r="A59">
        <v>5.97938144329897E-2</v>
      </c>
      <c r="B59" s="104">
        <v>23945000</v>
      </c>
      <c r="C59" s="104">
        <v>44871000</v>
      </c>
      <c r="D59" s="104">
        <v>38636000</v>
      </c>
      <c r="E59" s="104">
        <v>72632000</v>
      </c>
      <c r="F59" s="104">
        <v>87382000</v>
      </c>
      <c r="G59" s="104">
        <v>74517000</v>
      </c>
      <c r="H59" s="104">
        <v>99518000</v>
      </c>
      <c r="I59" s="104">
        <v>107420000</v>
      </c>
      <c r="J59" s="104">
        <v>149040000</v>
      </c>
      <c r="K59" s="104">
        <v>161450000</v>
      </c>
    </row>
    <row r="60" spans="1:11" x14ac:dyDescent="0.25">
      <c r="A60">
        <v>6.0824742268041201E-2</v>
      </c>
      <c r="B60" s="104">
        <v>23490000</v>
      </c>
      <c r="C60" s="104">
        <v>45785000</v>
      </c>
      <c r="D60" s="104">
        <v>35339000</v>
      </c>
      <c r="E60" s="104">
        <v>70881000</v>
      </c>
      <c r="F60" s="104">
        <v>77619000</v>
      </c>
      <c r="G60" s="104">
        <v>64970000</v>
      </c>
      <c r="H60" s="104">
        <v>100280000</v>
      </c>
      <c r="I60" s="104">
        <v>113570000</v>
      </c>
      <c r="J60" s="104">
        <v>149490000</v>
      </c>
      <c r="K60" s="104">
        <v>160730000</v>
      </c>
    </row>
    <row r="61" spans="1:11" x14ac:dyDescent="0.25">
      <c r="A61">
        <v>6.18556701030928E-2</v>
      </c>
      <c r="B61" s="104">
        <v>24004000</v>
      </c>
      <c r="C61" s="104">
        <v>41697000</v>
      </c>
      <c r="D61" s="104">
        <v>35955000</v>
      </c>
      <c r="E61" s="104">
        <v>72176000</v>
      </c>
      <c r="F61" s="104">
        <v>74013000</v>
      </c>
      <c r="G61" s="104">
        <v>65970000</v>
      </c>
      <c r="H61" s="104">
        <v>105600000</v>
      </c>
      <c r="I61" s="104">
        <v>119020000</v>
      </c>
      <c r="J61" s="104">
        <v>142200000</v>
      </c>
      <c r="K61" s="104">
        <v>171280000</v>
      </c>
    </row>
    <row r="62" spans="1:11" x14ac:dyDescent="0.25">
      <c r="A62">
        <v>6.2886597938144301E-2</v>
      </c>
      <c r="B62" s="104">
        <v>24709000</v>
      </c>
      <c r="C62" s="104">
        <v>35488000</v>
      </c>
      <c r="D62" s="104">
        <v>36970000</v>
      </c>
      <c r="E62" s="104">
        <v>72550000</v>
      </c>
      <c r="F62" s="104">
        <v>70418000</v>
      </c>
      <c r="G62" s="104">
        <v>68207000</v>
      </c>
      <c r="H62" s="104">
        <v>109450000</v>
      </c>
      <c r="I62" s="104">
        <v>103550000</v>
      </c>
      <c r="J62" s="104">
        <v>140120000</v>
      </c>
      <c r="K62" s="104">
        <v>170670000</v>
      </c>
    </row>
    <row r="63" spans="1:11" x14ac:dyDescent="0.25">
      <c r="A63">
        <v>6.3917525773195899E-2</v>
      </c>
      <c r="B63" s="104">
        <v>25024000</v>
      </c>
      <c r="C63" s="104">
        <v>35948000</v>
      </c>
      <c r="D63" s="104">
        <v>40137000</v>
      </c>
      <c r="E63" s="104">
        <v>71170000</v>
      </c>
      <c r="F63" s="104">
        <v>75764000</v>
      </c>
      <c r="G63" s="104">
        <v>68907000</v>
      </c>
      <c r="H63" s="104">
        <v>101660000</v>
      </c>
      <c r="I63" s="104">
        <v>98367000</v>
      </c>
      <c r="J63" s="104">
        <v>125880000</v>
      </c>
      <c r="K63" s="104">
        <v>172120000</v>
      </c>
    </row>
    <row r="64" spans="1:11" x14ac:dyDescent="0.25">
      <c r="A64">
        <v>6.49484536082474E-2</v>
      </c>
      <c r="B64" s="104">
        <v>25140000</v>
      </c>
      <c r="C64" s="104">
        <v>40085000</v>
      </c>
      <c r="D64" s="104">
        <v>41751000</v>
      </c>
      <c r="E64" s="104">
        <v>64150000</v>
      </c>
      <c r="F64" s="104">
        <v>80407000</v>
      </c>
      <c r="G64" s="104">
        <v>70550000</v>
      </c>
      <c r="H64" s="104">
        <v>100350000</v>
      </c>
      <c r="I64" s="104">
        <v>107410000</v>
      </c>
      <c r="J64" s="104">
        <v>108800000</v>
      </c>
      <c r="K64" s="104">
        <v>165380000</v>
      </c>
    </row>
    <row r="65" spans="1:11" x14ac:dyDescent="0.25">
      <c r="A65">
        <v>6.5979381443298998E-2</v>
      </c>
      <c r="B65" s="104">
        <v>25684000</v>
      </c>
      <c r="C65" s="104">
        <v>41717000</v>
      </c>
      <c r="D65" s="104">
        <v>45183000</v>
      </c>
      <c r="E65" s="104">
        <v>66952000</v>
      </c>
      <c r="F65" s="104">
        <v>85147000</v>
      </c>
      <c r="G65" s="104">
        <v>75512000</v>
      </c>
      <c r="H65" s="104">
        <v>108260000</v>
      </c>
      <c r="I65" s="104">
        <v>118220000</v>
      </c>
      <c r="J65" s="104">
        <v>110810000</v>
      </c>
      <c r="K65" s="104">
        <v>164340000</v>
      </c>
    </row>
    <row r="66" spans="1:11" x14ac:dyDescent="0.25">
      <c r="A66">
        <v>6.7010309278350499E-2</v>
      </c>
      <c r="B66" s="104">
        <v>25302000</v>
      </c>
      <c r="C66" s="104">
        <v>42870000</v>
      </c>
      <c r="D66" s="104">
        <v>43827000</v>
      </c>
      <c r="E66" s="104">
        <v>70966000</v>
      </c>
      <c r="F66" s="104">
        <v>81673000</v>
      </c>
      <c r="G66" s="104">
        <v>75171000</v>
      </c>
      <c r="H66" s="104">
        <v>115290000</v>
      </c>
      <c r="I66" s="104">
        <v>123350000</v>
      </c>
      <c r="J66" s="104">
        <v>118020000</v>
      </c>
      <c r="K66" s="104">
        <v>152380000</v>
      </c>
    </row>
    <row r="67" spans="1:11" x14ac:dyDescent="0.25">
      <c r="A67">
        <v>6.8041237113402098E-2</v>
      </c>
      <c r="B67" s="104">
        <v>25788000</v>
      </c>
      <c r="C67" s="104">
        <v>43695000</v>
      </c>
      <c r="D67" s="104">
        <v>43753000</v>
      </c>
      <c r="E67" s="104">
        <v>68137000</v>
      </c>
      <c r="F67" s="104">
        <v>84394000</v>
      </c>
      <c r="G67" s="104">
        <v>81998000</v>
      </c>
      <c r="H67" s="104">
        <v>117740000</v>
      </c>
      <c r="I67" s="104">
        <v>129140000</v>
      </c>
      <c r="J67" s="104">
        <v>119280000</v>
      </c>
      <c r="K67" s="104">
        <v>141750000</v>
      </c>
    </row>
    <row r="68" spans="1:11" x14ac:dyDescent="0.25">
      <c r="A68">
        <v>6.9072164948453599E-2</v>
      </c>
      <c r="B68" s="104">
        <v>27213000</v>
      </c>
      <c r="C68" s="104">
        <v>33677000</v>
      </c>
      <c r="D68" s="104">
        <v>46613000</v>
      </c>
      <c r="E68" s="104">
        <v>70678000</v>
      </c>
      <c r="F68" s="104">
        <v>83702000</v>
      </c>
      <c r="G68" s="104">
        <v>89023000</v>
      </c>
      <c r="H68" s="104">
        <v>101380000</v>
      </c>
      <c r="I68" s="104">
        <v>129790000</v>
      </c>
      <c r="J68" s="104">
        <v>123300000</v>
      </c>
      <c r="K68" s="104">
        <v>147330000</v>
      </c>
    </row>
    <row r="69" spans="1:11" x14ac:dyDescent="0.25">
      <c r="A69">
        <v>7.0103092783505197E-2</v>
      </c>
      <c r="B69" s="104">
        <v>27479000</v>
      </c>
      <c r="C69" s="104">
        <v>30235000</v>
      </c>
      <c r="D69" s="104">
        <v>41947000</v>
      </c>
      <c r="E69" s="104">
        <v>64061000</v>
      </c>
      <c r="F69" s="104">
        <v>84933000</v>
      </c>
      <c r="G69" s="104">
        <v>88721000</v>
      </c>
      <c r="H69" s="104">
        <v>107080000</v>
      </c>
      <c r="I69" s="104">
        <v>124110000</v>
      </c>
      <c r="J69" s="104">
        <v>128320000</v>
      </c>
      <c r="K69" s="104">
        <v>157110000</v>
      </c>
    </row>
    <row r="70" spans="1:11" x14ac:dyDescent="0.25">
      <c r="A70">
        <v>7.1134020618556698E-2</v>
      </c>
      <c r="B70" s="104">
        <v>28034000</v>
      </c>
      <c r="C70" s="104">
        <v>32452000</v>
      </c>
      <c r="D70" s="104">
        <v>40999000</v>
      </c>
      <c r="E70" s="104">
        <v>63990000</v>
      </c>
      <c r="F70" s="104">
        <v>80145000</v>
      </c>
      <c r="G70" s="104">
        <v>87082000</v>
      </c>
      <c r="H70" s="104">
        <v>104920000</v>
      </c>
      <c r="I70" s="104">
        <v>124360000</v>
      </c>
      <c r="J70" s="104">
        <v>124590000</v>
      </c>
      <c r="K70" s="104">
        <v>159020000</v>
      </c>
    </row>
    <row r="71" spans="1:11" x14ac:dyDescent="0.25">
      <c r="A71">
        <v>7.2164948453608296E-2</v>
      </c>
      <c r="B71" s="104">
        <v>27889000</v>
      </c>
      <c r="C71" s="104">
        <v>34831000</v>
      </c>
      <c r="D71" s="104">
        <v>41034000</v>
      </c>
      <c r="E71" s="104">
        <v>65519000</v>
      </c>
      <c r="F71" s="104">
        <v>84718000</v>
      </c>
      <c r="G71" s="104">
        <v>91687000</v>
      </c>
      <c r="H71" s="104">
        <v>105060000</v>
      </c>
      <c r="I71" s="104">
        <v>121250000</v>
      </c>
      <c r="J71" s="104">
        <v>127200000</v>
      </c>
      <c r="K71" s="104">
        <v>151990000</v>
      </c>
    </row>
    <row r="72" spans="1:11" x14ac:dyDescent="0.25">
      <c r="A72">
        <v>7.3195876288659797E-2</v>
      </c>
      <c r="B72" s="104">
        <v>26081000</v>
      </c>
      <c r="C72" s="104">
        <v>37021000</v>
      </c>
      <c r="D72" s="104">
        <v>41000000</v>
      </c>
      <c r="E72" s="104">
        <v>63944000</v>
      </c>
      <c r="F72" s="104">
        <v>83513000</v>
      </c>
      <c r="G72" s="104">
        <v>94726000</v>
      </c>
      <c r="H72" s="104">
        <v>111800000</v>
      </c>
      <c r="I72" s="104">
        <v>119930000</v>
      </c>
      <c r="J72" s="104">
        <v>128400000</v>
      </c>
      <c r="K72" s="104">
        <v>153070000</v>
      </c>
    </row>
    <row r="73" spans="1:11" x14ac:dyDescent="0.25">
      <c r="A73">
        <v>7.4226804123711299E-2</v>
      </c>
      <c r="B73" s="104">
        <v>26729000</v>
      </c>
      <c r="C73" s="104">
        <v>38056000</v>
      </c>
      <c r="D73" s="104">
        <v>40650000</v>
      </c>
      <c r="E73" s="104">
        <v>64947000</v>
      </c>
      <c r="F73" s="104">
        <v>82633000</v>
      </c>
      <c r="G73" s="104">
        <v>92245000</v>
      </c>
      <c r="H73" s="104">
        <v>112760000</v>
      </c>
      <c r="I73" s="104">
        <v>122700000</v>
      </c>
      <c r="J73" s="104">
        <v>127220000</v>
      </c>
      <c r="K73" s="104">
        <v>160250000</v>
      </c>
    </row>
    <row r="74" spans="1:11" x14ac:dyDescent="0.25">
      <c r="A74">
        <v>7.5257731958762897E-2</v>
      </c>
      <c r="B74" s="104">
        <v>27539000</v>
      </c>
      <c r="C74" s="104">
        <v>36925000</v>
      </c>
      <c r="D74" s="104">
        <v>40708000</v>
      </c>
      <c r="E74" s="104">
        <v>64926000</v>
      </c>
      <c r="F74" s="104">
        <v>80136000</v>
      </c>
      <c r="G74" s="104">
        <v>90974000</v>
      </c>
      <c r="H74" s="104">
        <v>104110000</v>
      </c>
      <c r="I74" s="104">
        <v>121210000</v>
      </c>
      <c r="J74" s="104">
        <v>131310000</v>
      </c>
      <c r="K74" s="104">
        <v>159910000</v>
      </c>
    </row>
    <row r="75" spans="1:11" x14ac:dyDescent="0.25">
      <c r="A75">
        <v>7.6288659793814398E-2</v>
      </c>
      <c r="B75" s="104">
        <v>26656000</v>
      </c>
      <c r="C75" s="104">
        <v>36104000</v>
      </c>
      <c r="D75" s="104">
        <v>38321000</v>
      </c>
      <c r="E75" s="104">
        <v>65287000</v>
      </c>
      <c r="F75" s="104">
        <v>62301000</v>
      </c>
      <c r="G75" s="104">
        <v>90232000</v>
      </c>
      <c r="H75" s="104">
        <v>98204000</v>
      </c>
      <c r="I75" s="104">
        <v>117610000</v>
      </c>
      <c r="J75" s="104">
        <v>130020000</v>
      </c>
      <c r="K75" s="104">
        <v>166160000</v>
      </c>
    </row>
    <row r="76" spans="1:11" x14ac:dyDescent="0.25">
      <c r="A76">
        <v>7.7319587628865996E-2</v>
      </c>
      <c r="B76" s="104">
        <v>28243000</v>
      </c>
      <c r="C76" s="104">
        <v>37853000</v>
      </c>
      <c r="D76" s="104">
        <v>41231000</v>
      </c>
      <c r="E76" s="104">
        <v>66610000</v>
      </c>
      <c r="F76" s="104">
        <v>65215000</v>
      </c>
      <c r="G76" s="104">
        <v>89932000</v>
      </c>
      <c r="H76" s="104">
        <v>98845000</v>
      </c>
      <c r="I76" s="104">
        <v>113960000</v>
      </c>
      <c r="J76" s="104">
        <v>132640000</v>
      </c>
      <c r="K76" s="104">
        <v>165310000</v>
      </c>
    </row>
    <row r="77" spans="1:11" x14ac:dyDescent="0.25">
      <c r="A77">
        <v>7.8350515463917497E-2</v>
      </c>
      <c r="B77" s="104">
        <v>27898000</v>
      </c>
      <c r="C77" s="104">
        <v>34584000</v>
      </c>
      <c r="D77" s="104">
        <v>42436000</v>
      </c>
      <c r="E77" s="104">
        <v>70444000</v>
      </c>
      <c r="F77" s="104">
        <v>71276000</v>
      </c>
      <c r="G77" s="104">
        <v>89988000</v>
      </c>
      <c r="H77" s="104">
        <v>97972000</v>
      </c>
      <c r="I77" s="104">
        <v>111700000</v>
      </c>
      <c r="J77" s="104">
        <v>135700000</v>
      </c>
      <c r="K77" s="104">
        <v>156920000</v>
      </c>
    </row>
    <row r="78" spans="1:11" x14ac:dyDescent="0.25">
      <c r="A78">
        <v>7.9381443298969095E-2</v>
      </c>
      <c r="B78" s="104">
        <v>26914000</v>
      </c>
      <c r="C78" s="104">
        <v>35454000</v>
      </c>
      <c r="D78" s="104">
        <v>41104000</v>
      </c>
      <c r="E78" s="104">
        <v>66504000</v>
      </c>
      <c r="F78" s="104">
        <v>68521000</v>
      </c>
      <c r="G78" s="104">
        <v>92663000</v>
      </c>
      <c r="H78" s="104">
        <v>102810000</v>
      </c>
      <c r="I78" s="104">
        <v>117600000</v>
      </c>
      <c r="J78" s="104">
        <v>141520000</v>
      </c>
      <c r="K78" s="104">
        <v>149850000</v>
      </c>
    </row>
    <row r="79" spans="1:11" x14ac:dyDescent="0.25">
      <c r="A79">
        <v>8.0412371134020597E-2</v>
      </c>
      <c r="B79" s="104">
        <v>26724000</v>
      </c>
      <c r="C79" s="104">
        <v>37382000</v>
      </c>
      <c r="D79" s="104">
        <v>44346000</v>
      </c>
      <c r="E79" s="104">
        <v>67718000</v>
      </c>
      <c r="F79" s="104">
        <v>65995000</v>
      </c>
      <c r="G79" s="104">
        <v>96480000</v>
      </c>
      <c r="H79" s="104">
        <v>101140000</v>
      </c>
      <c r="I79" s="104">
        <v>89320000</v>
      </c>
      <c r="J79" s="104">
        <v>140950000</v>
      </c>
      <c r="K79" s="104">
        <v>139860000</v>
      </c>
    </row>
    <row r="80" spans="1:11" x14ac:dyDescent="0.25">
      <c r="A80">
        <v>8.1443298969072195E-2</v>
      </c>
      <c r="B80" s="104">
        <v>27975000</v>
      </c>
      <c r="C80" s="104">
        <v>34344000</v>
      </c>
      <c r="D80" s="104">
        <v>47198000</v>
      </c>
      <c r="E80" s="104">
        <v>64709000</v>
      </c>
      <c r="F80" s="104">
        <v>69157000</v>
      </c>
      <c r="G80" s="104">
        <v>90420000</v>
      </c>
      <c r="H80" s="104">
        <v>92630000</v>
      </c>
      <c r="I80" s="104">
        <v>92250000</v>
      </c>
      <c r="J80" s="104">
        <v>123390000</v>
      </c>
      <c r="K80" s="104">
        <v>147650000</v>
      </c>
    </row>
    <row r="81" spans="1:11" x14ac:dyDescent="0.25">
      <c r="A81">
        <v>8.2474226804123696E-2</v>
      </c>
      <c r="B81" s="104">
        <v>25698000</v>
      </c>
      <c r="C81" s="104">
        <v>36243000</v>
      </c>
      <c r="D81" s="104">
        <v>48152000</v>
      </c>
      <c r="E81" s="104">
        <v>61216000</v>
      </c>
      <c r="F81" s="104">
        <v>69767000</v>
      </c>
      <c r="G81" s="104">
        <v>82815000</v>
      </c>
      <c r="H81" s="104">
        <v>89646000</v>
      </c>
      <c r="I81" s="104">
        <v>98745000</v>
      </c>
      <c r="J81" s="104">
        <v>118740000</v>
      </c>
      <c r="K81" s="104">
        <v>150640000</v>
      </c>
    </row>
    <row r="82" spans="1:11" x14ac:dyDescent="0.25">
      <c r="A82">
        <v>8.3505154639175294E-2</v>
      </c>
      <c r="B82" s="104">
        <v>27038000</v>
      </c>
      <c r="C82" s="104">
        <v>38867000</v>
      </c>
      <c r="D82" s="104">
        <v>48944000</v>
      </c>
      <c r="E82" s="104">
        <v>62565000</v>
      </c>
      <c r="F82" s="104">
        <v>71276000</v>
      </c>
      <c r="G82" s="104">
        <v>81795000</v>
      </c>
      <c r="H82" s="104">
        <v>83117000</v>
      </c>
      <c r="I82" s="104">
        <v>105820000</v>
      </c>
      <c r="J82" s="104">
        <v>102180000</v>
      </c>
      <c r="K82" s="104">
        <v>154210000</v>
      </c>
    </row>
    <row r="83" spans="1:11" x14ac:dyDescent="0.25">
      <c r="A83">
        <v>8.4536082474226795E-2</v>
      </c>
      <c r="B83" s="104">
        <v>27538000</v>
      </c>
      <c r="C83" s="104">
        <v>40775000</v>
      </c>
      <c r="D83" s="104">
        <v>47361000</v>
      </c>
      <c r="E83" s="104">
        <v>66489000</v>
      </c>
      <c r="F83" s="104">
        <v>74334000</v>
      </c>
      <c r="G83" s="104">
        <v>84909000</v>
      </c>
      <c r="H83" s="104">
        <v>87776000</v>
      </c>
      <c r="I83" s="104">
        <v>110540000</v>
      </c>
      <c r="J83" s="104">
        <v>108560000</v>
      </c>
      <c r="K83" s="104">
        <v>161800000</v>
      </c>
    </row>
    <row r="84" spans="1:11" x14ac:dyDescent="0.25">
      <c r="A84">
        <v>8.5567010309278393E-2</v>
      </c>
      <c r="B84" s="104">
        <v>28484000</v>
      </c>
      <c r="C84" s="104">
        <v>37894000</v>
      </c>
      <c r="D84" s="104">
        <v>47593000</v>
      </c>
      <c r="E84" s="104">
        <v>64841000</v>
      </c>
      <c r="F84" s="104">
        <v>76397000</v>
      </c>
      <c r="G84" s="104">
        <v>87544000</v>
      </c>
      <c r="H84" s="104">
        <v>93221000</v>
      </c>
      <c r="I84" s="104">
        <v>89977000</v>
      </c>
      <c r="J84" s="104">
        <v>123290000</v>
      </c>
      <c r="K84" s="104">
        <v>154100000</v>
      </c>
    </row>
    <row r="85" spans="1:11" x14ac:dyDescent="0.25">
      <c r="A85">
        <v>8.6597938144329895E-2</v>
      </c>
      <c r="B85" s="104">
        <v>29975000</v>
      </c>
      <c r="C85" s="104">
        <v>36949000</v>
      </c>
      <c r="D85" s="104">
        <v>44530000</v>
      </c>
      <c r="E85" s="104">
        <v>61160000</v>
      </c>
      <c r="F85" s="104">
        <v>66322000</v>
      </c>
      <c r="G85" s="104">
        <v>90035000</v>
      </c>
      <c r="H85" s="104">
        <v>93657000</v>
      </c>
      <c r="I85" s="104">
        <v>90282000</v>
      </c>
      <c r="J85" s="104">
        <v>138420000</v>
      </c>
      <c r="K85" s="104">
        <v>134770000</v>
      </c>
    </row>
    <row r="86" spans="1:11" x14ac:dyDescent="0.25">
      <c r="A86">
        <v>8.7628865979381507E-2</v>
      </c>
      <c r="B86" s="104">
        <v>31105000</v>
      </c>
      <c r="C86" s="104">
        <v>36289000</v>
      </c>
      <c r="D86" s="104">
        <v>44033000</v>
      </c>
      <c r="E86" s="104">
        <v>63153000</v>
      </c>
      <c r="F86" s="104">
        <v>66186000</v>
      </c>
      <c r="G86" s="104">
        <v>89144000</v>
      </c>
      <c r="H86" s="104">
        <v>96081000</v>
      </c>
      <c r="I86" s="104">
        <v>93642000</v>
      </c>
      <c r="J86" s="104">
        <v>148450000</v>
      </c>
      <c r="K86" s="104">
        <v>144570000</v>
      </c>
    </row>
    <row r="87" spans="1:11" x14ac:dyDescent="0.25">
      <c r="A87">
        <v>8.8659793814432994E-2</v>
      </c>
      <c r="B87" s="104">
        <v>33958000</v>
      </c>
      <c r="C87" s="104">
        <v>33414000</v>
      </c>
      <c r="D87" s="104">
        <v>39007000</v>
      </c>
      <c r="E87" s="104">
        <v>62960000</v>
      </c>
      <c r="F87" s="104">
        <v>68930000</v>
      </c>
      <c r="G87" s="104">
        <v>87709000</v>
      </c>
      <c r="H87" s="104">
        <v>99246000</v>
      </c>
      <c r="I87" s="104">
        <v>88312000</v>
      </c>
      <c r="J87" s="104">
        <v>145080000</v>
      </c>
      <c r="K87" s="104">
        <v>154800000</v>
      </c>
    </row>
    <row r="88" spans="1:11" x14ac:dyDescent="0.25">
      <c r="A88">
        <v>8.9690721649484606E-2</v>
      </c>
      <c r="B88" s="104">
        <v>32684000</v>
      </c>
      <c r="C88" s="104">
        <v>28734000</v>
      </c>
      <c r="D88" s="104">
        <v>38223000</v>
      </c>
      <c r="E88" s="104">
        <v>62719000</v>
      </c>
      <c r="F88" s="104">
        <v>67214000</v>
      </c>
      <c r="G88" s="104">
        <v>88577000</v>
      </c>
      <c r="H88" s="104">
        <v>101610000</v>
      </c>
      <c r="I88" s="104">
        <v>98467000</v>
      </c>
      <c r="J88" s="104">
        <v>136890000</v>
      </c>
      <c r="K88" s="104">
        <v>148010000</v>
      </c>
    </row>
    <row r="89" spans="1:11" x14ac:dyDescent="0.25">
      <c r="A89">
        <v>9.0721649484536093E-2</v>
      </c>
      <c r="B89" s="104">
        <v>32546000</v>
      </c>
      <c r="C89" s="104">
        <v>30825000</v>
      </c>
      <c r="D89" s="104">
        <v>37368000</v>
      </c>
      <c r="E89" s="104">
        <v>55741000</v>
      </c>
      <c r="F89" s="104">
        <v>64287000</v>
      </c>
      <c r="G89" s="104">
        <v>86880000</v>
      </c>
      <c r="H89" s="104">
        <v>97489000</v>
      </c>
      <c r="I89" s="104">
        <v>107190000</v>
      </c>
      <c r="J89" s="104">
        <v>128430000</v>
      </c>
      <c r="K89" s="104">
        <v>159790000</v>
      </c>
    </row>
    <row r="90" spans="1:11" x14ac:dyDescent="0.25">
      <c r="A90">
        <v>9.1752577319587594E-2</v>
      </c>
      <c r="B90" s="104">
        <v>32207000</v>
      </c>
      <c r="C90" s="104">
        <v>32506000</v>
      </c>
      <c r="D90" s="104">
        <v>38224000</v>
      </c>
      <c r="E90" s="104">
        <v>54008000</v>
      </c>
      <c r="F90" s="104">
        <v>62148000</v>
      </c>
      <c r="G90" s="104">
        <v>85258000</v>
      </c>
      <c r="H90" s="104">
        <v>99621000</v>
      </c>
      <c r="I90" s="104">
        <v>106880000</v>
      </c>
      <c r="J90" s="104">
        <v>125630000</v>
      </c>
      <c r="K90" s="104">
        <v>160650000</v>
      </c>
    </row>
    <row r="91" spans="1:11" x14ac:dyDescent="0.25">
      <c r="A91">
        <v>9.2783505154639206E-2</v>
      </c>
      <c r="B91" s="104">
        <v>31267000</v>
      </c>
      <c r="C91" s="104">
        <v>33146000</v>
      </c>
      <c r="D91" s="104">
        <v>39244000</v>
      </c>
      <c r="E91" s="104">
        <v>58948000</v>
      </c>
      <c r="F91" s="104">
        <v>65660000</v>
      </c>
      <c r="G91" s="104">
        <v>82305000</v>
      </c>
      <c r="H91" s="104">
        <v>98399000</v>
      </c>
      <c r="I91" s="104">
        <v>112250000</v>
      </c>
      <c r="J91" s="104">
        <v>133170000</v>
      </c>
      <c r="K91" s="104">
        <v>162090000</v>
      </c>
    </row>
    <row r="92" spans="1:11" x14ac:dyDescent="0.25">
      <c r="A92">
        <v>9.3814432989690694E-2</v>
      </c>
      <c r="B92" s="104">
        <v>30123000</v>
      </c>
      <c r="C92" s="104">
        <v>33665000</v>
      </c>
      <c r="D92" s="104">
        <v>41852000</v>
      </c>
      <c r="E92" s="104">
        <v>59830000</v>
      </c>
      <c r="F92" s="104">
        <v>66932000</v>
      </c>
      <c r="G92" s="104">
        <v>86869000</v>
      </c>
      <c r="H92" s="104">
        <v>92788000</v>
      </c>
      <c r="I92" s="104">
        <v>114950000</v>
      </c>
      <c r="J92" s="104">
        <v>118330000</v>
      </c>
      <c r="K92" s="104">
        <v>159020000</v>
      </c>
    </row>
    <row r="93" spans="1:11" x14ac:dyDescent="0.25">
      <c r="A93">
        <v>9.4845360824742306E-2</v>
      </c>
      <c r="B93" s="104">
        <v>29402000</v>
      </c>
      <c r="C93" s="104">
        <v>35717000</v>
      </c>
      <c r="D93" s="104">
        <v>42638000</v>
      </c>
      <c r="E93" s="104">
        <v>60622000</v>
      </c>
      <c r="F93" s="104">
        <v>70945000</v>
      </c>
      <c r="G93" s="104">
        <v>86175000</v>
      </c>
      <c r="H93" s="104">
        <v>90652000</v>
      </c>
      <c r="I93" s="104">
        <v>112720000</v>
      </c>
      <c r="J93" s="104">
        <v>103750000</v>
      </c>
      <c r="K93" s="104">
        <v>148720000</v>
      </c>
    </row>
    <row r="94" spans="1:11" x14ac:dyDescent="0.25">
      <c r="A94">
        <v>9.5876288659793807E-2</v>
      </c>
      <c r="B94" s="104">
        <v>28734000</v>
      </c>
      <c r="C94" s="104">
        <v>35885000</v>
      </c>
      <c r="D94" s="104">
        <v>42504000</v>
      </c>
      <c r="E94" s="104">
        <v>61800000</v>
      </c>
      <c r="F94" s="104">
        <v>70030000</v>
      </c>
      <c r="G94" s="104">
        <v>90352000</v>
      </c>
      <c r="H94" s="104">
        <v>93807000</v>
      </c>
      <c r="I94" s="104">
        <v>110590000</v>
      </c>
      <c r="J94" s="104">
        <v>115240000</v>
      </c>
      <c r="K94" s="104">
        <v>158330000</v>
      </c>
    </row>
    <row r="95" spans="1:11" x14ac:dyDescent="0.25">
      <c r="A95">
        <v>9.6907216494845405E-2</v>
      </c>
      <c r="B95" s="104">
        <v>27508000</v>
      </c>
      <c r="C95" s="104">
        <v>38126000</v>
      </c>
      <c r="D95" s="104">
        <v>40503000</v>
      </c>
      <c r="E95" s="104">
        <v>63824000</v>
      </c>
      <c r="F95" s="104">
        <v>69025000</v>
      </c>
      <c r="G95" s="104">
        <v>90264000</v>
      </c>
      <c r="H95" s="104">
        <v>99668000</v>
      </c>
      <c r="I95" s="104">
        <v>98436000</v>
      </c>
      <c r="J95" s="104">
        <v>122830000</v>
      </c>
      <c r="K95" s="104">
        <v>160620000</v>
      </c>
    </row>
    <row r="96" spans="1:11" x14ac:dyDescent="0.25">
      <c r="A96">
        <v>9.7938144329896906E-2</v>
      </c>
      <c r="B96" s="104">
        <v>28562000</v>
      </c>
      <c r="C96" s="104">
        <v>39432000</v>
      </c>
      <c r="D96" s="104">
        <v>38859000</v>
      </c>
      <c r="E96" s="104">
        <v>62384000</v>
      </c>
      <c r="F96" s="104">
        <v>61430000</v>
      </c>
      <c r="G96" s="104">
        <v>82836000</v>
      </c>
      <c r="H96" s="104">
        <v>95215000</v>
      </c>
      <c r="I96" s="104">
        <v>95723000</v>
      </c>
      <c r="J96" s="104">
        <v>129360000</v>
      </c>
      <c r="K96" s="104">
        <v>162960000</v>
      </c>
    </row>
    <row r="97" spans="1:11" x14ac:dyDescent="0.25">
      <c r="A97">
        <v>9.8969072164948504E-2</v>
      </c>
      <c r="B97" s="104">
        <v>29352000</v>
      </c>
      <c r="C97" s="104">
        <v>37795000</v>
      </c>
      <c r="D97" s="104">
        <v>40696000</v>
      </c>
      <c r="E97" s="104">
        <v>61140000</v>
      </c>
      <c r="F97" s="104">
        <v>54280000</v>
      </c>
      <c r="G97" s="104">
        <v>84331000</v>
      </c>
      <c r="H97" s="104">
        <v>89449000</v>
      </c>
      <c r="I97" s="104">
        <v>98950000</v>
      </c>
      <c r="J97" s="104">
        <v>134070000</v>
      </c>
      <c r="K97" s="104">
        <v>149450000</v>
      </c>
    </row>
    <row r="98" spans="1:11" x14ac:dyDescent="0.25">
      <c r="A98">
        <v>0.1</v>
      </c>
      <c r="B98" s="104">
        <v>29967000</v>
      </c>
      <c r="C98" s="104">
        <v>42111000</v>
      </c>
      <c r="D98" s="104">
        <v>42867000</v>
      </c>
      <c r="E98" s="104">
        <v>61236000</v>
      </c>
      <c r="F98" s="104">
        <v>57305000</v>
      </c>
      <c r="G98" s="104">
        <v>87154000</v>
      </c>
      <c r="H98" s="104">
        <v>89518000</v>
      </c>
      <c r="I98" s="104">
        <v>102770000</v>
      </c>
      <c r="J98" s="104">
        <v>131310000</v>
      </c>
      <c r="K98" s="104">
        <v>130580000</v>
      </c>
    </row>
    <row r="99" spans="1:11" x14ac:dyDescent="0.25">
      <c r="A99">
        <v>0.10103092783505201</v>
      </c>
      <c r="B99" s="104">
        <v>28513000</v>
      </c>
      <c r="C99" s="104">
        <v>42398000</v>
      </c>
      <c r="D99" s="104">
        <v>45741000</v>
      </c>
      <c r="E99" s="104">
        <v>59859000</v>
      </c>
      <c r="F99" s="104">
        <v>64910000</v>
      </c>
      <c r="G99" s="104">
        <v>91921000</v>
      </c>
      <c r="H99" s="104">
        <v>84795000</v>
      </c>
      <c r="I99" s="104">
        <v>107280000</v>
      </c>
      <c r="J99" s="104">
        <v>130450000</v>
      </c>
      <c r="K99" s="104">
        <v>142720000</v>
      </c>
    </row>
    <row r="100" spans="1:11" x14ac:dyDescent="0.25">
      <c r="A100">
        <v>0.10206185567010299</v>
      </c>
      <c r="B100" s="104">
        <v>27183000</v>
      </c>
      <c r="C100" s="104">
        <v>41846000</v>
      </c>
      <c r="D100" s="104">
        <v>49069000</v>
      </c>
      <c r="E100" s="104">
        <v>60805000</v>
      </c>
      <c r="F100" s="104">
        <v>67127000</v>
      </c>
      <c r="G100" s="104">
        <v>90896000</v>
      </c>
      <c r="H100" s="104">
        <v>80627000</v>
      </c>
      <c r="I100" s="104">
        <v>109590000</v>
      </c>
      <c r="J100" s="104">
        <v>120810000</v>
      </c>
      <c r="K100" s="104">
        <v>150270000</v>
      </c>
    </row>
    <row r="101" spans="1:11" x14ac:dyDescent="0.25">
      <c r="A101">
        <v>0.10309278350515499</v>
      </c>
      <c r="B101" s="104">
        <v>24631000</v>
      </c>
      <c r="C101" s="104">
        <v>45801000</v>
      </c>
      <c r="D101" s="104">
        <v>50040000</v>
      </c>
      <c r="E101" s="104">
        <v>61237000</v>
      </c>
      <c r="F101" s="104">
        <v>63375000</v>
      </c>
      <c r="G101" s="104">
        <v>92418000</v>
      </c>
      <c r="H101" s="104">
        <v>81537000</v>
      </c>
      <c r="I101" s="104">
        <v>109750000</v>
      </c>
      <c r="J101" s="104">
        <v>126140000</v>
      </c>
      <c r="K101" s="104">
        <v>144130000</v>
      </c>
    </row>
    <row r="102" spans="1:11" x14ac:dyDescent="0.25">
      <c r="B102" s="104">
        <v>22905000</v>
      </c>
      <c r="C102" s="104">
        <v>45400000</v>
      </c>
      <c r="D102" s="104">
        <v>53228000</v>
      </c>
      <c r="E102" s="104">
        <v>60102000</v>
      </c>
      <c r="F102" s="104">
        <v>62345000</v>
      </c>
      <c r="G102" s="104">
        <v>94247000</v>
      </c>
      <c r="H102" s="104">
        <v>70755000</v>
      </c>
      <c r="I102" s="104">
        <v>113150000</v>
      </c>
      <c r="J102" s="104">
        <v>129660000</v>
      </c>
      <c r="K102" s="104">
        <v>145990000</v>
      </c>
    </row>
    <row r="103" spans="1:11" x14ac:dyDescent="0.25">
      <c r="B103" s="104">
        <v>23611000</v>
      </c>
      <c r="C103" s="104">
        <v>43853000</v>
      </c>
      <c r="D103" s="104">
        <v>44949000</v>
      </c>
      <c r="E103" s="104">
        <v>61513000</v>
      </c>
      <c r="F103" s="104">
        <v>66594000</v>
      </c>
      <c r="G103" s="104">
        <v>101510000</v>
      </c>
      <c r="H103" s="104">
        <v>69212000</v>
      </c>
      <c r="I103" s="104">
        <v>103630000</v>
      </c>
      <c r="J103" s="104">
        <v>138500000</v>
      </c>
      <c r="K103" s="104">
        <v>130670000</v>
      </c>
    </row>
    <row r="104" spans="1:11" x14ac:dyDescent="0.25">
      <c r="B104" s="104">
        <v>25413000</v>
      </c>
      <c r="C104" s="104">
        <v>39879000</v>
      </c>
      <c r="D104" s="104">
        <v>46971000</v>
      </c>
      <c r="E104" s="104">
        <v>60777000</v>
      </c>
      <c r="F104" s="104">
        <v>71635000</v>
      </c>
      <c r="G104" s="104">
        <v>105700000</v>
      </c>
      <c r="H104" s="104">
        <v>76456000</v>
      </c>
      <c r="I104" s="104">
        <v>104840000</v>
      </c>
      <c r="J104" s="104">
        <v>144440000</v>
      </c>
      <c r="K104" s="104">
        <v>143660000</v>
      </c>
    </row>
    <row r="105" spans="1:11" x14ac:dyDescent="0.25">
      <c r="B105" s="104">
        <v>26913000</v>
      </c>
      <c r="C105" s="104">
        <v>41030000</v>
      </c>
      <c r="D105" s="104">
        <v>50262000</v>
      </c>
      <c r="E105" s="104">
        <v>62294000</v>
      </c>
      <c r="F105" s="104">
        <v>68532000</v>
      </c>
      <c r="G105" s="104">
        <v>102830000</v>
      </c>
      <c r="H105" s="104">
        <v>80311000</v>
      </c>
      <c r="I105" s="104">
        <v>100370000</v>
      </c>
      <c r="J105" s="104">
        <v>144080000</v>
      </c>
      <c r="K105" s="104">
        <v>150590000</v>
      </c>
    </row>
    <row r="106" spans="1:11" x14ac:dyDescent="0.25">
      <c r="B106" s="104">
        <v>26032000</v>
      </c>
      <c r="C106" s="104">
        <v>41298000</v>
      </c>
      <c r="D106" s="104">
        <v>47636000</v>
      </c>
      <c r="E106" s="104">
        <v>62103000</v>
      </c>
      <c r="F106" s="104">
        <v>70438000</v>
      </c>
      <c r="G106" s="104">
        <v>101880000</v>
      </c>
      <c r="H106" s="104">
        <v>83549000</v>
      </c>
      <c r="I106" s="104">
        <v>102530000</v>
      </c>
      <c r="J106" s="104">
        <v>134310000</v>
      </c>
      <c r="K106" s="104">
        <v>153400000</v>
      </c>
    </row>
    <row r="107" spans="1:11" x14ac:dyDescent="0.25">
      <c r="B107" s="104">
        <v>26343000</v>
      </c>
      <c r="C107" s="104">
        <v>40260000</v>
      </c>
      <c r="D107" s="104">
        <v>45328000</v>
      </c>
      <c r="E107" s="104">
        <v>62965000</v>
      </c>
      <c r="F107" s="104">
        <v>70608000</v>
      </c>
      <c r="G107" s="104">
        <v>99052000</v>
      </c>
      <c r="H107" s="104">
        <v>83521000</v>
      </c>
      <c r="I107" s="104">
        <v>97250000</v>
      </c>
      <c r="J107" s="104">
        <v>128420000</v>
      </c>
      <c r="K107" s="104">
        <v>148150000</v>
      </c>
    </row>
    <row r="108" spans="1:11" x14ac:dyDescent="0.25">
      <c r="B108" s="104">
        <v>25605000</v>
      </c>
      <c r="C108" s="104">
        <v>41082000</v>
      </c>
      <c r="D108" s="104">
        <v>43408000</v>
      </c>
      <c r="E108" s="104">
        <v>61737000</v>
      </c>
      <c r="F108" s="104">
        <v>71992000</v>
      </c>
      <c r="G108" s="104">
        <v>101690000</v>
      </c>
      <c r="H108" s="104">
        <v>90410000</v>
      </c>
      <c r="I108" s="104">
        <v>97821000</v>
      </c>
      <c r="J108" s="104">
        <v>132110000</v>
      </c>
      <c r="K108" s="104">
        <v>154660000</v>
      </c>
    </row>
    <row r="109" spans="1:11" x14ac:dyDescent="0.25">
      <c r="B109" s="104">
        <v>23399000</v>
      </c>
      <c r="C109" s="104">
        <v>44314000</v>
      </c>
      <c r="D109" s="104">
        <v>42088000</v>
      </c>
      <c r="E109" s="104">
        <v>47246000</v>
      </c>
      <c r="F109" s="104">
        <v>73699000</v>
      </c>
      <c r="G109" s="104">
        <v>98171000</v>
      </c>
      <c r="H109" s="104">
        <v>90526000</v>
      </c>
      <c r="I109" s="104">
        <v>103610000</v>
      </c>
      <c r="J109" s="104">
        <v>122850000</v>
      </c>
      <c r="K109" s="104">
        <v>149880000</v>
      </c>
    </row>
    <row r="110" spans="1:11" x14ac:dyDescent="0.25">
      <c r="B110" s="104">
        <v>21927000</v>
      </c>
      <c r="C110" s="104">
        <v>40058000</v>
      </c>
      <c r="D110" s="104">
        <v>42297000</v>
      </c>
      <c r="E110" s="104">
        <v>50389000</v>
      </c>
      <c r="F110" s="104">
        <v>74866000</v>
      </c>
      <c r="G110" s="104">
        <v>94231000</v>
      </c>
      <c r="H110" s="104">
        <v>87757000</v>
      </c>
      <c r="I110" s="104">
        <v>100580000</v>
      </c>
      <c r="J110" s="104">
        <v>114430000</v>
      </c>
      <c r="K110" s="104">
        <v>138860000</v>
      </c>
    </row>
    <row r="111" spans="1:11" x14ac:dyDescent="0.25">
      <c r="B111" s="104">
        <v>23569000</v>
      </c>
      <c r="C111" s="104">
        <v>44356000</v>
      </c>
      <c r="D111" s="104">
        <v>45043000</v>
      </c>
      <c r="E111" s="104">
        <v>55159000</v>
      </c>
      <c r="F111" s="104">
        <v>73164000</v>
      </c>
      <c r="G111" s="104">
        <v>93514000</v>
      </c>
      <c r="H111" s="104">
        <v>91230000</v>
      </c>
      <c r="I111" s="104">
        <v>98043000</v>
      </c>
      <c r="J111" s="104">
        <v>115320000</v>
      </c>
      <c r="K111" s="104">
        <v>137110000</v>
      </c>
    </row>
    <row r="112" spans="1:11" x14ac:dyDescent="0.25">
      <c r="B112" s="104">
        <v>21803000</v>
      </c>
      <c r="C112" s="104">
        <v>49483000</v>
      </c>
      <c r="D112" s="104">
        <v>48225000</v>
      </c>
      <c r="E112" s="104">
        <v>57531000</v>
      </c>
      <c r="F112" s="104">
        <v>74581000</v>
      </c>
      <c r="G112" s="104">
        <v>85707000</v>
      </c>
      <c r="H112" s="104">
        <v>95981000</v>
      </c>
      <c r="I112" s="104">
        <v>103030000</v>
      </c>
      <c r="J112" s="104">
        <v>116300000</v>
      </c>
      <c r="K112" s="104">
        <v>132770000</v>
      </c>
    </row>
    <row r="113" spans="2:11" x14ac:dyDescent="0.25">
      <c r="B113" s="104">
        <v>21176000</v>
      </c>
      <c r="C113" s="104">
        <v>51498000</v>
      </c>
      <c r="D113" s="104">
        <v>48461000</v>
      </c>
      <c r="E113" s="104">
        <v>46435000</v>
      </c>
      <c r="F113" s="104">
        <v>72270000</v>
      </c>
      <c r="G113" s="104">
        <v>85671000</v>
      </c>
      <c r="H113" s="104">
        <v>96625000</v>
      </c>
      <c r="I113" s="104">
        <v>104950000</v>
      </c>
      <c r="J113" s="104">
        <v>127590000</v>
      </c>
      <c r="K113" s="104">
        <v>141980000</v>
      </c>
    </row>
    <row r="114" spans="2:11" x14ac:dyDescent="0.25">
      <c r="B114" s="104">
        <v>20041000</v>
      </c>
      <c r="C114" s="104">
        <v>46117000</v>
      </c>
      <c r="D114" s="104">
        <v>49853000</v>
      </c>
      <c r="E114" s="104">
        <v>50736000</v>
      </c>
      <c r="F114" s="104">
        <v>73469000</v>
      </c>
      <c r="G114" s="104">
        <v>91777000</v>
      </c>
      <c r="H114" s="104">
        <v>94387000</v>
      </c>
      <c r="I114" s="104">
        <v>106280000</v>
      </c>
      <c r="J114" s="104">
        <v>127070000</v>
      </c>
      <c r="K114" s="104">
        <v>144140000</v>
      </c>
    </row>
    <row r="115" spans="2:11" x14ac:dyDescent="0.25">
      <c r="B115" s="104">
        <v>20544000</v>
      </c>
      <c r="C115" s="104">
        <v>47004000</v>
      </c>
      <c r="D115" s="104">
        <v>49663000</v>
      </c>
      <c r="E115" s="104">
        <v>54747000</v>
      </c>
      <c r="F115" s="104">
        <v>61735000</v>
      </c>
      <c r="G115" s="104">
        <v>92405000</v>
      </c>
      <c r="H115" s="104">
        <v>98710000</v>
      </c>
      <c r="I115" s="104">
        <v>104270000</v>
      </c>
      <c r="J115" s="104">
        <v>130980000</v>
      </c>
      <c r="K115" s="104">
        <v>157160000</v>
      </c>
    </row>
    <row r="116" spans="2:11" x14ac:dyDescent="0.25">
      <c r="B116" s="104">
        <v>21624000</v>
      </c>
      <c r="C116" s="104">
        <v>49621000</v>
      </c>
      <c r="D116" s="104">
        <v>49972000</v>
      </c>
      <c r="E116" s="104">
        <v>58764000</v>
      </c>
      <c r="F116" s="104">
        <v>52725000</v>
      </c>
      <c r="G116" s="104">
        <v>93690000</v>
      </c>
      <c r="H116" s="104">
        <v>97872000</v>
      </c>
      <c r="I116" s="104">
        <v>104220000</v>
      </c>
      <c r="J116" s="104">
        <v>129340000</v>
      </c>
      <c r="K116" s="104">
        <v>143120000</v>
      </c>
    </row>
    <row r="117" spans="2:11" x14ac:dyDescent="0.25">
      <c r="B117" s="104">
        <v>21827000</v>
      </c>
      <c r="C117" s="104">
        <v>43643000</v>
      </c>
      <c r="D117" s="104">
        <v>45085000</v>
      </c>
      <c r="E117" s="104">
        <v>59654000</v>
      </c>
      <c r="F117" s="104">
        <v>52820000</v>
      </c>
      <c r="G117" s="104">
        <v>90485000</v>
      </c>
      <c r="H117" s="104">
        <v>95348000</v>
      </c>
      <c r="I117" s="104">
        <v>107090000</v>
      </c>
      <c r="J117" s="104">
        <v>130510000</v>
      </c>
      <c r="K117" s="104">
        <v>138150000</v>
      </c>
    </row>
    <row r="118" spans="2:11" x14ac:dyDescent="0.25">
      <c r="B118" s="104">
        <v>22585000</v>
      </c>
      <c r="C118" s="104">
        <v>42228000</v>
      </c>
      <c r="D118" s="104">
        <v>38681000</v>
      </c>
      <c r="E118" s="104">
        <v>60022000</v>
      </c>
      <c r="F118" s="104">
        <v>41542000</v>
      </c>
      <c r="G118" s="104">
        <v>88886000</v>
      </c>
      <c r="H118" s="104">
        <v>88457000</v>
      </c>
      <c r="I118" s="104">
        <v>96591000</v>
      </c>
      <c r="J118" s="104">
        <v>132040000</v>
      </c>
      <c r="K118" s="104">
        <v>146380000</v>
      </c>
    </row>
    <row r="119" spans="2:11" x14ac:dyDescent="0.25">
      <c r="B119" s="104">
        <v>21429000</v>
      </c>
      <c r="C119" s="104">
        <v>42410000</v>
      </c>
      <c r="D119" s="104">
        <v>32704000</v>
      </c>
      <c r="E119" s="104">
        <v>62201000</v>
      </c>
      <c r="F119" s="104">
        <v>45189000</v>
      </c>
      <c r="G119" s="104">
        <v>82129000</v>
      </c>
      <c r="H119" s="104">
        <v>92797000</v>
      </c>
      <c r="I119" s="104">
        <v>78250000</v>
      </c>
      <c r="J119" s="104">
        <v>123090000</v>
      </c>
      <c r="K119" s="104">
        <v>139900000</v>
      </c>
    </row>
    <row r="120" spans="2:11" x14ac:dyDescent="0.25">
      <c r="B120" s="104">
        <v>19941000</v>
      </c>
      <c r="C120" s="104">
        <v>41887000</v>
      </c>
      <c r="D120" s="104">
        <v>32686000</v>
      </c>
      <c r="E120" s="104">
        <v>63875000</v>
      </c>
      <c r="F120" s="104">
        <v>48792000</v>
      </c>
      <c r="G120" s="104">
        <v>78051000</v>
      </c>
      <c r="H120" s="104">
        <v>97270000</v>
      </c>
      <c r="I120" s="104">
        <v>73908000</v>
      </c>
      <c r="J120" s="104">
        <v>126590000</v>
      </c>
      <c r="K120" s="104">
        <v>139150000</v>
      </c>
    </row>
    <row r="121" spans="2:11" x14ac:dyDescent="0.25">
      <c r="B121" s="104">
        <v>20445000</v>
      </c>
      <c r="C121" s="104">
        <v>41764000</v>
      </c>
      <c r="D121" s="104">
        <v>35790000</v>
      </c>
      <c r="E121" s="104">
        <v>64834000</v>
      </c>
      <c r="F121" s="104">
        <v>50939000</v>
      </c>
      <c r="G121" s="104">
        <v>82672000</v>
      </c>
      <c r="H121" s="104">
        <v>103920000</v>
      </c>
      <c r="I121" s="104">
        <v>76892000</v>
      </c>
      <c r="J121" s="104">
        <v>120110000</v>
      </c>
      <c r="K121" s="104">
        <v>131410000</v>
      </c>
    </row>
    <row r="122" spans="2:11" x14ac:dyDescent="0.25">
      <c r="B122" s="104">
        <v>22393000</v>
      </c>
      <c r="C122" s="104">
        <v>43007000</v>
      </c>
      <c r="D122" s="104">
        <v>39076000</v>
      </c>
      <c r="E122" s="104">
        <v>64097000</v>
      </c>
      <c r="F122" s="104">
        <v>52804000</v>
      </c>
      <c r="G122" s="104">
        <v>77685000</v>
      </c>
      <c r="H122" s="104">
        <v>109540000</v>
      </c>
      <c r="I122" s="104">
        <v>74189000</v>
      </c>
      <c r="J122" s="104">
        <v>123270000</v>
      </c>
      <c r="K122" s="104">
        <v>126980000</v>
      </c>
    </row>
    <row r="123" spans="2:11" x14ac:dyDescent="0.25">
      <c r="B123" s="104">
        <v>23155000</v>
      </c>
      <c r="C123" s="104">
        <v>37018000</v>
      </c>
      <c r="D123" s="104">
        <v>40300000</v>
      </c>
      <c r="E123" s="104">
        <v>59443000</v>
      </c>
      <c r="F123" s="104">
        <v>53829000</v>
      </c>
      <c r="G123" s="104">
        <v>76873000</v>
      </c>
      <c r="H123" s="104">
        <v>113210000</v>
      </c>
      <c r="I123" s="104">
        <v>75005000</v>
      </c>
      <c r="J123" s="104">
        <v>125180000</v>
      </c>
      <c r="K123" s="104">
        <v>133870000</v>
      </c>
    </row>
    <row r="124" spans="2:11" x14ac:dyDescent="0.25">
      <c r="B124" s="104">
        <v>23881000</v>
      </c>
      <c r="C124" s="104">
        <v>33496000</v>
      </c>
      <c r="D124" s="104">
        <v>41311000</v>
      </c>
      <c r="E124" s="104">
        <v>61828000</v>
      </c>
      <c r="F124" s="104">
        <v>56285000</v>
      </c>
      <c r="G124" s="104">
        <v>83536000</v>
      </c>
      <c r="H124" s="104">
        <v>115760000</v>
      </c>
      <c r="I124" s="104">
        <v>77058000</v>
      </c>
      <c r="J124" s="104">
        <v>131700000</v>
      </c>
      <c r="K124" s="104">
        <v>140310000</v>
      </c>
    </row>
    <row r="125" spans="2:11" x14ac:dyDescent="0.25">
      <c r="B125" s="104">
        <v>24093000</v>
      </c>
      <c r="C125" s="104">
        <v>34022000</v>
      </c>
      <c r="D125" s="104">
        <v>42671000</v>
      </c>
      <c r="E125" s="104">
        <v>52457000</v>
      </c>
      <c r="F125" s="104">
        <v>60765000</v>
      </c>
      <c r="G125" s="104">
        <v>82042000</v>
      </c>
      <c r="H125" s="104">
        <v>97711000</v>
      </c>
      <c r="I125" s="104">
        <v>74093000</v>
      </c>
      <c r="J125" s="104">
        <v>128370000</v>
      </c>
      <c r="K125" s="104">
        <v>151160000</v>
      </c>
    </row>
    <row r="126" spans="2:11" x14ac:dyDescent="0.25">
      <c r="B126" s="104">
        <v>23316000</v>
      </c>
      <c r="C126" s="104">
        <v>36387000</v>
      </c>
      <c r="D126" s="104">
        <v>42397000</v>
      </c>
      <c r="E126" s="104">
        <v>57295000</v>
      </c>
      <c r="F126" s="104">
        <v>66864000</v>
      </c>
      <c r="G126" s="104">
        <v>83430000</v>
      </c>
      <c r="H126" s="104">
        <v>87733000</v>
      </c>
      <c r="I126" s="104">
        <v>74883000</v>
      </c>
      <c r="J126" s="104">
        <v>113990000</v>
      </c>
      <c r="K126" s="104">
        <v>153410000</v>
      </c>
    </row>
    <row r="127" spans="2:11" x14ac:dyDescent="0.25">
      <c r="B127" s="104">
        <v>22629000</v>
      </c>
      <c r="C127" s="104">
        <v>34613000</v>
      </c>
      <c r="D127" s="104">
        <v>41890000</v>
      </c>
      <c r="E127" s="104">
        <v>61234000</v>
      </c>
      <c r="F127" s="104">
        <v>75788000</v>
      </c>
      <c r="G127" s="104">
        <v>84170000</v>
      </c>
      <c r="H127" s="104">
        <v>86683000</v>
      </c>
      <c r="I127" s="104">
        <v>82606000</v>
      </c>
      <c r="J127" s="104">
        <v>118010000</v>
      </c>
      <c r="K127" s="104">
        <v>154270000</v>
      </c>
    </row>
    <row r="128" spans="2:11" x14ac:dyDescent="0.25">
      <c r="B128" s="104">
        <v>22662000</v>
      </c>
      <c r="C128" s="104">
        <v>34786000</v>
      </c>
      <c r="D128" s="104">
        <v>43767000</v>
      </c>
      <c r="E128" s="104">
        <v>55779000</v>
      </c>
      <c r="F128" s="104">
        <v>70356000</v>
      </c>
      <c r="G128" s="104">
        <v>83441000</v>
      </c>
      <c r="H128" s="104">
        <v>93253000</v>
      </c>
      <c r="I128" s="104">
        <v>85013000</v>
      </c>
      <c r="J128" s="104">
        <v>115500000</v>
      </c>
      <c r="K128" s="104">
        <v>144750000</v>
      </c>
    </row>
    <row r="129" spans="2:11" x14ac:dyDescent="0.25">
      <c r="B129" s="104">
        <v>25024000</v>
      </c>
      <c r="C129" s="104">
        <v>34077000</v>
      </c>
      <c r="D129" s="104">
        <v>44449000</v>
      </c>
      <c r="E129" s="104">
        <v>51233000</v>
      </c>
      <c r="F129" s="104">
        <v>71211000</v>
      </c>
      <c r="G129" s="104">
        <v>79399000</v>
      </c>
      <c r="H129" s="104">
        <v>90729000</v>
      </c>
      <c r="I129" s="104">
        <v>88725000</v>
      </c>
      <c r="J129" s="104">
        <v>121300000</v>
      </c>
      <c r="K129" s="104">
        <v>143450000</v>
      </c>
    </row>
    <row r="130" spans="2:11" x14ac:dyDescent="0.25">
      <c r="B130" s="104">
        <v>27105000</v>
      </c>
      <c r="C130" s="104">
        <v>32452000</v>
      </c>
      <c r="D130" s="104">
        <v>36292000</v>
      </c>
      <c r="E130" s="104">
        <v>50699000</v>
      </c>
      <c r="F130" s="104">
        <v>72251000</v>
      </c>
      <c r="G130" s="104">
        <v>77184000</v>
      </c>
      <c r="H130" s="104">
        <v>101010000</v>
      </c>
      <c r="I130" s="104">
        <v>82498000</v>
      </c>
      <c r="J130" s="104">
        <v>122580000</v>
      </c>
      <c r="K130" s="104">
        <v>136050000</v>
      </c>
    </row>
    <row r="131" spans="2:11" x14ac:dyDescent="0.25">
      <c r="B131" s="104">
        <v>22929000</v>
      </c>
      <c r="C131" s="104">
        <v>31901000</v>
      </c>
      <c r="D131" s="104">
        <v>35124000</v>
      </c>
      <c r="E131" s="104">
        <v>49913000</v>
      </c>
      <c r="F131" s="104">
        <v>73556000</v>
      </c>
      <c r="G131" s="104">
        <v>75937000</v>
      </c>
      <c r="H131" s="104">
        <v>108460000</v>
      </c>
      <c r="I131" s="104">
        <v>81087000</v>
      </c>
      <c r="J131" s="104">
        <v>126410000</v>
      </c>
      <c r="K131" s="104">
        <v>129530000</v>
      </c>
    </row>
    <row r="132" spans="2:11" x14ac:dyDescent="0.25">
      <c r="B132" s="104">
        <v>24976000</v>
      </c>
      <c r="C132" s="104">
        <v>34261000</v>
      </c>
      <c r="D132" s="104">
        <v>37319000</v>
      </c>
      <c r="E132" s="104">
        <v>53758000</v>
      </c>
      <c r="F132" s="104">
        <v>63796000</v>
      </c>
      <c r="G132" s="104">
        <v>74377000</v>
      </c>
      <c r="H132" s="104">
        <v>101490000</v>
      </c>
      <c r="I132" s="104">
        <v>83413000</v>
      </c>
      <c r="J132" s="104">
        <v>129350000</v>
      </c>
      <c r="K132" s="104">
        <v>122600000</v>
      </c>
    </row>
    <row r="133" spans="2:11" x14ac:dyDescent="0.25">
      <c r="B133" s="104">
        <v>26137000</v>
      </c>
      <c r="C133" s="104">
        <v>35246000</v>
      </c>
      <c r="D133" s="104">
        <v>40448000</v>
      </c>
      <c r="E133" s="104">
        <v>57681000</v>
      </c>
      <c r="F133" s="104">
        <v>59439000</v>
      </c>
      <c r="G133" s="104">
        <v>67340000</v>
      </c>
      <c r="H133" s="104">
        <v>107800000</v>
      </c>
      <c r="I133" s="104">
        <v>86482000</v>
      </c>
      <c r="J133" s="104">
        <v>124640000</v>
      </c>
      <c r="K133" s="104">
        <v>127650000</v>
      </c>
    </row>
    <row r="134" spans="2:11" x14ac:dyDescent="0.25">
      <c r="B134" s="104">
        <v>24728000</v>
      </c>
      <c r="C134" s="104">
        <v>32109000</v>
      </c>
      <c r="D134" s="104">
        <v>40531000</v>
      </c>
      <c r="E134" s="104">
        <v>56840000</v>
      </c>
      <c r="F134" s="104">
        <v>59731000</v>
      </c>
      <c r="G134" s="104">
        <v>73105000</v>
      </c>
      <c r="H134" s="104">
        <v>103190000</v>
      </c>
      <c r="I134" s="104">
        <v>86365000</v>
      </c>
      <c r="J134" s="104">
        <v>107460000</v>
      </c>
      <c r="K134" s="104">
        <v>135370000</v>
      </c>
    </row>
    <row r="135" spans="2:11" x14ac:dyDescent="0.25">
      <c r="B135" s="104">
        <v>22540000</v>
      </c>
      <c r="C135" s="104">
        <v>33384000</v>
      </c>
      <c r="D135" s="104">
        <v>40434000</v>
      </c>
      <c r="E135" s="104">
        <v>56597000</v>
      </c>
      <c r="F135" s="104">
        <v>62178000</v>
      </c>
      <c r="G135" s="104">
        <v>78312000</v>
      </c>
      <c r="H135" s="104">
        <v>110970000</v>
      </c>
      <c r="I135" s="104">
        <v>89595000</v>
      </c>
      <c r="J135" s="104">
        <v>107810000</v>
      </c>
      <c r="K135" s="104">
        <v>133750000</v>
      </c>
    </row>
    <row r="136" spans="2:11" x14ac:dyDescent="0.25">
      <c r="B136" s="104">
        <v>23659000</v>
      </c>
      <c r="C136" s="104">
        <v>36159000</v>
      </c>
      <c r="D136" s="104">
        <v>40069000</v>
      </c>
      <c r="E136" s="104">
        <v>51322000</v>
      </c>
      <c r="F136" s="104">
        <v>66213000</v>
      </c>
      <c r="G136" s="104">
        <v>82562000</v>
      </c>
      <c r="H136" s="104">
        <v>109140000</v>
      </c>
      <c r="I136" s="104">
        <v>88404000</v>
      </c>
      <c r="J136" s="104">
        <v>113890000</v>
      </c>
      <c r="K136" s="104">
        <v>141060000</v>
      </c>
    </row>
    <row r="137" spans="2:11" x14ac:dyDescent="0.25">
      <c r="B137" s="104">
        <v>23509000</v>
      </c>
      <c r="C137" s="104">
        <v>37885000</v>
      </c>
      <c r="D137" s="104">
        <v>42840000</v>
      </c>
      <c r="E137" s="104">
        <v>49895000</v>
      </c>
      <c r="F137" s="104">
        <v>55771000</v>
      </c>
      <c r="G137" s="104">
        <v>84867000</v>
      </c>
      <c r="H137" s="104">
        <v>105970000</v>
      </c>
      <c r="I137" s="104">
        <v>90492000</v>
      </c>
      <c r="J137" s="104">
        <v>108300000</v>
      </c>
      <c r="K137" s="104">
        <v>146130000</v>
      </c>
    </row>
    <row r="138" spans="2:11" x14ac:dyDescent="0.25">
      <c r="B138" s="104">
        <v>23315000</v>
      </c>
      <c r="C138" s="104">
        <v>37722000</v>
      </c>
      <c r="D138" s="104">
        <v>42758000</v>
      </c>
      <c r="E138" s="104">
        <v>51609000</v>
      </c>
      <c r="F138" s="104">
        <v>62185000</v>
      </c>
      <c r="G138" s="104">
        <v>73974000</v>
      </c>
      <c r="H138" s="104">
        <v>106690000</v>
      </c>
      <c r="I138" s="104">
        <v>91155000</v>
      </c>
      <c r="J138" s="104">
        <v>118820000</v>
      </c>
      <c r="K138" s="104">
        <v>146600000</v>
      </c>
    </row>
    <row r="139" spans="2:11" x14ac:dyDescent="0.25">
      <c r="B139" s="104">
        <v>21444000</v>
      </c>
      <c r="C139" s="104">
        <v>40927000</v>
      </c>
      <c r="D139" s="104">
        <v>43850000</v>
      </c>
      <c r="E139" s="104">
        <v>52366000</v>
      </c>
      <c r="F139" s="104">
        <v>69946000</v>
      </c>
      <c r="G139" s="104">
        <v>79668000</v>
      </c>
      <c r="H139" s="104">
        <v>104130000</v>
      </c>
      <c r="I139" s="104">
        <v>94367000</v>
      </c>
      <c r="J139" s="104">
        <v>112930000</v>
      </c>
      <c r="K139" s="104">
        <v>144790000</v>
      </c>
    </row>
    <row r="140" spans="2:11" x14ac:dyDescent="0.25">
      <c r="B140" s="104">
        <v>21776000</v>
      </c>
      <c r="C140" s="104">
        <v>44506000</v>
      </c>
      <c r="D140" s="104">
        <v>44460000</v>
      </c>
      <c r="E140" s="104">
        <v>53556000</v>
      </c>
      <c r="F140" s="104">
        <v>70292000</v>
      </c>
      <c r="G140" s="104">
        <v>77604000</v>
      </c>
      <c r="H140" s="104">
        <v>97076000</v>
      </c>
      <c r="I140" s="104">
        <v>94232000</v>
      </c>
      <c r="J140" s="104">
        <v>116910000</v>
      </c>
      <c r="K140" s="104">
        <v>151770000</v>
      </c>
    </row>
    <row r="141" spans="2:11" x14ac:dyDescent="0.25">
      <c r="B141" s="104">
        <v>22742000</v>
      </c>
      <c r="C141" s="104">
        <v>46834000</v>
      </c>
      <c r="D141" s="104">
        <v>39346000</v>
      </c>
      <c r="E141" s="104">
        <v>40998000</v>
      </c>
      <c r="F141" s="104">
        <v>78665000</v>
      </c>
      <c r="G141" s="104">
        <v>76382000</v>
      </c>
      <c r="H141" s="104">
        <v>110080000</v>
      </c>
      <c r="I141" s="104">
        <v>90220000</v>
      </c>
      <c r="J141" s="104">
        <v>122030000</v>
      </c>
      <c r="K141" s="104">
        <v>143200000</v>
      </c>
    </row>
    <row r="142" spans="2:11" x14ac:dyDescent="0.25">
      <c r="B142" s="104">
        <v>24557000</v>
      </c>
      <c r="C142" s="104">
        <v>43604000</v>
      </c>
      <c r="D142" s="104">
        <v>38761000</v>
      </c>
      <c r="E142" s="104">
        <v>39966000</v>
      </c>
      <c r="F142" s="104">
        <v>64500000</v>
      </c>
      <c r="G142" s="104">
        <v>71472000</v>
      </c>
      <c r="H142" s="104">
        <v>106880000</v>
      </c>
      <c r="I142" s="104">
        <v>86571000</v>
      </c>
      <c r="J142" s="104">
        <v>124340000</v>
      </c>
      <c r="K142" s="104">
        <v>144520000</v>
      </c>
    </row>
    <row r="143" spans="2:11" x14ac:dyDescent="0.25">
      <c r="B143" s="104">
        <v>25138000</v>
      </c>
      <c r="C143" s="104">
        <v>47684000</v>
      </c>
      <c r="D143" s="104">
        <v>37887000</v>
      </c>
      <c r="E143" s="104">
        <v>46113000</v>
      </c>
      <c r="F143" s="104">
        <v>60626000</v>
      </c>
      <c r="G143" s="104">
        <v>71000000</v>
      </c>
      <c r="H143" s="104">
        <v>98163000</v>
      </c>
      <c r="I143" s="104">
        <v>83039000</v>
      </c>
      <c r="J143" s="104">
        <v>137290000</v>
      </c>
      <c r="K143" s="104">
        <v>153440000</v>
      </c>
    </row>
    <row r="144" spans="2:11" x14ac:dyDescent="0.25">
      <c r="B144" s="104">
        <v>25402000</v>
      </c>
      <c r="C144" s="104">
        <v>39793000</v>
      </c>
      <c r="D144" s="104">
        <v>39350000</v>
      </c>
      <c r="E144" s="104">
        <v>43234000</v>
      </c>
      <c r="F144" s="104">
        <v>58050000</v>
      </c>
      <c r="G144" s="104">
        <v>76423000</v>
      </c>
      <c r="H144" s="104">
        <v>88545000</v>
      </c>
      <c r="I144" s="104">
        <v>85457000</v>
      </c>
      <c r="J144" s="104">
        <v>144200000</v>
      </c>
      <c r="K144" s="104">
        <v>160160000</v>
      </c>
    </row>
    <row r="145" spans="2:11" x14ac:dyDescent="0.25">
      <c r="B145" s="104">
        <v>23496000</v>
      </c>
      <c r="C145" s="104">
        <v>39293000</v>
      </c>
      <c r="D145" s="104">
        <v>39044000</v>
      </c>
      <c r="E145" s="104">
        <v>47288000</v>
      </c>
      <c r="F145" s="104">
        <v>62366000</v>
      </c>
      <c r="G145" s="104">
        <v>80969000</v>
      </c>
      <c r="H145" s="104">
        <v>91860000</v>
      </c>
      <c r="I145" s="104">
        <v>86683000</v>
      </c>
      <c r="J145" s="104">
        <v>122990000</v>
      </c>
      <c r="K145" s="104">
        <v>161010000</v>
      </c>
    </row>
    <row r="146" spans="2:11" x14ac:dyDescent="0.25">
      <c r="B146" s="104">
        <v>24258000</v>
      </c>
      <c r="C146" s="104">
        <v>39634000</v>
      </c>
      <c r="D146" s="104">
        <v>33965000</v>
      </c>
      <c r="E146" s="104">
        <v>47128000</v>
      </c>
      <c r="F146" s="104">
        <v>58968000</v>
      </c>
      <c r="G146" s="104">
        <v>85490000</v>
      </c>
      <c r="H146" s="104">
        <v>95210000</v>
      </c>
      <c r="I146" s="104">
        <v>83635000</v>
      </c>
      <c r="J146" s="104">
        <v>128050000</v>
      </c>
      <c r="K146" s="104">
        <v>153630000</v>
      </c>
    </row>
    <row r="147" spans="2:11" x14ac:dyDescent="0.25">
      <c r="B147" s="104">
        <v>24883000</v>
      </c>
      <c r="C147" s="104">
        <v>40082000</v>
      </c>
      <c r="D147" s="104">
        <v>33991000</v>
      </c>
      <c r="E147" s="104">
        <v>44642000</v>
      </c>
      <c r="F147" s="104">
        <v>63685000</v>
      </c>
      <c r="G147" s="104">
        <v>89551000</v>
      </c>
      <c r="H147" s="104">
        <v>95185000</v>
      </c>
      <c r="I147" s="104">
        <v>81418000</v>
      </c>
      <c r="J147" s="104">
        <v>144380000</v>
      </c>
      <c r="K147" s="104">
        <v>136820000</v>
      </c>
    </row>
    <row r="148" spans="2:11" x14ac:dyDescent="0.25">
      <c r="B148" s="104">
        <v>23140000</v>
      </c>
      <c r="C148" s="104">
        <v>36365000</v>
      </c>
      <c r="D148" s="104">
        <v>34141000</v>
      </c>
      <c r="E148" s="104">
        <v>47055000</v>
      </c>
      <c r="F148" s="104">
        <v>67692000</v>
      </c>
      <c r="G148" s="104">
        <v>89406000</v>
      </c>
      <c r="H148" s="104">
        <v>91047000</v>
      </c>
      <c r="I148" s="104">
        <v>76277000</v>
      </c>
      <c r="J148" s="104">
        <v>129510000</v>
      </c>
      <c r="K148" s="104">
        <v>133770000</v>
      </c>
    </row>
    <row r="149" spans="2:11" x14ac:dyDescent="0.25">
      <c r="B149" s="104">
        <v>25613000</v>
      </c>
      <c r="C149" s="104">
        <v>37358000</v>
      </c>
      <c r="D149" s="104">
        <v>33080000</v>
      </c>
      <c r="E149" s="104">
        <v>52883000</v>
      </c>
      <c r="F149" s="104">
        <v>73361000</v>
      </c>
      <c r="G149" s="104">
        <v>85360000</v>
      </c>
      <c r="H149" s="104">
        <v>97310000</v>
      </c>
      <c r="I149" s="104">
        <v>79984000</v>
      </c>
      <c r="J149" s="104">
        <v>114470000</v>
      </c>
      <c r="K149" s="104">
        <v>134470000</v>
      </c>
    </row>
    <row r="150" spans="2:11" x14ac:dyDescent="0.25">
      <c r="B150" s="104">
        <v>27568000</v>
      </c>
      <c r="C150" s="104">
        <v>42530000</v>
      </c>
      <c r="D150" s="104">
        <v>32562000</v>
      </c>
      <c r="E150" s="104">
        <v>54845000</v>
      </c>
      <c r="F150" s="104">
        <v>72239000</v>
      </c>
      <c r="G150" s="104">
        <v>76522000</v>
      </c>
      <c r="H150" s="104">
        <v>105090000</v>
      </c>
      <c r="I150" s="104">
        <v>82981000</v>
      </c>
      <c r="J150" s="104">
        <v>116310000</v>
      </c>
      <c r="K150" s="104">
        <v>139980000</v>
      </c>
    </row>
    <row r="151" spans="2:11" x14ac:dyDescent="0.25">
      <c r="B151" s="104">
        <v>28009000</v>
      </c>
      <c r="C151" s="104">
        <v>37467000</v>
      </c>
      <c r="D151" s="104">
        <v>35898000</v>
      </c>
      <c r="E151" s="104">
        <v>53931000</v>
      </c>
      <c r="F151" s="104">
        <v>70673000</v>
      </c>
      <c r="G151" s="104">
        <v>79077000</v>
      </c>
      <c r="H151" s="104">
        <v>105600000</v>
      </c>
      <c r="I151" s="104">
        <v>81753000</v>
      </c>
      <c r="J151" s="104">
        <v>120140000</v>
      </c>
      <c r="K151" s="104">
        <v>144780000</v>
      </c>
    </row>
    <row r="152" spans="2:11" x14ac:dyDescent="0.25">
      <c r="B152" s="104">
        <v>26853000</v>
      </c>
      <c r="C152" s="104">
        <v>35321000</v>
      </c>
      <c r="D152" s="104">
        <v>35736000</v>
      </c>
      <c r="E152" s="104">
        <v>53619000</v>
      </c>
      <c r="F152" s="104">
        <v>71935000</v>
      </c>
      <c r="G152" s="104">
        <v>82022000</v>
      </c>
      <c r="H152" s="104">
        <v>99829000</v>
      </c>
      <c r="I152" s="104">
        <v>83062000</v>
      </c>
      <c r="J152" s="104">
        <v>122490000</v>
      </c>
      <c r="K152" s="104">
        <v>149040000</v>
      </c>
    </row>
    <row r="153" spans="2:11" x14ac:dyDescent="0.25">
      <c r="B153" s="104">
        <v>28137000</v>
      </c>
      <c r="C153" s="104">
        <v>34528000</v>
      </c>
      <c r="D153" s="104">
        <v>38388000</v>
      </c>
      <c r="E153" s="104">
        <v>51407000</v>
      </c>
      <c r="F153" s="104">
        <v>79074000</v>
      </c>
      <c r="G153" s="104">
        <v>80443000</v>
      </c>
      <c r="H153" s="104">
        <v>83132000</v>
      </c>
      <c r="I153" s="104">
        <v>74427000</v>
      </c>
      <c r="J153" s="104">
        <v>125780000</v>
      </c>
      <c r="K153" s="104">
        <v>155320000</v>
      </c>
    </row>
    <row r="154" spans="2:11" x14ac:dyDescent="0.25">
      <c r="B154" s="104">
        <v>28813000</v>
      </c>
      <c r="C154" s="104">
        <v>35155000</v>
      </c>
      <c r="D154" s="104">
        <v>38178000</v>
      </c>
      <c r="E154" s="104">
        <v>47629000</v>
      </c>
      <c r="F154" s="104">
        <v>76403000</v>
      </c>
      <c r="G154" s="104">
        <v>85657000</v>
      </c>
      <c r="H154" s="104">
        <v>93061000</v>
      </c>
      <c r="I154" s="104">
        <v>84360000</v>
      </c>
      <c r="J154" s="104">
        <v>122000000</v>
      </c>
      <c r="K154" s="104">
        <v>150860000</v>
      </c>
    </row>
    <row r="155" spans="2:11" x14ac:dyDescent="0.25">
      <c r="B155" s="104">
        <v>26506000</v>
      </c>
      <c r="C155" s="104">
        <v>36512000</v>
      </c>
      <c r="D155" s="104">
        <v>36896000</v>
      </c>
      <c r="E155" s="104">
        <v>47899000</v>
      </c>
      <c r="F155" s="104">
        <v>66226000</v>
      </c>
      <c r="G155" s="104">
        <v>89333000</v>
      </c>
      <c r="H155" s="104">
        <v>100430000</v>
      </c>
      <c r="I155" s="104">
        <v>90982000</v>
      </c>
      <c r="J155" s="104">
        <v>128560000</v>
      </c>
      <c r="K155" s="104">
        <v>125110000</v>
      </c>
    </row>
    <row r="156" spans="2:11" x14ac:dyDescent="0.25">
      <c r="B156" s="104">
        <v>24897000</v>
      </c>
      <c r="C156" s="104">
        <v>35721000</v>
      </c>
      <c r="D156" s="104">
        <v>38998000</v>
      </c>
      <c r="E156" s="104">
        <v>50525000</v>
      </c>
      <c r="F156" s="104">
        <v>71282000</v>
      </c>
      <c r="G156" s="104">
        <v>83743000</v>
      </c>
      <c r="H156" s="104">
        <v>93658000</v>
      </c>
      <c r="I156" s="104">
        <v>86976000</v>
      </c>
      <c r="J156" s="104">
        <v>125170000</v>
      </c>
      <c r="K156" s="104">
        <v>114180000</v>
      </c>
    </row>
    <row r="157" spans="2:11" x14ac:dyDescent="0.25">
      <c r="B157" s="104">
        <v>26157000</v>
      </c>
      <c r="C157" s="104">
        <v>36283000</v>
      </c>
      <c r="D157" s="104">
        <v>38993000</v>
      </c>
      <c r="E157" s="104">
        <v>52466000</v>
      </c>
      <c r="F157" s="104">
        <v>73864000</v>
      </c>
      <c r="G157" s="104">
        <v>87704000</v>
      </c>
      <c r="H157" s="104">
        <v>105880000</v>
      </c>
      <c r="I157" s="104">
        <v>92330000</v>
      </c>
      <c r="J157" s="104">
        <v>130750000</v>
      </c>
      <c r="K157" s="104">
        <v>120390000</v>
      </c>
    </row>
    <row r="158" spans="2:11" x14ac:dyDescent="0.25">
      <c r="B158" s="104">
        <v>24631000</v>
      </c>
      <c r="C158" s="104">
        <v>39023000</v>
      </c>
      <c r="D158" s="104">
        <v>36855000</v>
      </c>
      <c r="E158" s="104">
        <v>52092000</v>
      </c>
      <c r="F158" s="104">
        <v>71752000</v>
      </c>
      <c r="G158" s="104">
        <v>89781000</v>
      </c>
      <c r="H158" s="104">
        <v>108780000</v>
      </c>
      <c r="I158" s="104">
        <v>93453000</v>
      </c>
      <c r="J158" s="104">
        <v>114550000</v>
      </c>
      <c r="K158" s="104">
        <v>124100000</v>
      </c>
    </row>
    <row r="159" spans="2:11" x14ac:dyDescent="0.25">
      <c r="B159" s="104">
        <v>24990000</v>
      </c>
      <c r="C159" s="104">
        <v>37046000</v>
      </c>
      <c r="D159" s="104">
        <v>38334000</v>
      </c>
      <c r="E159" s="104">
        <v>55763000</v>
      </c>
      <c r="F159" s="104">
        <v>64760000</v>
      </c>
      <c r="G159" s="104">
        <v>86853000</v>
      </c>
      <c r="H159" s="104">
        <v>94721000</v>
      </c>
      <c r="I159" s="104">
        <v>95943000</v>
      </c>
      <c r="J159" s="104">
        <v>113140000</v>
      </c>
      <c r="K159" s="104">
        <v>125170000</v>
      </c>
    </row>
    <row r="160" spans="2:11" x14ac:dyDescent="0.25">
      <c r="B160" s="104">
        <v>25450000</v>
      </c>
      <c r="C160" s="104">
        <v>37497000</v>
      </c>
      <c r="D160" s="104">
        <v>39521000</v>
      </c>
      <c r="E160" s="104">
        <v>48266000</v>
      </c>
      <c r="F160" s="104">
        <v>70433000</v>
      </c>
      <c r="G160" s="104">
        <v>81693000</v>
      </c>
      <c r="H160" s="104">
        <v>97891000</v>
      </c>
      <c r="I160" s="104">
        <v>103370000</v>
      </c>
      <c r="J160" s="104">
        <v>119900000</v>
      </c>
      <c r="K160" s="104">
        <v>114770000</v>
      </c>
    </row>
    <row r="161" spans="2:11" x14ac:dyDescent="0.25">
      <c r="B161" s="104">
        <v>23244000</v>
      </c>
      <c r="C161" s="104">
        <v>41108000</v>
      </c>
      <c r="D161" s="104">
        <v>42703000</v>
      </c>
      <c r="E161" s="104">
        <v>51929000</v>
      </c>
      <c r="F161" s="104">
        <v>78101000</v>
      </c>
      <c r="G161" s="104">
        <v>70797000</v>
      </c>
      <c r="H161" s="104">
        <v>97147000</v>
      </c>
      <c r="I161" s="104">
        <v>94106000</v>
      </c>
      <c r="J161" s="104">
        <v>121490000</v>
      </c>
      <c r="K161" s="104">
        <v>114170000</v>
      </c>
    </row>
    <row r="162" spans="2:11" x14ac:dyDescent="0.25">
      <c r="B162" s="104">
        <v>24576000</v>
      </c>
      <c r="C162" s="104">
        <v>43848000</v>
      </c>
      <c r="D162" s="104">
        <v>43575000</v>
      </c>
      <c r="E162" s="104">
        <v>53488000</v>
      </c>
      <c r="F162" s="104">
        <v>80078000</v>
      </c>
      <c r="G162" s="104">
        <v>62921000</v>
      </c>
      <c r="H162" s="104">
        <v>95514000</v>
      </c>
      <c r="I162" s="104">
        <v>90643000</v>
      </c>
      <c r="J162" s="104">
        <v>131390000</v>
      </c>
      <c r="K162" s="104">
        <v>120480000</v>
      </c>
    </row>
    <row r="163" spans="2:11" x14ac:dyDescent="0.25">
      <c r="B163" s="104">
        <v>25919000</v>
      </c>
      <c r="C163" s="104">
        <v>48404000</v>
      </c>
      <c r="D163" s="104">
        <v>45840000</v>
      </c>
      <c r="E163" s="104">
        <v>60258000</v>
      </c>
      <c r="F163" s="104">
        <v>68243000</v>
      </c>
      <c r="G163" s="104">
        <v>62094000</v>
      </c>
      <c r="H163" s="104">
        <v>99654000</v>
      </c>
      <c r="I163" s="104">
        <v>96724000</v>
      </c>
      <c r="J163" s="104">
        <v>137730000</v>
      </c>
      <c r="K163" s="104">
        <v>123190000</v>
      </c>
    </row>
    <row r="164" spans="2:11" x14ac:dyDescent="0.25">
      <c r="B164" s="104">
        <v>26877000</v>
      </c>
      <c r="C164" s="104">
        <v>52955000</v>
      </c>
      <c r="D164" s="104">
        <v>42498000</v>
      </c>
      <c r="E164" s="104">
        <v>61896000</v>
      </c>
      <c r="F164" s="104">
        <v>73090000</v>
      </c>
      <c r="G164" s="104">
        <v>69855000</v>
      </c>
      <c r="H164" s="104">
        <v>110210000</v>
      </c>
      <c r="I164" s="104">
        <v>103180000</v>
      </c>
      <c r="J164" s="104">
        <v>126400000</v>
      </c>
      <c r="K164" s="104">
        <v>130760000</v>
      </c>
    </row>
    <row r="165" spans="2:11" x14ac:dyDescent="0.25">
      <c r="B165" s="104">
        <v>28380000</v>
      </c>
      <c r="C165" s="104">
        <v>54219000</v>
      </c>
      <c r="D165" s="104">
        <v>39338000</v>
      </c>
      <c r="E165" s="104">
        <v>51012000</v>
      </c>
      <c r="F165" s="104">
        <v>73837000</v>
      </c>
      <c r="G165" s="104">
        <v>74543000</v>
      </c>
      <c r="H165" s="104">
        <v>95632000</v>
      </c>
      <c r="I165" s="104">
        <v>110730000</v>
      </c>
      <c r="J165" s="104">
        <v>133040000</v>
      </c>
      <c r="K165" s="104">
        <v>128670000</v>
      </c>
    </row>
    <row r="166" spans="2:11" x14ac:dyDescent="0.25">
      <c r="B166" s="104">
        <v>33630000</v>
      </c>
      <c r="C166" s="104">
        <v>37945000</v>
      </c>
      <c r="D166" s="104">
        <v>40705000</v>
      </c>
      <c r="E166" s="104">
        <v>51583000</v>
      </c>
      <c r="F166" s="104">
        <v>70823000</v>
      </c>
      <c r="G166" s="104">
        <v>75382000</v>
      </c>
      <c r="H166" s="104">
        <v>86457000</v>
      </c>
      <c r="I166" s="104">
        <v>115840000</v>
      </c>
      <c r="J166" s="104">
        <v>111220000</v>
      </c>
      <c r="K166" s="104">
        <v>127500000</v>
      </c>
    </row>
    <row r="167" spans="2:11" x14ac:dyDescent="0.25">
      <c r="B167" s="104">
        <v>35477000</v>
      </c>
      <c r="C167" s="104">
        <v>28593000</v>
      </c>
      <c r="D167" s="104">
        <v>39490000</v>
      </c>
      <c r="E167" s="104">
        <v>52558000</v>
      </c>
      <c r="F167" s="104">
        <v>68242000</v>
      </c>
      <c r="G167" s="104">
        <v>75154000</v>
      </c>
      <c r="H167" s="104">
        <v>90447000</v>
      </c>
      <c r="I167" s="104">
        <v>111460000</v>
      </c>
      <c r="J167" s="104">
        <v>104300000</v>
      </c>
      <c r="K167" s="104">
        <v>129060000</v>
      </c>
    </row>
    <row r="168" spans="2:11" x14ac:dyDescent="0.25">
      <c r="B168" s="104">
        <v>28998000</v>
      </c>
      <c r="C168" s="104">
        <v>26272000</v>
      </c>
      <c r="D168" s="104">
        <v>39042000</v>
      </c>
      <c r="E168" s="104">
        <v>57891000</v>
      </c>
      <c r="F168" s="104">
        <v>62145000</v>
      </c>
      <c r="G168" s="104">
        <v>72156000</v>
      </c>
      <c r="H168" s="104">
        <v>97548000</v>
      </c>
      <c r="I168" s="104">
        <v>120810000</v>
      </c>
      <c r="J168" s="104">
        <v>108140000</v>
      </c>
      <c r="K168" s="104">
        <v>125110000</v>
      </c>
    </row>
    <row r="169" spans="2:11" x14ac:dyDescent="0.25">
      <c r="B169" s="104">
        <v>25713000</v>
      </c>
      <c r="C169" s="104">
        <v>24114000</v>
      </c>
      <c r="D169" s="104">
        <v>39355000</v>
      </c>
      <c r="E169" s="104">
        <v>56937000</v>
      </c>
      <c r="F169" s="104">
        <v>66431000</v>
      </c>
      <c r="G169" s="104">
        <v>70515000</v>
      </c>
      <c r="H169" s="104">
        <v>93177000</v>
      </c>
      <c r="I169" s="104">
        <v>126270000</v>
      </c>
      <c r="J169" s="104">
        <v>108140000</v>
      </c>
      <c r="K169" s="104">
        <v>139360000</v>
      </c>
    </row>
    <row r="170" spans="2:11" x14ac:dyDescent="0.25">
      <c r="B170" s="104">
        <v>26501000</v>
      </c>
      <c r="C170" s="104">
        <v>26916000</v>
      </c>
      <c r="D170" s="104">
        <v>40224000</v>
      </c>
      <c r="E170" s="104">
        <v>54202000</v>
      </c>
      <c r="F170" s="104">
        <v>69748000</v>
      </c>
      <c r="G170" s="104">
        <v>69437000</v>
      </c>
      <c r="H170" s="104">
        <v>96380000</v>
      </c>
      <c r="I170" s="104">
        <v>106120000</v>
      </c>
      <c r="J170" s="104">
        <v>118720000</v>
      </c>
      <c r="K170" s="104">
        <v>146720000</v>
      </c>
    </row>
    <row r="171" spans="2:11" x14ac:dyDescent="0.25">
      <c r="B171" s="104">
        <v>26299000</v>
      </c>
      <c r="C171" s="104">
        <v>30100000</v>
      </c>
      <c r="D171" s="104">
        <v>39581000</v>
      </c>
      <c r="E171" s="104">
        <v>55880000</v>
      </c>
      <c r="F171" s="104">
        <v>70611000</v>
      </c>
      <c r="G171" s="104">
        <v>75891000</v>
      </c>
      <c r="H171" s="104">
        <v>100670000</v>
      </c>
      <c r="I171" s="104">
        <v>109270000</v>
      </c>
      <c r="J171" s="104">
        <v>126900000</v>
      </c>
      <c r="K171" s="104">
        <v>148180000</v>
      </c>
    </row>
    <row r="172" spans="2:11" x14ac:dyDescent="0.25">
      <c r="B172" s="104">
        <v>26494000</v>
      </c>
      <c r="C172" s="104">
        <v>30785000</v>
      </c>
      <c r="D172" s="104">
        <v>38879000</v>
      </c>
      <c r="E172" s="104">
        <v>56156000</v>
      </c>
      <c r="F172" s="104">
        <v>63298000</v>
      </c>
      <c r="G172" s="104">
        <v>76397000</v>
      </c>
      <c r="H172" s="104">
        <v>103770000</v>
      </c>
      <c r="I172" s="104">
        <v>105110000</v>
      </c>
      <c r="J172" s="104">
        <v>134920000</v>
      </c>
      <c r="K172" s="104">
        <v>141110000</v>
      </c>
    </row>
    <row r="173" spans="2:11" x14ac:dyDescent="0.25">
      <c r="B173" s="104">
        <v>26318000</v>
      </c>
      <c r="C173" s="104">
        <v>28525000</v>
      </c>
      <c r="D173" s="104">
        <v>38464000</v>
      </c>
      <c r="E173" s="104">
        <v>58461000</v>
      </c>
      <c r="F173" s="104">
        <v>57295000</v>
      </c>
      <c r="G173" s="104">
        <v>80242000</v>
      </c>
      <c r="H173" s="104">
        <v>106740000</v>
      </c>
      <c r="I173" s="104">
        <v>103180000</v>
      </c>
      <c r="J173" s="104">
        <v>134510000</v>
      </c>
      <c r="K173" s="104">
        <v>150650000</v>
      </c>
    </row>
    <row r="174" spans="2:11" x14ac:dyDescent="0.25">
      <c r="B174" s="104">
        <v>26372000</v>
      </c>
      <c r="C174" s="104">
        <v>25952000</v>
      </c>
      <c r="D174" s="104">
        <v>35357000</v>
      </c>
      <c r="E174" s="104">
        <v>56935000</v>
      </c>
      <c r="F174" s="104">
        <v>63040000</v>
      </c>
      <c r="G174" s="104">
        <v>76829000</v>
      </c>
      <c r="H174" s="104">
        <v>106930000</v>
      </c>
      <c r="I174" s="104">
        <v>85999000</v>
      </c>
      <c r="J174" s="104">
        <v>128370000</v>
      </c>
      <c r="K174" s="104">
        <v>153550000</v>
      </c>
    </row>
    <row r="175" spans="2:11" x14ac:dyDescent="0.25">
      <c r="B175" s="104">
        <v>28061000</v>
      </c>
      <c r="C175" s="104">
        <v>27709000</v>
      </c>
      <c r="D175" s="104">
        <v>34115000</v>
      </c>
      <c r="E175" s="104">
        <v>58382000</v>
      </c>
      <c r="F175" s="104">
        <v>70736000</v>
      </c>
      <c r="G175" s="104">
        <v>74495000</v>
      </c>
      <c r="H175" s="104">
        <v>96295000</v>
      </c>
      <c r="I175" s="104">
        <v>93283000</v>
      </c>
      <c r="J175" s="104">
        <v>119440000</v>
      </c>
      <c r="K175" s="104">
        <v>154360000</v>
      </c>
    </row>
    <row r="176" spans="2:11" x14ac:dyDescent="0.25">
      <c r="B176" s="104">
        <v>28620000</v>
      </c>
      <c r="C176" s="104">
        <v>30706000</v>
      </c>
      <c r="D176" s="104">
        <v>32836000</v>
      </c>
      <c r="E176" s="104">
        <v>48970000</v>
      </c>
      <c r="F176" s="104">
        <v>63452000</v>
      </c>
      <c r="G176" s="104">
        <v>66166000</v>
      </c>
      <c r="H176" s="104">
        <v>93060000</v>
      </c>
      <c r="I176" s="104">
        <v>100650000</v>
      </c>
      <c r="J176" s="104">
        <v>110240000</v>
      </c>
      <c r="K176" s="104">
        <v>145470000</v>
      </c>
    </row>
    <row r="177" spans="2:11" x14ac:dyDescent="0.25">
      <c r="B177" s="104">
        <v>27098000</v>
      </c>
      <c r="C177" s="104">
        <v>33832000</v>
      </c>
      <c r="D177" s="104">
        <v>32151000</v>
      </c>
      <c r="E177" s="104">
        <v>51231000</v>
      </c>
      <c r="F177" s="104">
        <v>58988000</v>
      </c>
      <c r="G177" s="104">
        <v>66977000</v>
      </c>
      <c r="H177" s="104">
        <v>82890000</v>
      </c>
      <c r="I177" s="104">
        <v>96370000</v>
      </c>
      <c r="J177" s="104">
        <v>117770000</v>
      </c>
      <c r="K177" s="104">
        <v>129070000</v>
      </c>
    </row>
    <row r="178" spans="2:11" x14ac:dyDescent="0.25">
      <c r="B178" s="104">
        <v>28190000</v>
      </c>
      <c r="C178" s="104">
        <v>32464000</v>
      </c>
      <c r="D178" s="104">
        <v>31851000</v>
      </c>
      <c r="E178" s="104">
        <v>53031000</v>
      </c>
      <c r="F178" s="104">
        <v>63036000</v>
      </c>
      <c r="G178" s="104">
        <v>69737000</v>
      </c>
      <c r="H178" s="104">
        <v>91697000</v>
      </c>
      <c r="I178" s="104">
        <v>100440000</v>
      </c>
      <c r="J178" s="104">
        <v>118190000</v>
      </c>
      <c r="K178" s="104">
        <v>119650000</v>
      </c>
    </row>
    <row r="179" spans="2:11" x14ac:dyDescent="0.25">
      <c r="B179" s="104">
        <v>28058000</v>
      </c>
      <c r="C179" s="104">
        <v>33114000</v>
      </c>
      <c r="D179" s="104">
        <v>32619000</v>
      </c>
      <c r="E179" s="104">
        <v>54616000</v>
      </c>
      <c r="F179" s="104">
        <v>69544000</v>
      </c>
      <c r="G179" s="104">
        <v>69774000</v>
      </c>
      <c r="H179" s="104">
        <v>102420000</v>
      </c>
      <c r="I179" s="104">
        <v>102660000</v>
      </c>
      <c r="J179" s="104">
        <v>117660000</v>
      </c>
      <c r="K179" s="104">
        <v>130270000</v>
      </c>
    </row>
    <row r="180" spans="2:11" x14ac:dyDescent="0.25">
      <c r="B180" s="104">
        <v>29264000</v>
      </c>
      <c r="C180" s="104">
        <v>36381000</v>
      </c>
      <c r="D180" s="104">
        <v>29994000</v>
      </c>
      <c r="E180" s="104">
        <v>52927000</v>
      </c>
      <c r="F180" s="104">
        <v>74535000</v>
      </c>
      <c r="G180" s="104">
        <v>68578000</v>
      </c>
      <c r="H180" s="104">
        <v>105770000</v>
      </c>
      <c r="I180" s="104">
        <v>101360000</v>
      </c>
      <c r="J180" s="104">
        <v>119070000</v>
      </c>
      <c r="K180" s="104">
        <v>126200000</v>
      </c>
    </row>
    <row r="181" spans="2:11" x14ac:dyDescent="0.25">
      <c r="B181" s="104">
        <v>31954000</v>
      </c>
      <c r="C181" s="104">
        <v>38305000</v>
      </c>
      <c r="D181" s="104">
        <v>28773000</v>
      </c>
      <c r="E181" s="104">
        <v>52057000</v>
      </c>
      <c r="F181" s="104">
        <v>67548000</v>
      </c>
      <c r="G181" s="104">
        <v>75575000</v>
      </c>
      <c r="H181" s="104">
        <v>109350000</v>
      </c>
      <c r="I181" s="104">
        <v>89480000</v>
      </c>
      <c r="J181" s="104">
        <v>119720000</v>
      </c>
      <c r="K181" s="104">
        <v>138870000</v>
      </c>
    </row>
    <row r="182" spans="2:11" x14ac:dyDescent="0.25">
      <c r="B182" s="104">
        <v>33131000</v>
      </c>
      <c r="C182" s="104">
        <v>35457000</v>
      </c>
      <c r="D182" s="104">
        <v>26816000</v>
      </c>
      <c r="E182" s="104">
        <v>47822000</v>
      </c>
      <c r="F182" s="104">
        <v>75695000</v>
      </c>
      <c r="G182" s="104">
        <v>78048000</v>
      </c>
      <c r="H182" s="104">
        <v>107060000</v>
      </c>
      <c r="I182" s="104">
        <v>78209000</v>
      </c>
      <c r="J182" s="104">
        <v>123250000</v>
      </c>
      <c r="K182" s="104">
        <v>142790000</v>
      </c>
    </row>
    <row r="183" spans="2:11" x14ac:dyDescent="0.25">
      <c r="B183" s="104">
        <v>28316000</v>
      </c>
      <c r="C183" s="104">
        <v>32685000</v>
      </c>
      <c r="D183" s="104">
        <v>27378000</v>
      </c>
      <c r="E183" s="104">
        <v>48848000</v>
      </c>
      <c r="F183" s="104">
        <v>82709000</v>
      </c>
      <c r="G183" s="104">
        <v>82891000</v>
      </c>
      <c r="H183" s="104">
        <v>105950000</v>
      </c>
      <c r="I183" s="104">
        <v>74931000</v>
      </c>
      <c r="J183" s="104">
        <v>127670000</v>
      </c>
      <c r="K183" s="104">
        <v>151940000</v>
      </c>
    </row>
    <row r="184" spans="2:11" x14ac:dyDescent="0.25">
      <c r="B184" s="104">
        <v>23120000</v>
      </c>
      <c r="C184" s="104">
        <v>34167000</v>
      </c>
      <c r="D184" s="104">
        <v>28068000</v>
      </c>
      <c r="E184" s="104">
        <v>46217000</v>
      </c>
      <c r="F184" s="104">
        <v>86099000</v>
      </c>
      <c r="G184" s="104">
        <v>89601000</v>
      </c>
      <c r="H184" s="104">
        <v>108570000</v>
      </c>
      <c r="I184" s="104">
        <v>73208000</v>
      </c>
      <c r="J184" s="104">
        <v>124510000</v>
      </c>
      <c r="K184" s="104">
        <v>149770000</v>
      </c>
    </row>
    <row r="185" spans="2:11" x14ac:dyDescent="0.25">
      <c r="B185" s="104">
        <v>25462000</v>
      </c>
      <c r="C185" s="104">
        <v>37117000</v>
      </c>
      <c r="D185" s="104">
        <v>28463000</v>
      </c>
      <c r="E185" s="104">
        <v>43653000</v>
      </c>
      <c r="F185" s="104">
        <v>93107000</v>
      </c>
      <c r="G185" s="104">
        <v>70843000</v>
      </c>
      <c r="H185" s="104">
        <v>112270000</v>
      </c>
      <c r="I185" s="104">
        <v>79732000</v>
      </c>
      <c r="J185" s="104">
        <v>134660000</v>
      </c>
      <c r="K185" s="104">
        <v>139600000</v>
      </c>
    </row>
    <row r="186" spans="2:11" x14ac:dyDescent="0.25">
      <c r="B186" s="104">
        <v>24787000</v>
      </c>
      <c r="C186" s="104">
        <v>40867000</v>
      </c>
      <c r="D186" s="104">
        <v>29797000</v>
      </c>
      <c r="E186" s="104">
        <v>46243000</v>
      </c>
      <c r="F186" s="104">
        <v>84913000</v>
      </c>
      <c r="G186" s="104">
        <v>67737000</v>
      </c>
      <c r="H186" s="104">
        <v>104980000</v>
      </c>
      <c r="I186" s="104">
        <v>90700000</v>
      </c>
      <c r="J186" s="104">
        <v>132870000</v>
      </c>
      <c r="K186" s="104">
        <v>147830000</v>
      </c>
    </row>
    <row r="187" spans="2:11" x14ac:dyDescent="0.25">
      <c r="B187" s="104">
        <v>26018000</v>
      </c>
      <c r="C187" s="104">
        <v>43956000</v>
      </c>
      <c r="D187" s="104">
        <v>30247000</v>
      </c>
      <c r="E187" s="104">
        <v>52862000</v>
      </c>
      <c r="F187" s="104">
        <v>97835000</v>
      </c>
      <c r="G187" s="104">
        <v>72070000</v>
      </c>
      <c r="H187" s="104">
        <v>107420000</v>
      </c>
      <c r="I187" s="104">
        <v>85587000</v>
      </c>
      <c r="J187" s="104">
        <v>114240000</v>
      </c>
      <c r="K187" s="104">
        <v>160100000</v>
      </c>
    </row>
    <row r="188" spans="2:11" x14ac:dyDescent="0.25">
      <c r="B188" s="104">
        <v>26251000</v>
      </c>
      <c r="C188" s="104">
        <v>48611000</v>
      </c>
      <c r="D188" s="104">
        <v>31625000</v>
      </c>
      <c r="E188" s="104">
        <v>58217000</v>
      </c>
      <c r="F188" s="104">
        <v>87948000</v>
      </c>
      <c r="G188" s="104">
        <v>75793000</v>
      </c>
      <c r="H188" s="104">
        <v>112850000</v>
      </c>
      <c r="I188" s="104">
        <v>91535000</v>
      </c>
      <c r="J188" s="104">
        <v>114440000</v>
      </c>
      <c r="K188" s="104">
        <v>163800000</v>
      </c>
    </row>
    <row r="189" spans="2:11" x14ac:dyDescent="0.25">
      <c r="B189" s="104">
        <v>27423000</v>
      </c>
      <c r="C189" s="104">
        <v>46953000</v>
      </c>
      <c r="D189" s="104">
        <v>32108000</v>
      </c>
      <c r="E189" s="104">
        <v>62322000</v>
      </c>
      <c r="F189" s="104">
        <v>85579000</v>
      </c>
      <c r="G189" s="104">
        <v>73180000</v>
      </c>
      <c r="H189" s="104">
        <v>114820000</v>
      </c>
      <c r="I189" s="104">
        <v>91776000</v>
      </c>
      <c r="J189" s="104">
        <v>116310000</v>
      </c>
      <c r="K189" s="104">
        <v>164560000</v>
      </c>
    </row>
    <row r="190" spans="2:11" x14ac:dyDescent="0.25">
      <c r="B190" s="104">
        <v>29388000</v>
      </c>
      <c r="C190" s="104">
        <v>38436000</v>
      </c>
      <c r="D190" s="104">
        <v>33092000</v>
      </c>
      <c r="E190" s="104">
        <v>57597000</v>
      </c>
      <c r="F190" s="104">
        <v>88034000</v>
      </c>
      <c r="G190" s="104">
        <v>73654000</v>
      </c>
      <c r="H190" s="104">
        <v>115910000</v>
      </c>
      <c r="I190" s="104">
        <v>94772000</v>
      </c>
      <c r="J190" s="104">
        <v>117370000</v>
      </c>
      <c r="K190" s="104">
        <v>171590000</v>
      </c>
    </row>
    <row r="191" spans="2:11" x14ac:dyDescent="0.25">
      <c r="B191" s="104">
        <v>32585000</v>
      </c>
      <c r="C191" s="104">
        <v>40237000</v>
      </c>
      <c r="D191" s="104">
        <v>32920000</v>
      </c>
      <c r="E191" s="104">
        <v>62720000</v>
      </c>
      <c r="F191" s="104">
        <v>88015000</v>
      </c>
      <c r="G191" s="104">
        <v>72275000</v>
      </c>
      <c r="H191" s="104">
        <v>111290000</v>
      </c>
      <c r="I191" s="104">
        <v>89935000</v>
      </c>
      <c r="J191" s="104">
        <v>110010000</v>
      </c>
      <c r="K191" s="104">
        <v>188870000</v>
      </c>
    </row>
    <row r="192" spans="2:11" x14ac:dyDescent="0.25">
      <c r="B192" s="104">
        <v>32676000</v>
      </c>
      <c r="C192" s="104">
        <v>34225000</v>
      </c>
      <c r="D192" s="104">
        <v>33820000</v>
      </c>
      <c r="E192" s="104">
        <v>59327000</v>
      </c>
      <c r="F192" s="104">
        <v>79186000</v>
      </c>
      <c r="G192" s="104">
        <v>76606000</v>
      </c>
      <c r="H192" s="104">
        <v>95246000</v>
      </c>
      <c r="I192" s="104">
        <v>95452000</v>
      </c>
      <c r="J192" s="104">
        <v>104270000</v>
      </c>
      <c r="K192" s="104">
        <v>162790000</v>
      </c>
    </row>
    <row r="193" spans="2:11" x14ac:dyDescent="0.25">
      <c r="B193" s="104">
        <v>33210000</v>
      </c>
      <c r="C193" s="104">
        <v>38882000</v>
      </c>
      <c r="D193" s="104">
        <v>34430000</v>
      </c>
      <c r="E193" s="104">
        <v>59177000</v>
      </c>
      <c r="F193" s="104">
        <v>87903000</v>
      </c>
      <c r="G193" s="104">
        <v>71444000</v>
      </c>
      <c r="H193" s="104">
        <v>87403000</v>
      </c>
      <c r="I193" s="104">
        <v>103010000</v>
      </c>
      <c r="J193" s="104">
        <v>104820000</v>
      </c>
      <c r="K193" s="104">
        <v>161740000</v>
      </c>
    </row>
    <row r="194" spans="2:11" x14ac:dyDescent="0.25">
      <c r="B194" s="104">
        <v>31919000</v>
      </c>
      <c r="C194" s="104">
        <v>41386000</v>
      </c>
      <c r="D194" s="104">
        <v>35885000</v>
      </c>
      <c r="E194" s="104">
        <v>56272000</v>
      </c>
      <c r="F194" s="104">
        <v>89869000</v>
      </c>
      <c r="G194" s="104">
        <v>77303000</v>
      </c>
      <c r="H194" s="104">
        <v>81857000</v>
      </c>
      <c r="I194" s="104">
        <v>104420000</v>
      </c>
      <c r="J194" s="104">
        <v>111450000</v>
      </c>
      <c r="K194" s="104">
        <v>165380000</v>
      </c>
    </row>
    <row r="195" spans="2:11" x14ac:dyDescent="0.25">
      <c r="B195" s="104">
        <v>32322000</v>
      </c>
      <c r="C195" s="104">
        <v>45393000</v>
      </c>
      <c r="D195" s="104">
        <v>37069000</v>
      </c>
      <c r="E195" s="104">
        <v>54387000</v>
      </c>
      <c r="F195" s="104">
        <v>90440000</v>
      </c>
      <c r="G195" s="104">
        <v>77986000</v>
      </c>
      <c r="H195" s="104">
        <v>86183000</v>
      </c>
      <c r="I195" s="104">
        <v>109690000</v>
      </c>
      <c r="J195" s="104">
        <v>127650000</v>
      </c>
      <c r="K195" s="104">
        <v>157310000</v>
      </c>
    </row>
    <row r="196" spans="2:11" x14ac:dyDescent="0.25">
      <c r="B196" s="104">
        <v>33626000</v>
      </c>
      <c r="C196" s="104">
        <v>47395000</v>
      </c>
      <c r="D196" s="104">
        <v>37633000</v>
      </c>
      <c r="E196" s="104">
        <v>56254000</v>
      </c>
      <c r="F196" s="104">
        <v>94179000</v>
      </c>
      <c r="G196" s="104">
        <v>72758000</v>
      </c>
      <c r="H196" s="104">
        <v>84312000</v>
      </c>
      <c r="I196" s="104">
        <v>112790000</v>
      </c>
      <c r="J196" s="104">
        <v>137420000</v>
      </c>
      <c r="K196" s="104">
        <v>169060000</v>
      </c>
    </row>
    <row r="197" spans="2:11" x14ac:dyDescent="0.25">
      <c r="B197" s="104">
        <v>34025000</v>
      </c>
      <c r="C197" s="104">
        <v>51575000</v>
      </c>
      <c r="D197" s="104">
        <v>37478000</v>
      </c>
      <c r="E197" s="104">
        <v>60730000</v>
      </c>
      <c r="F197" s="104">
        <v>80130000</v>
      </c>
      <c r="G197" s="104">
        <v>79477000</v>
      </c>
      <c r="H197" s="104">
        <v>73166000</v>
      </c>
      <c r="I197" s="104">
        <v>118030000</v>
      </c>
      <c r="J197" s="104">
        <v>129770000</v>
      </c>
      <c r="K197" s="104">
        <v>144200000</v>
      </c>
    </row>
    <row r="198" spans="2:11" x14ac:dyDescent="0.25">
      <c r="B198" s="104">
        <v>30686000</v>
      </c>
      <c r="C198" s="104">
        <v>50398000</v>
      </c>
      <c r="D198" s="104">
        <v>34333000</v>
      </c>
      <c r="E198" s="104">
        <v>59282000</v>
      </c>
      <c r="F198" s="104">
        <v>59238000</v>
      </c>
      <c r="G198" s="104">
        <v>81859000</v>
      </c>
      <c r="H198" s="104">
        <v>81257000</v>
      </c>
      <c r="I198" s="104">
        <v>90571000</v>
      </c>
      <c r="J198" s="104">
        <v>125980000</v>
      </c>
      <c r="K198" s="104">
        <v>155360000</v>
      </c>
    </row>
    <row r="199" spans="2:11" x14ac:dyDescent="0.25">
      <c r="B199" s="104">
        <v>19737000</v>
      </c>
      <c r="C199" s="104">
        <v>41953000</v>
      </c>
      <c r="D199" s="104">
        <v>31845000</v>
      </c>
      <c r="E199" s="104">
        <v>58901000</v>
      </c>
      <c r="F199" s="104">
        <v>70928000</v>
      </c>
      <c r="G199" s="104">
        <v>73597000</v>
      </c>
      <c r="H199" s="104">
        <v>79853000</v>
      </c>
      <c r="I199" s="104">
        <v>84431000</v>
      </c>
      <c r="J199" s="104">
        <v>97022000</v>
      </c>
      <c r="K199" s="104">
        <v>161080000</v>
      </c>
    </row>
    <row r="200" spans="2:11" x14ac:dyDescent="0.25">
      <c r="B200" s="104">
        <v>19655000</v>
      </c>
      <c r="C200" s="104">
        <v>43142000</v>
      </c>
      <c r="D200" s="104">
        <v>31089000</v>
      </c>
      <c r="E200" s="104">
        <v>57637000</v>
      </c>
      <c r="F200" s="104">
        <v>71938000</v>
      </c>
      <c r="G200" s="104">
        <v>61372000</v>
      </c>
      <c r="H200" s="104">
        <v>84296000</v>
      </c>
      <c r="I200" s="104">
        <v>86895000</v>
      </c>
      <c r="J200" s="104">
        <v>100470000</v>
      </c>
      <c r="K200" s="104">
        <v>153050000</v>
      </c>
    </row>
    <row r="201" spans="2:11" x14ac:dyDescent="0.25">
      <c r="B201" s="104">
        <v>18764000</v>
      </c>
      <c r="C201" s="104">
        <v>47625000</v>
      </c>
      <c r="D201" s="104">
        <v>31064000</v>
      </c>
      <c r="E201" s="104">
        <v>49837000</v>
      </c>
      <c r="F201" s="104">
        <v>73162000</v>
      </c>
      <c r="G201" s="104">
        <v>68314000</v>
      </c>
      <c r="H201" s="104">
        <v>89738000</v>
      </c>
      <c r="I201" s="104">
        <v>97220000</v>
      </c>
      <c r="J201" s="104">
        <v>111670000</v>
      </c>
      <c r="K201" s="104">
        <v>162180000</v>
      </c>
    </row>
    <row r="202" spans="2:11" x14ac:dyDescent="0.25">
      <c r="B202" s="104">
        <v>20296000</v>
      </c>
      <c r="C202" s="104">
        <v>48233000</v>
      </c>
      <c r="D202" s="104">
        <v>32789000</v>
      </c>
      <c r="E202" s="104">
        <v>48624000</v>
      </c>
      <c r="F202" s="104">
        <v>74610000</v>
      </c>
      <c r="G202" s="104">
        <v>71732000</v>
      </c>
      <c r="H202" s="104">
        <v>97881000</v>
      </c>
      <c r="I202" s="104">
        <v>101690000</v>
      </c>
      <c r="J202" s="104">
        <v>107110000</v>
      </c>
      <c r="K202" s="104">
        <v>158530000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E11" sqref="E11"/>
    </sheetView>
  </sheetViews>
  <sheetFormatPr defaultRowHeight="15" x14ac:dyDescent="0.25"/>
  <cols>
    <col min="2" max="2" width="8" style="3" bestFit="1" customWidth="1"/>
    <col min="3" max="3" width="9" bestFit="1" customWidth="1"/>
    <col min="4" max="4" width="12.5703125" style="3" customWidth="1"/>
  </cols>
  <sheetData>
    <row r="1" spans="1:4" x14ac:dyDescent="0.25">
      <c r="A1" s="143" t="s">
        <v>50</v>
      </c>
      <c r="B1" s="143"/>
      <c r="C1" s="143" t="s">
        <v>51</v>
      </c>
      <c r="D1" s="143"/>
    </row>
    <row r="2" spans="1:4" x14ac:dyDescent="0.25">
      <c r="A2" t="s">
        <v>111</v>
      </c>
      <c r="B2" s="3" t="s">
        <v>112</v>
      </c>
      <c r="C2" t="s">
        <v>111</v>
      </c>
      <c r="D2" s="3" t="s">
        <v>112</v>
      </c>
    </row>
    <row r="3" spans="1:4" x14ac:dyDescent="0.25">
      <c r="A3">
        <v>-5.4344000000000001</v>
      </c>
      <c r="B3" s="3">
        <v>3.3452000000000002</v>
      </c>
      <c r="C3">
        <v>-4.3955000000000002</v>
      </c>
      <c r="D3" s="3">
        <v>3.012</v>
      </c>
    </row>
    <row r="4" spans="1:4" x14ac:dyDescent="0.25">
      <c r="A4">
        <v>-5.4185999999999996</v>
      </c>
      <c r="B4" s="3">
        <v>3.2448000000000001</v>
      </c>
      <c r="C4">
        <v>-4.3860000000000001</v>
      </c>
      <c r="D4" s="3">
        <v>2.8986999999999998</v>
      </c>
    </row>
    <row r="5" spans="1:4" x14ac:dyDescent="0.25">
      <c r="A5">
        <v>-5.4027000000000003</v>
      </c>
      <c r="B5" s="3">
        <v>3.2448000000000001</v>
      </c>
      <c r="C5">
        <v>-4.3765000000000001</v>
      </c>
      <c r="D5" s="3">
        <v>2.8986999999999998</v>
      </c>
    </row>
    <row r="6" spans="1:4" x14ac:dyDescent="0.25">
      <c r="A6">
        <v>-5.3868999999999998</v>
      </c>
      <c r="B6" s="3">
        <v>3.2448000000000001</v>
      </c>
      <c r="C6">
        <v>-4.367</v>
      </c>
      <c r="D6" s="3">
        <v>2.8986999999999998</v>
      </c>
    </row>
    <row r="7" spans="1:4" x14ac:dyDescent="0.25">
      <c r="A7">
        <v>-5.3710000000000004</v>
      </c>
      <c r="B7" s="3">
        <v>3.2448000000000001</v>
      </c>
      <c r="C7">
        <v>-4.3574999999999999</v>
      </c>
      <c r="D7" s="3">
        <v>2.8986999999999998</v>
      </c>
    </row>
    <row r="8" spans="1:4" x14ac:dyDescent="0.25">
      <c r="A8">
        <v>-5.3552</v>
      </c>
      <c r="B8" s="3">
        <v>3.2448000000000001</v>
      </c>
      <c r="C8">
        <v>-4.3479999999999999</v>
      </c>
      <c r="D8" s="3">
        <v>2.8986999999999998</v>
      </c>
    </row>
    <row r="9" spans="1:4" x14ac:dyDescent="0.25">
      <c r="A9">
        <v>-5.3392999999999997</v>
      </c>
      <c r="B9" s="3">
        <v>3.2448000000000001</v>
      </c>
      <c r="C9">
        <v>-4.3384999999999998</v>
      </c>
      <c r="D9" s="3">
        <v>2.8986999999999998</v>
      </c>
    </row>
    <row r="10" spans="1:4" x14ac:dyDescent="0.25">
      <c r="A10">
        <v>-5.3235000000000001</v>
      </c>
      <c r="B10" s="3">
        <v>3.1930999999999998</v>
      </c>
      <c r="C10">
        <v>-4.3289999999999997</v>
      </c>
      <c r="D10" s="3">
        <v>2.8986999999999998</v>
      </c>
    </row>
    <row r="11" spans="1:4" x14ac:dyDescent="0.25">
      <c r="A11">
        <v>-5.3075999999999999</v>
      </c>
      <c r="B11" s="3">
        <v>3.1930999999999998</v>
      </c>
      <c r="C11">
        <v>-4.3194999999999997</v>
      </c>
      <c r="D11" s="3">
        <v>2.8986999999999998</v>
      </c>
    </row>
    <row r="12" spans="1:4" x14ac:dyDescent="0.25">
      <c r="A12">
        <v>-5.2918000000000003</v>
      </c>
      <c r="B12" s="3">
        <v>3.1930999999999998</v>
      </c>
      <c r="C12">
        <v>-4.3099999999999996</v>
      </c>
      <c r="D12" s="3">
        <v>2.8986999999999998</v>
      </c>
    </row>
    <row r="13" spans="1:4" x14ac:dyDescent="0.25">
      <c r="A13">
        <v>-5.2759</v>
      </c>
      <c r="B13" s="3">
        <v>3.1930999999999998</v>
      </c>
      <c r="C13">
        <v>-4.3005000000000004</v>
      </c>
      <c r="D13" s="3">
        <v>2.8986999999999998</v>
      </c>
    </row>
    <row r="14" spans="1:4" x14ac:dyDescent="0.25">
      <c r="A14">
        <v>-5.2601000000000004</v>
      </c>
      <c r="B14" s="3">
        <v>3.1930999999999998</v>
      </c>
      <c r="C14">
        <v>-4.2910000000000004</v>
      </c>
      <c r="D14" s="3">
        <v>2.847</v>
      </c>
    </row>
    <row r="15" spans="1:4" x14ac:dyDescent="0.25">
      <c r="A15">
        <v>-5.2443</v>
      </c>
      <c r="B15" s="3">
        <v>3.1930999999999998</v>
      </c>
      <c r="C15">
        <v>-4.2815000000000003</v>
      </c>
      <c r="D15" s="3">
        <v>2.847</v>
      </c>
    </row>
    <row r="16" spans="1:4" x14ac:dyDescent="0.25">
      <c r="A16">
        <v>-5.2283999999999997</v>
      </c>
      <c r="B16" s="3">
        <v>3.1593</v>
      </c>
      <c r="C16">
        <v>-4.2720000000000002</v>
      </c>
      <c r="D16" s="3">
        <v>2.847</v>
      </c>
    </row>
    <row r="17" spans="1:4" x14ac:dyDescent="0.25">
      <c r="A17">
        <v>-5.2126000000000001</v>
      </c>
      <c r="B17" s="3">
        <v>3.1593</v>
      </c>
      <c r="C17">
        <v>-4.2625000000000002</v>
      </c>
      <c r="D17" s="3">
        <v>2.847</v>
      </c>
    </row>
    <row r="18" spans="1:4" x14ac:dyDescent="0.25">
      <c r="A18">
        <v>-5.1966999999999999</v>
      </c>
      <c r="B18" s="3">
        <v>3.1593</v>
      </c>
      <c r="C18">
        <v>-4.2530000000000001</v>
      </c>
      <c r="D18" s="3">
        <v>2.847</v>
      </c>
    </row>
    <row r="19" spans="1:4" x14ac:dyDescent="0.25">
      <c r="A19">
        <v>-5.1809000000000003</v>
      </c>
      <c r="B19" s="3">
        <v>3.1593</v>
      </c>
      <c r="C19">
        <v>-4.2435</v>
      </c>
      <c r="D19" s="3">
        <v>2.847</v>
      </c>
    </row>
    <row r="20" spans="1:4" x14ac:dyDescent="0.25">
      <c r="A20">
        <v>-5.165</v>
      </c>
      <c r="B20" s="3">
        <v>3.0514999999999999</v>
      </c>
      <c r="C20">
        <v>-4.234</v>
      </c>
      <c r="D20" s="3">
        <v>2.847</v>
      </c>
    </row>
    <row r="21" spans="1:4" x14ac:dyDescent="0.25">
      <c r="A21">
        <v>-5.1492000000000004</v>
      </c>
      <c r="B21" s="3">
        <v>3.0514999999999999</v>
      </c>
      <c r="C21">
        <v>-4.2244999999999999</v>
      </c>
      <c r="D21" s="3">
        <v>2.847</v>
      </c>
    </row>
    <row r="22" spans="1:4" x14ac:dyDescent="0.25">
      <c r="A22">
        <v>-5.1333000000000002</v>
      </c>
      <c r="B22" s="3">
        <v>3.0406</v>
      </c>
      <c r="C22">
        <v>-4.2149999999999999</v>
      </c>
      <c r="D22" s="3">
        <v>2.847</v>
      </c>
    </row>
    <row r="23" spans="1:4" x14ac:dyDescent="0.25">
      <c r="A23">
        <v>-5.1174999999999997</v>
      </c>
      <c r="B23" s="3">
        <v>3.0406</v>
      </c>
      <c r="C23">
        <v>-4.2054999999999998</v>
      </c>
      <c r="D23" s="3">
        <v>2.847</v>
      </c>
    </row>
    <row r="24" spans="1:4" x14ac:dyDescent="0.25">
      <c r="A24">
        <v>-5.1016000000000004</v>
      </c>
      <c r="B24" s="3">
        <v>3.0326</v>
      </c>
      <c r="C24">
        <v>-4.1959999999999997</v>
      </c>
      <c r="D24" s="3">
        <v>2.847</v>
      </c>
    </row>
    <row r="25" spans="1:4" x14ac:dyDescent="0.25">
      <c r="A25">
        <v>-5.0857999999999999</v>
      </c>
      <c r="B25" s="3">
        <v>3.0326</v>
      </c>
      <c r="C25">
        <v>-4.1864999999999997</v>
      </c>
      <c r="D25" s="3">
        <v>2.7987000000000002</v>
      </c>
    </row>
    <row r="26" spans="1:4" x14ac:dyDescent="0.25">
      <c r="A26">
        <v>-5.07</v>
      </c>
      <c r="B26" s="3">
        <v>3.0183</v>
      </c>
      <c r="C26">
        <v>-4.1769999999999996</v>
      </c>
      <c r="D26" s="3">
        <v>2.7987000000000002</v>
      </c>
    </row>
    <row r="27" spans="1:4" x14ac:dyDescent="0.25">
      <c r="A27">
        <v>-5.0541</v>
      </c>
      <c r="B27" s="3">
        <v>2.9699</v>
      </c>
      <c r="C27">
        <v>-4.1675000000000004</v>
      </c>
      <c r="D27" s="3">
        <v>2.7987000000000002</v>
      </c>
    </row>
    <row r="28" spans="1:4" x14ac:dyDescent="0.25">
      <c r="A28">
        <v>-5.0382999999999996</v>
      </c>
      <c r="B28" s="3">
        <v>2.9581</v>
      </c>
      <c r="C28">
        <v>-4.1580000000000004</v>
      </c>
      <c r="D28" s="3">
        <v>2.7987000000000002</v>
      </c>
    </row>
    <row r="29" spans="1:4" x14ac:dyDescent="0.25">
      <c r="A29">
        <v>-5.0224000000000002</v>
      </c>
      <c r="B29" s="3">
        <v>2.9394999999999998</v>
      </c>
      <c r="C29">
        <v>-4.1485000000000003</v>
      </c>
      <c r="D29" s="3">
        <v>2.7987000000000002</v>
      </c>
    </row>
    <row r="30" spans="1:4" x14ac:dyDescent="0.25">
      <c r="A30">
        <v>-5.0065999999999997</v>
      </c>
      <c r="B30" s="3">
        <v>2.9359999999999999</v>
      </c>
      <c r="C30">
        <v>-4.1390000000000002</v>
      </c>
      <c r="D30" s="3">
        <v>2.7536</v>
      </c>
    </row>
    <row r="31" spans="1:4" x14ac:dyDescent="0.25">
      <c r="A31">
        <v>-4.9907000000000004</v>
      </c>
      <c r="B31" s="3">
        <v>2.9154</v>
      </c>
      <c r="C31">
        <v>-4.1295000000000002</v>
      </c>
      <c r="D31" s="3">
        <v>2.6989999999999998</v>
      </c>
    </row>
    <row r="32" spans="1:4" x14ac:dyDescent="0.25">
      <c r="A32">
        <v>-4.9748999999999999</v>
      </c>
      <c r="B32" s="3">
        <v>2.9154</v>
      </c>
      <c r="C32">
        <v>-4.12</v>
      </c>
      <c r="D32" s="3">
        <v>2.6989999999999998</v>
      </c>
    </row>
    <row r="33" spans="1:4" x14ac:dyDescent="0.25">
      <c r="A33">
        <v>-4.9589999999999996</v>
      </c>
      <c r="B33" s="3">
        <v>2.8715999999999999</v>
      </c>
      <c r="C33">
        <v>-4.1105</v>
      </c>
      <c r="D33" s="3">
        <v>2.6989999999999998</v>
      </c>
    </row>
    <row r="34" spans="1:4" x14ac:dyDescent="0.25">
      <c r="A34">
        <v>-4.9432</v>
      </c>
      <c r="B34" s="3">
        <v>2.8651</v>
      </c>
      <c r="C34">
        <v>-4.101</v>
      </c>
      <c r="D34" s="3">
        <v>2.6989999999999998</v>
      </c>
    </row>
    <row r="35" spans="1:4" x14ac:dyDescent="0.25">
      <c r="A35">
        <v>-4.9273999999999996</v>
      </c>
      <c r="B35" s="3">
        <v>2.8591000000000002</v>
      </c>
      <c r="C35">
        <v>-4.0914999999999999</v>
      </c>
      <c r="D35" s="3">
        <v>2.6839</v>
      </c>
    </row>
    <row r="36" spans="1:4" x14ac:dyDescent="0.25">
      <c r="A36">
        <v>-4.9115000000000002</v>
      </c>
      <c r="B36" s="3">
        <v>2.8506</v>
      </c>
      <c r="C36">
        <v>-4.0819999999999999</v>
      </c>
      <c r="D36" s="3">
        <v>2.6839</v>
      </c>
    </row>
    <row r="37" spans="1:4" x14ac:dyDescent="0.25">
      <c r="A37">
        <v>-4.8956999999999997</v>
      </c>
      <c r="B37" s="3">
        <v>2.8287</v>
      </c>
      <c r="C37">
        <v>-4.0724999999999998</v>
      </c>
      <c r="D37" s="3">
        <v>2.6608999999999998</v>
      </c>
    </row>
    <row r="38" spans="1:4" x14ac:dyDescent="0.25">
      <c r="A38">
        <v>-4.8798000000000004</v>
      </c>
      <c r="B38" s="3">
        <v>2.8228</v>
      </c>
      <c r="C38">
        <v>-4.0629999999999997</v>
      </c>
      <c r="D38" s="3">
        <v>2.6608999999999998</v>
      </c>
    </row>
    <row r="39" spans="1:4" x14ac:dyDescent="0.25">
      <c r="A39">
        <v>-4.8639999999999999</v>
      </c>
      <c r="B39" s="3">
        <v>2.8075000000000001</v>
      </c>
      <c r="C39">
        <v>-4.0534999999999997</v>
      </c>
      <c r="D39" s="3">
        <v>2.6608999999999998</v>
      </c>
    </row>
    <row r="40" spans="1:4" x14ac:dyDescent="0.25">
      <c r="A40">
        <v>-4.8480999999999996</v>
      </c>
      <c r="B40" s="3">
        <v>2.7938000000000001</v>
      </c>
      <c r="C40">
        <v>-4.0439999999999996</v>
      </c>
      <c r="D40" s="3">
        <v>2.6608999999999998</v>
      </c>
    </row>
    <row r="41" spans="1:4" x14ac:dyDescent="0.25">
      <c r="A41">
        <v>-4.8323</v>
      </c>
      <c r="B41" s="3">
        <v>2.7852999999999999</v>
      </c>
      <c r="C41">
        <v>-4.0345000000000004</v>
      </c>
      <c r="D41" s="3">
        <v>2.6324999999999998</v>
      </c>
    </row>
    <row r="42" spans="1:4" x14ac:dyDescent="0.25">
      <c r="A42">
        <v>-4.8163999999999998</v>
      </c>
      <c r="B42" s="3">
        <v>2.7738</v>
      </c>
      <c r="C42">
        <v>-4.0250000000000004</v>
      </c>
      <c r="D42" s="3">
        <v>2.5739999999999998</v>
      </c>
    </row>
    <row r="43" spans="1:4" x14ac:dyDescent="0.25">
      <c r="A43">
        <v>-4.8006000000000002</v>
      </c>
      <c r="B43" s="3">
        <v>2.7597</v>
      </c>
      <c r="C43">
        <v>-4.0155000000000003</v>
      </c>
      <c r="D43" s="3">
        <v>2.5739999999999998</v>
      </c>
    </row>
    <row r="44" spans="1:4" x14ac:dyDescent="0.25">
      <c r="A44">
        <v>-4.7847</v>
      </c>
      <c r="B44" s="3">
        <v>2.7473999999999998</v>
      </c>
      <c r="C44">
        <v>-4.0061</v>
      </c>
      <c r="D44" s="3">
        <v>2.5739999999999998</v>
      </c>
    </row>
    <row r="45" spans="1:4" x14ac:dyDescent="0.25">
      <c r="A45">
        <v>-4.7689000000000004</v>
      </c>
      <c r="B45" s="3">
        <v>2.7435</v>
      </c>
      <c r="C45">
        <v>-3.9965999999999999</v>
      </c>
      <c r="D45" s="3">
        <v>2.5301999999999998</v>
      </c>
    </row>
    <row r="46" spans="1:4" x14ac:dyDescent="0.25">
      <c r="A46">
        <v>-4.7530999999999999</v>
      </c>
      <c r="B46" s="3">
        <v>2.7315999999999998</v>
      </c>
      <c r="C46">
        <v>-3.9870999999999999</v>
      </c>
      <c r="D46" s="3">
        <v>2.5011000000000001</v>
      </c>
    </row>
    <row r="47" spans="1:4" x14ac:dyDescent="0.25">
      <c r="A47">
        <v>-4.7371999999999996</v>
      </c>
      <c r="B47" s="3">
        <v>2.7202000000000002</v>
      </c>
      <c r="C47">
        <v>-3.9775999999999998</v>
      </c>
      <c r="D47" s="3">
        <v>2.5011000000000001</v>
      </c>
    </row>
    <row r="48" spans="1:4" x14ac:dyDescent="0.25">
      <c r="A48">
        <v>-4.7214</v>
      </c>
      <c r="B48" s="3">
        <v>2.6989999999999998</v>
      </c>
      <c r="C48">
        <v>-3.9681000000000002</v>
      </c>
      <c r="D48" s="3">
        <v>2.5011000000000001</v>
      </c>
    </row>
    <row r="49" spans="1:4" x14ac:dyDescent="0.25">
      <c r="A49">
        <v>-4.7054999999999998</v>
      </c>
      <c r="B49" s="3">
        <v>2.6875</v>
      </c>
      <c r="C49">
        <v>-3.9586000000000001</v>
      </c>
      <c r="D49" s="3">
        <v>2.4813999999999998</v>
      </c>
    </row>
    <row r="50" spans="1:4" x14ac:dyDescent="0.25">
      <c r="A50">
        <v>-4.6897000000000002</v>
      </c>
      <c r="B50" s="3">
        <v>2.6701999999999999</v>
      </c>
      <c r="C50">
        <v>-3.9491000000000001</v>
      </c>
      <c r="D50" s="3">
        <v>2.4346000000000001</v>
      </c>
    </row>
    <row r="51" spans="1:4" x14ac:dyDescent="0.25">
      <c r="A51">
        <v>-4.6738</v>
      </c>
      <c r="B51" s="3">
        <v>2.6532</v>
      </c>
      <c r="C51">
        <v>-3.9396</v>
      </c>
      <c r="D51" s="3">
        <v>2.4346000000000001</v>
      </c>
    </row>
    <row r="52" spans="1:4" x14ac:dyDescent="0.25">
      <c r="A52">
        <v>-4.6580000000000004</v>
      </c>
      <c r="B52" s="3">
        <v>2.6314000000000002</v>
      </c>
      <c r="C52">
        <v>-3.9300999999999999</v>
      </c>
      <c r="D52" s="3">
        <v>2.3961999999999999</v>
      </c>
    </row>
    <row r="53" spans="1:4" x14ac:dyDescent="0.25">
      <c r="A53">
        <v>-4.6421000000000001</v>
      </c>
      <c r="B53" s="3">
        <v>2.617</v>
      </c>
      <c r="C53">
        <v>-3.9205999999999999</v>
      </c>
      <c r="D53" s="3">
        <v>2.3597999999999999</v>
      </c>
    </row>
    <row r="54" spans="1:4" x14ac:dyDescent="0.25">
      <c r="A54">
        <v>-4.6262999999999996</v>
      </c>
      <c r="B54" s="3">
        <v>2.5998999999999999</v>
      </c>
      <c r="C54">
        <v>-3.9110999999999998</v>
      </c>
      <c r="D54" s="3">
        <v>2.3464</v>
      </c>
    </row>
    <row r="55" spans="1:4" x14ac:dyDescent="0.25">
      <c r="A55">
        <v>-4.6104000000000003</v>
      </c>
      <c r="B55" s="3">
        <v>2.5842999999999998</v>
      </c>
      <c r="C55">
        <v>-3.9016000000000002</v>
      </c>
      <c r="D55" s="3">
        <v>2.3443999999999998</v>
      </c>
    </row>
    <row r="56" spans="1:4" x14ac:dyDescent="0.25">
      <c r="A56">
        <v>-4.5945999999999998</v>
      </c>
      <c r="B56" s="3">
        <v>2.5634999999999999</v>
      </c>
      <c r="C56">
        <v>-3.8921000000000001</v>
      </c>
      <c r="D56" s="3">
        <v>2.3010000000000002</v>
      </c>
    </row>
    <row r="57" spans="1:4" x14ac:dyDescent="0.25">
      <c r="A57">
        <v>-4.5788000000000002</v>
      </c>
      <c r="B57" s="3">
        <v>2.5301999999999998</v>
      </c>
      <c r="C57">
        <v>-3.8826000000000001</v>
      </c>
      <c r="D57" s="3">
        <v>2.2989000000000002</v>
      </c>
    </row>
    <row r="58" spans="1:4" x14ac:dyDescent="0.25">
      <c r="A58">
        <v>-4.5629</v>
      </c>
      <c r="B58" s="3">
        <v>2.5078999999999998</v>
      </c>
      <c r="C58">
        <v>-3.8731</v>
      </c>
      <c r="D58" s="3">
        <v>2.2429999999999999</v>
      </c>
    </row>
    <row r="59" spans="1:4" x14ac:dyDescent="0.25">
      <c r="A59">
        <v>-4.5471000000000004</v>
      </c>
      <c r="B59" s="3">
        <v>2.4843000000000002</v>
      </c>
      <c r="C59">
        <v>-3.8635999999999999</v>
      </c>
      <c r="D59" s="3">
        <v>2.2252999999999998</v>
      </c>
    </row>
    <row r="60" spans="1:4" x14ac:dyDescent="0.25">
      <c r="A60">
        <v>-4.5312000000000001</v>
      </c>
      <c r="B60" s="3">
        <v>2.4712999999999998</v>
      </c>
      <c r="C60">
        <v>-3.8540999999999999</v>
      </c>
      <c r="D60" s="3">
        <v>2.2201</v>
      </c>
    </row>
    <row r="61" spans="1:4" x14ac:dyDescent="0.25">
      <c r="A61">
        <v>-4.5153999999999996</v>
      </c>
      <c r="B61" s="3">
        <v>2.4548000000000001</v>
      </c>
      <c r="C61">
        <v>-3.8445999999999998</v>
      </c>
      <c r="D61" s="3">
        <v>2.1959</v>
      </c>
    </row>
    <row r="62" spans="1:4" x14ac:dyDescent="0.25">
      <c r="A62">
        <v>-4.4995000000000003</v>
      </c>
      <c r="B62" s="3">
        <v>2.4346000000000001</v>
      </c>
      <c r="C62">
        <v>-3.8351000000000002</v>
      </c>
      <c r="D62" s="3">
        <v>2.1875</v>
      </c>
    </row>
    <row r="63" spans="1:4" x14ac:dyDescent="0.25">
      <c r="A63">
        <v>-4.4836999999999998</v>
      </c>
      <c r="B63" s="3">
        <v>2.3997000000000002</v>
      </c>
      <c r="C63">
        <v>-3.8256000000000001</v>
      </c>
      <c r="D63" s="3">
        <v>2.1206</v>
      </c>
    </row>
    <row r="64" spans="1:4" x14ac:dyDescent="0.25">
      <c r="A64">
        <v>-4.4678000000000004</v>
      </c>
      <c r="B64" s="3">
        <v>2.3692000000000002</v>
      </c>
      <c r="C64">
        <v>-3.8161</v>
      </c>
      <c r="D64" s="3">
        <v>2.1004</v>
      </c>
    </row>
    <row r="65" spans="1:4" x14ac:dyDescent="0.25">
      <c r="A65">
        <v>-4.452</v>
      </c>
      <c r="B65" s="3">
        <v>2.3403999999999998</v>
      </c>
      <c r="C65">
        <v>-3.8066</v>
      </c>
      <c r="D65" s="3">
        <v>2.0531000000000001</v>
      </c>
    </row>
    <row r="66" spans="1:4" x14ac:dyDescent="0.25">
      <c r="A66">
        <v>-4.4362000000000004</v>
      </c>
      <c r="B66" s="3">
        <v>2.3201000000000001</v>
      </c>
      <c r="C66">
        <v>-3.7970999999999999</v>
      </c>
      <c r="D66" s="3">
        <v>2.0293999999999999</v>
      </c>
    </row>
    <row r="67" spans="1:4" x14ac:dyDescent="0.25">
      <c r="A67">
        <v>-4.4203000000000001</v>
      </c>
      <c r="B67" s="3">
        <v>2.2856000000000001</v>
      </c>
      <c r="C67">
        <v>-3.7875999999999999</v>
      </c>
      <c r="D67" s="3">
        <v>2.0085999999999999</v>
      </c>
    </row>
    <row r="68" spans="1:4" x14ac:dyDescent="0.25">
      <c r="A68">
        <v>-4.4044999999999996</v>
      </c>
      <c r="B68" s="3">
        <v>2.2576999999999998</v>
      </c>
      <c r="C68">
        <v>-3.7780999999999998</v>
      </c>
      <c r="D68" s="3">
        <v>1.9638</v>
      </c>
    </row>
    <row r="69" spans="1:4" x14ac:dyDescent="0.25">
      <c r="A69">
        <v>-4.3886000000000003</v>
      </c>
      <c r="B69" s="3">
        <v>2.2279</v>
      </c>
      <c r="C69">
        <v>-3.7686000000000002</v>
      </c>
      <c r="D69" s="3">
        <v>1.9085000000000001</v>
      </c>
    </row>
    <row r="70" spans="1:4" x14ac:dyDescent="0.25">
      <c r="A70">
        <v>-4.3727999999999998</v>
      </c>
      <c r="B70" s="3">
        <v>2.1903000000000001</v>
      </c>
      <c r="C70">
        <v>-3.7591000000000001</v>
      </c>
      <c r="D70" s="3">
        <v>1.8865000000000001</v>
      </c>
    </row>
    <row r="71" spans="1:4" x14ac:dyDescent="0.25">
      <c r="A71">
        <v>-4.3569000000000004</v>
      </c>
      <c r="B71" s="3">
        <v>2.1335000000000002</v>
      </c>
      <c r="C71">
        <v>-3.7496</v>
      </c>
      <c r="D71" s="3">
        <v>1.8325</v>
      </c>
    </row>
    <row r="72" spans="1:4" x14ac:dyDescent="0.25">
      <c r="A72">
        <v>-4.3411</v>
      </c>
      <c r="B72" s="3">
        <v>2.1038000000000001</v>
      </c>
      <c r="C72">
        <v>-3.7401</v>
      </c>
      <c r="D72" s="3">
        <v>1.8129</v>
      </c>
    </row>
    <row r="73" spans="1:4" x14ac:dyDescent="0.25">
      <c r="A73">
        <v>-4.3251999999999997</v>
      </c>
      <c r="B73" s="3">
        <v>2.0569000000000002</v>
      </c>
      <c r="C73">
        <v>-3.7305999999999999</v>
      </c>
      <c r="D73" s="3">
        <v>1.7076</v>
      </c>
    </row>
    <row r="74" spans="1:4" x14ac:dyDescent="0.25">
      <c r="A74">
        <v>-4.3094000000000001</v>
      </c>
      <c r="B74" s="3">
        <v>1.9867999999999999</v>
      </c>
      <c r="C74">
        <v>-3.7210999999999999</v>
      </c>
      <c r="D74" s="3">
        <v>1.6532</v>
      </c>
    </row>
    <row r="75" spans="1:4" x14ac:dyDescent="0.25">
      <c r="A75">
        <v>-4.2934999999999999</v>
      </c>
      <c r="B75" s="3">
        <v>1.9191</v>
      </c>
      <c r="C75">
        <v>-3.7115999999999998</v>
      </c>
      <c r="D75" s="3">
        <v>1.6128</v>
      </c>
    </row>
    <row r="76" spans="1:4" x14ac:dyDescent="0.25">
      <c r="A76">
        <v>-4.2777000000000003</v>
      </c>
      <c r="B76" s="3">
        <v>1.8633</v>
      </c>
      <c r="C76">
        <v>-3.7021000000000002</v>
      </c>
      <c r="D76" s="3">
        <v>1.5911</v>
      </c>
    </row>
    <row r="77" spans="1:4" x14ac:dyDescent="0.25">
      <c r="A77">
        <v>-4.2618999999999998</v>
      </c>
      <c r="B77" s="3">
        <v>1.8129</v>
      </c>
      <c r="C77">
        <v>-3.6926000000000001</v>
      </c>
      <c r="D77" s="3">
        <v>1.5315000000000001</v>
      </c>
    </row>
    <row r="78" spans="1:4" x14ac:dyDescent="0.25">
      <c r="A78">
        <v>-4.2460000000000004</v>
      </c>
      <c r="B78" s="3">
        <v>1.7853000000000001</v>
      </c>
      <c r="C78">
        <v>-3.6831</v>
      </c>
      <c r="D78" s="3">
        <v>1.3978999999999999</v>
      </c>
    </row>
    <row r="79" spans="1:4" x14ac:dyDescent="0.25">
      <c r="A79">
        <v>-4.2302</v>
      </c>
      <c r="B79" s="3">
        <v>1.7323999999999999</v>
      </c>
      <c r="C79">
        <v>-3.6736</v>
      </c>
      <c r="D79" s="3">
        <v>1.2787999999999999</v>
      </c>
    </row>
    <row r="80" spans="1:4" x14ac:dyDescent="0.25">
      <c r="A80">
        <v>-4.2142999999999997</v>
      </c>
      <c r="B80" s="3">
        <v>1.6720999999999999</v>
      </c>
      <c r="C80">
        <v>-3.6640999999999999</v>
      </c>
      <c r="D80" s="3">
        <v>1.2040999999999999</v>
      </c>
    </row>
    <row r="81" spans="1:4" x14ac:dyDescent="0.25">
      <c r="A81">
        <v>-4.1985000000000001</v>
      </c>
      <c r="B81" s="3">
        <v>1.6128</v>
      </c>
      <c r="C81">
        <v>-3.6545999999999998</v>
      </c>
      <c r="D81" s="3">
        <v>1.1460999999999999</v>
      </c>
    </row>
    <row r="82" spans="1:4" x14ac:dyDescent="0.25">
      <c r="A82">
        <v>-4.1825999999999999</v>
      </c>
      <c r="B82" s="3">
        <v>1.5911</v>
      </c>
      <c r="C82">
        <v>-3.6450999999999998</v>
      </c>
      <c r="D82" s="3">
        <v>1.0791999999999999</v>
      </c>
    </row>
    <row r="83" spans="1:4" x14ac:dyDescent="0.25">
      <c r="A83">
        <v>-4.1668000000000003</v>
      </c>
      <c r="B83" s="3">
        <v>1.5441</v>
      </c>
      <c r="C83">
        <v>-3.6356000000000002</v>
      </c>
      <c r="D83" s="3">
        <v>0.95423999999999998</v>
      </c>
    </row>
    <row r="84" spans="1:4" x14ac:dyDescent="0.25">
      <c r="A84">
        <v>-4.1509</v>
      </c>
      <c r="B84" s="3">
        <v>1.3616999999999999</v>
      </c>
      <c r="C84">
        <v>-3.6261000000000001</v>
      </c>
      <c r="D84" s="3">
        <v>0.84509999999999996</v>
      </c>
    </row>
    <row r="85" spans="1:4" x14ac:dyDescent="0.25">
      <c r="A85">
        <v>-4.1351000000000004</v>
      </c>
      <c r="B85" s="3">
        <v>1.2553000000000001</v>
      </c>
      <c r="C85">
        <v>-3.6166</v>
      </c>
      <c r="D85" s="3">
        <v>0.84509999999999996</v>
      </c>
    </row>
    <row r="86" spans="1:4" x14ac:dyDescent="0.25">
      <c r="A86">
        <v>-4.1192000000000002</v>
      </c>
      <c r="B86" s="3">
        <v>1.1138999999999999</v>
      </c>
      <c r="C86">
        <v>-3.6071</v>
      </c>
      <c r="D86" s="3">
        <v>0.60206000000000004</v>
      </c>
    </row>
    <row r="87" spans="1:4" x14ac:dyDescent="0.25">
      <c r="A87">
        <v>-4.1033999999999997</v>
      </c>
      <c r="B87" s="3">
        <v>1</v>
      </c>
      <c r="C87">
        <v>-3.5975999999999999</v>
      </c>
      <c r="D87" s="3">
        <v>0.60206000000000004</v>
      </c>
    </row>
    <row r="88" spans="1:4" x14ac:dyDescent="0.25">
      <c r="A88">
        <v>-4.0876000000000001</v>
      </c>
      <c r="B88" s="3">
        <v>0.95423999999999998</v>
      </c>
      <c r="C88">
        <v>-3.5880999999999998</v>
      </c>
      <c r="D88" s="3">
        <v>0.60206000000000004</v>
      </c>
    </row>
    <row r="89" spans="1:4" x14ac:dyDescent="0.25">
      <c r="A89">
        <v>-4.0716999999999999</v>
      </c>
      <c r="B89" s="3">
        <v>0.90308999999999995</v>
      </c>
      <c r="C89">
        <v>-3.5785999999999998</v>
      </c>
      <c r="D89" s="3">
        <v>0.60206000000000004</v>
      </c>
    </row>
    <row r="90" spans="1:4" x14ac:dyDescent="0.25">
      <c r="A90">
        <v>-4.0559000000000003</v>
      </c>
      <c r="B90" s="3">
        <v>0.69896999999999998</v>
      </c>
      <c r="C90">
        <v>-3.5691000000000002</v>
      </c>
      <c r="D90" s="3">
        <v>0.60206000000000004</v>
      </c>
    </row>
    <row r="91" spans="1:4" x14ac:dyDescent="0.25">
      <c r="A91">
        <v>-4.04</v>
      </c>
      <c r="B91" s="3">
        <v>0.69896999999999998</v>
      </c>
      <c r="C91">
        <v>-3.5596000000000001</v>
      </c>
      <c r="D91" s="3">
        <v>0.60206000000000004</v>
      </c>
    </row>
    <row r="92" spans="1:4" x14ac:dyDescent="0.25">
      <c r="A92">
        <v>-4.0242000000000004</v>
      </c>
      <c r="B92" s="3">
        <v>0.60206000000000004</v>
      </c>
      <c r="C92">
        <v>-3.5501</v>
      </c>
      <c r="D92" s="3">
        <v>0.60206000000000004</v>
      </c>
    </row>
    <row r="93" spans="1:4" x14ac:dyDescent="0.25">
      <c r="A93">
        <v>-4.0083000000000002</v>
      </c>
      <c r="B93" s="3">
        <v>0.47711999999999999</v>
      </c>
      <c r="C93">
        <v>-3.5406</v>
      </c>
      <c r="D93" s="3">
        <v>0.60206000000000004</v>
      </c>
    </row>
    <row r="94" spans="1:4" x14ac:dyDescent="0.25">
      <c r="A94">
        <v>-3.9925000000000002</v>
      </c>
      <c r="B94" s="3">
        <v>0.47711999999999999</v>
      </c>
      <c r="C94">
        <v>-3.5310999999999999</v>
      </c>
      <c r="D94" s="3">
        <v>0.60206000000000004</v>
      </c>
    </row>
    <row r="95" spans="1:4" x14ac:dyDescent="0.25">
      <c r="A95">
        <v>-3.9765999999999999</v>
      </c>
      <c r="B95" s="3">
        <v>0.30103000000000002</v>
      </c>
      <c r="C95">
        <v>-3.5215999999999998</v>
      </c>
      <c r="D95" s="3">
        <v>0.47711999999999999</v>
      </c>
    </row>
    <row r="96" spans="1:4" x14ac:dyDescent="0.25">
      <c r="A96">
        <v>-3.9607999999999999</v>
      </c>
      <c r="B96" s="3">
        <v>0.30103000000000002</v>
      </c>
      <c r="C96">
        <v>-3.5121000000000002</v>
      </c>
      <c r="D96" s="3">
        <v>0.30103000000000002</v>
      </c>
    </row>
    <row r="97" spans="1:4" x14ac:dyDescent="0.25">
      <c r="A97">
        <v>-3.9449999999999998</v>
      </c>
      <c r="B97" s="3">
        <v>0.30103000000000002</v>
      </c>
      <c r="C97">
        <v>-3.5026000000000002</v>
      </c>
      <c r="D97" s="3">
        <v>0.30103000000000002</v>
      </c>
    </row>
    <row r="98" spans="1:4" x14ac:dyDescent="0.25">
      <c r="A98">
        <v>-3.9291</v>
      </c>
      <c r="B98" s="3">
        <v>0.30103000000000002</v>
      </c>
      <c r="C98">
        <v>-3.4931000000000001</v>
      </c>
      <c r="D98" s="3">
        <v>0.30103000000000002</v>
      </c>
    </row>
    <row r="99" spans="1:4" x14ac:dyDescent="0.25">
      <c r="A99">
        <v>-3.9133</v>
      </c>
      <c r="B99" s="3">
        <v>0.30103000000000002</v>
      </c>
      <c r="C99">
        <v>-3.4836</v>
      </c>
      <c r="D99" s="3">
        <v>0.30103000000000002</v>
      </c>
    </row>
    <row r="100" spans="1:4" x14ac:dyDescent="0.25">
      <c r="A100">
        <v>-3.8974000000000002</v>
      </c>
      <c r="B100" s="3">
        <v>0.30103000000000002</v>
      </c>
      <c r="C100">
        <v>-3.4741</v>
      </c>
      <c r="D100" s="3">
        <v>0</v>
      </c>
    </row>
    <row r="101" spans="1:4" x14ac:dyDescent="0.25">
      <c r="A101">
        <v>-3.8816000000000002</v>
      </c>
      <c r="B101" s="3">
        <v>0.30103000000000002</v>
      </c>
      <c r="C101">
        <v>-3.4645999999999999</v>
      </c>
      <c r="D101" s="3">
        <v>0</v>
      </c>
    </row>
    <row r="102" spans="1:4" x14ac:dyDescent="0.25">
      <c r="A102">
        <v>-3.8656999999999999</v>
      </c>
      <c r="B102" s="3">
        <v>0</v>
      </c>
      <c r="C102">
        <v>-3.4550999999999998</v>
      </c>
      <c r="D102" s="3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I25" sqref="I25"/>
    </sheetView>
  </sheetViews>
  <sheetFormatPr defaultRowHeight="15" x14ac:dyDescent="0.25"/>
  <cols>
    <col min="1" max="1" width="9" style="8" bestFit="1" customWidth="1"/>
    <col min="2" max="2" width="8.85546875" style="3" bestFit="1" customWidth="1"/>
    <col min="3" max="3" width="9" style="8" bestFit="1" customWidth="1"/>
    <col min="4" max="4" width="13.140625" style="3" customWidth="1"/>
    <col min="5" max="5" width="9.140625" style="8"/>
    <col min="6" max="6" width="10.7109375" style="3" bestFit="1" customWidth="1"/>
    <col min="7" max="16384" width="9.140625" style="8"/>
  </cols>
  <sheetData>
    <row r="1" spans="1:6" x14ac:dyDescent="0.25">
      <c r="A1" s="116" t="s">
        <v>50</v>
      </c>
      <c r="B1" s="116"/>
      <c r="C1" s="116" t="s">
        <v>51</v>
      </c>
      <c r="D1" s="116"/>
      <c r="E1" s="116" t="s">
        <v>51</v>
      </c>
      <c r="F1" s="116"/>
    </row>
    <row r="2" spans="1:6" x14ac:dyDescent="0.25">
      <c r="A2" s="8" t="s">
        <v>114</v>
      </c>
      <c r="B2" s="3" t="s">
        <v>113</v>
      </c>
      <c r="C2" s="8" t="s">
        <v>114</v>
      </c>
      <c r="D2" s="3" t="s">
        <v>113</v>
      </c>
      <c r="E2" s="8" t="s">
        <v>114</v>
      </c>
      <c r="F2" s="3" t="s">
        <v>113</v>
      </c>
    </row>
    <row r="3" spans="1:6" x14ac:dyDescent="0.25">
      <c r="A3" s="8">
        <v>0</v>
      </c>
      <c r="B3" s="3" t="e">
        <f>-Inf</f>
        <v>#NAME?</v>
      </c>
      <c r="C3" s="8">
        <v>0</v>
      </c>
      <c r="D3" s="3" t="e">
        <f>-Inf</f>
        <v>#NAME?</v>
      </c>
      <c r="E3" s="8">
        <v>0</v>
      </c>
      <c r="F3" s="3" t="e">
        <f>-Inf</f>
        <v>#NAME?</v>
      </c>
    </row>
    <row r="4" spans="1:6" x14ac:dyDescent="0.25">
      <c r="A4" s="8">
        <v>1.1999999999999999E-3</v>
      </c>
      <c r="B4" s="3">
        <v>-2.6953</v>
      </c>
      <c r="C4" s="8">
        <v>1.1999999999999999E-3</v>
      </c>
      <c r="D4" s="3">
        <v>-2.6227</v>
      </c>
      <c r="E4" s="8">
        <v>1.1999999999999999E-3</v>
      </c>
      <c r="F4" s="3">
        <f>D4-0.35</f>
        <v>-2.9727000000000001</v>
      </c>
    </row>
    <row r="5" spans="1:6" x14ac:dyDescent="0.25">
      <c r="A5" s="8">
        <v>2.3999999999999998E-3</v>
      </c>
      <c r="B5" s="3">
        <v>-1.9075</v>
      </c>
      <c r="C5" s="8">
        <v>2.3999999999999998E-3</v>
      </c>
      <c r="D5" s="3">
        <v>-1.8355999999999999</v>
      </c>
      <c r="E5" s="8">
        <v>2.3999999999999998E-3</v>
      </c>
      <c r="F5" s="3">
        <f t="shared" ref="F5:F11" si="0">D5-0.35</f>
        <v>-2.1856</v>
      </c>
    </row>
    <row r="6" spans="1:6" x14ac:dyDescent="0.25">
      <c r="A6" s="8">
        <v>3.5999999999999999E-3</v>
      </c>
      <c r="B6" s="3">
        <v>-1.5215000000000001</v>
      </c>
      <c r="C6" s="8">
        <v>3.5999999999999999E-3</v>
      </c>
      <c r="D6" s="3">
        <v>-1.4539</v>
      </c>
      <c r="E6" s="8">
        <v>3.5999999999999999E-3</v>
      </c>
      <c r="F6" s="3">
        <f t="shared" si="0"/>
        <v>-1.8039000000000001</v>
      </c>
    </row>
    <row r="7" spans="1:6" x14ac:dyDescent="0.25">
      <c r="A7" s="8">
        <v>4.7999999999999996E-3</v>
      </c>
      <c r="B7" s="3">
        <v>-1.2630999999999999</v>
      </c>
      <c r="C7" s="8">
        <v>4.7999999999999996E-3</v>
      </c>
      <c r="D7" s="3">
        <v>-1.2</v>
      </c>
      <c r="E7" s="8">
        <v>4.7999999999999996E-3</v>
      </c>
      <c r="F7" s="3">
        <f>D7-0.325</f>
        <v>-1.5249999999999999</v>
      </c>
    </row>
    <row r="8" spans="1:6" x14ac:dyDescent="0.25">
      <c r="A8" s="8">
        <v>6.0000000000000001E-3</v>
      </c>
      <c r="B8" s="3">
        <v>-1.0727</v>
      </c>
      <c r="C8" s="8">
        <v>6.0000000000000001E-3</v>
      </c>
      <c r="D8" s="3">
        <v>-1.0113000000000001</v>
      </c>
      <c r="E8" s="8">
        <v>6.0000000000000001E-3</v>
      </c>
      <c r="F8" s="3">
        <f t="shared" ref="F8:F9" si="1">D8-0.325</f>
        <v>-1.3363</v>
      </c>
    </row>
    <row r="9" spans="1:6" x14ac:dyDescent="0.25">
      <c r="A9" s="8">
        <v>7.1999999999999998E-3</v>
      </c>
      <c r="B9" s="3">
        <v>-0.92281999999999997</v>
      </c>
      <c r="C9" s="8">
        <v>7.1999999999999998E-3</v>
      </c>
      <c r="D9" s="3">
        <v>-0.86251</v>
      </c>
      <c r="E9" s="8">
        <v>7.1999999999999998E-3</v>
      </c>
      <c r="F9" s="3">
        <f t="shared" si="1"/>
        <v>-1.1875100000000001</v>
      </c>
    </row>
    <row r="10" spans="1:6" x14ac:dyDescent="0.25">
      <c r="A10" s="8">
        <v>8.3999999999999995E-3</v>
      </c>
      <c r="B10" s="3">
        <v>-0.79942999999999997</v>
      </c>
      <c r="C10" s="8">
        <v>8.3999999999999995E-3</v>
      </c>
      <c r="D10" s="3">
        <v>-0.74000999999999995</v>
      </c>
      <c r="E10" s="8">
        <v>8.3999999999999995E-3</v>
      </c>
      <c r="F10" s="3">
        <f>D10-0.3</f>
        <v>-1.0400099999999999</v>
      </c>
    </row>
    <row r="11" spans="1:6" x14ac:dyDescent="0.25">
      <c r="A11" s="8">
        <v>9.5999999999999992E-3</v>
      </c>
      <c r="B11" s="3">
        <v>-0.69515000000000005</v>
      </c>
      <c r="C11" s="8">
        <v>9.5999999999999992E-3</v>
      </c>
      <c r="D11" s="3">
        <v>-0.63729000000000002</v>
      </c>
      <c r="E11" s="8">
        <v>9.5999999999999992E-3</v>
      </c>
      <c r="F11" s="3">
        <f t="shared" ref="F11:F12" si="2">D11-0.3</f>
        <v>-0.93728999999999996</v>
      </c>
    </row>
    <row r="12" spans="1:6" x14ac:dyDescent="0.25">
      <c r="A12" s="8">
        <v>1.0800000000000001E-2</v>
      </c>
      <c r="B12" s="3">
        <v>-0.60489999999999999</v>
      </c>
      <c r="C12" s="8">
        <v>1.0800000000000001E-2</v>
      </c>
      <c r="D12" s="3">
        <v>-0.54923999999999995</v>
      </c>
      <c r="E12" s="8">
        <v>1.0800000000000001E-2</v>
      </c>
      <c r="F12" s="3">
        <f t="shared" si="2"/>
        <v>-0.84923999999999999</v>
      </c>
    </row>
    <row r="13" spans="1:6" x14ac:dyDescent="0.25">
      <c r="A13" s="8">
        <v>1.2E-2</v>
      </c>
      <c r="B13" s="3">
        <v>-0.52527999999999997</v>
      </c>
      <c r="C13" s="8">
        <v>1.2E-2</v>
      </c>
      <c r="D13" s="3">
        <v>-0.47287000000000001</v>
      </c>
      <c r="E13" s="8">
        <v>1.2E-2</v>
      </c>
      <c r="F13" s="3">
        <f>D13-0.275</f>
        <v>-0.74787000000000003</v>
      </c>
    </row>
    <row r="14" spans="1:6" x14ac:dyDescent="0.25">
      <c r="A14" s="8">
        <v>1.32E-2</v>
      </c>
      <c r="B14" s="3">
        <v>-0.45440000000000003</v>
      </c>
      <c r="C14" s="8">
        <v>1.32E-2</v>
      </c>
      <c r="D14" s="3">
        <v>-0.40571000000000002</v>
      </c>
      <c r="E14" s="8">
        <v>1.32E-2</v>
      </c>
      <c r="F14" s="3">
        <f t="shared" ref="F14:F15" si="3">D14-0.275</f>
        <v>-0.68071000000000004</v>
      </c>
    </row>
    <row r="15" spans="1:6" x14ac:dyDescent="0.25">
      <c r="A15" s="8">
        <v>1.44E-2</v>
      </c>
      <c r="B15" s="3">
        <v>-0.39076</v>
      </c>
      <c r="C15" s="8">
        <v>1.44E-2</v>
      </c>
      <c r="D15" s="3">
        <v>-0.34570000000000001</v>
      </c>
      <c r="E15" s="8">
        <v>1.44E-2</v>
      </c>
      <c r="F15" s="3">
        <f t="shared" si="3"/>
        <v>-0.62070000000000003</v>
      </c>
    </row>
    <row r="16" spans="1:6" x14ac:dyDescent="0.25">
      <c r="A16" s="8">
        <v>1.5599999999999999E-2</v>
      </c>
      <c r="B16" s="3">
        <v>-0.33318999999999999</v>
      </c>
      <c r="C16" s="8">
        <v>1.5599999999999999E-2</v>
      </c>
      <c r="D16" s="3">
        <v>-0.29153000000000001</v>
      </c>
      <c r="E16" s="8">
        <v>1.5599999999999999E-2</v>
      </c>
      <c r="F16" s="3">
        <f>D16-0.25</f>
        <v>-0.54153000000000007</v>
      </c>
    </row>
    <row r="17" spans="1:6" x14ac:dyDescent="0.25">
      <c r="A17" s="8">
        <v>1.6799999999999999E-2</v>
      </c>
      <c r="B17" s="3">
        <v>-0.28079999999999999</v>
      </c>
      <c r="C17" s="8">
        <v>1.6799999999999999E-2</v>
      </c>
      <c r="D17" s="3">
        <v>-0.24257000000000001</v>
      </c>
      <c r="E17" s="8">
        <v>1.6799999999999999E-2</v>
      </c>
      <c r="F17" s="3">
        <f t="shared" ref="F17:F19" si="4">D17-0.25</f>
        <v>-0.49257000000000001</v>
      </c>
    </row>
    <row r="18" spans="1:6" x14ac:dyDescent="0.25">
      <c r="A18" s="8">
        <v>1.7999999999999999E-2</v>
      </c>
      <c r="B18" s="3">
        <v>-0.23294000000000001</v>
      </c>
      <c r="C18" s="8">
        <v>1.7999999999999999E-2</v>
      </c>
      <c r="D18" s="3">
        <v>-0.19775000000000001</v>
      </c>
      <c r="E18" s="8">
        <v>1.7999999999999999E-2</v>
      </c>
      <c r="F18" s="3">
        <f t="shared" si="4"/>
        <v>-0.44774999999999998</v>
      </c>
    </row>
    <row r="19" spans="1:6" x14ac:dyDescent="0.25">
      <c r="A19" s="8">
        <v>1.9199999999999998E-2</v>
      </c>
      <c r="B19" s="3">
        <v>-0.18897</v>
      </c>
      <c r="C19" s="8">
        <v>1.9199999999999998E-2</v>
      </c>
      <c r="D19" s="3">
        <v>-0.15640999999999999</v>
      </c>
      <c r="E19" s="8">
        <v>1.9199999999999998E-2</v>
      </c>
      <c r="F19" s="3">
        <f t="shared" si="4"/>
        <v>-0.40640999999999999</v>
      </c>
    </row>
    <row r="20" spans="1:6" x14ac:dyDescent="0.25">
      <c r="A20" s="8">
        <v>2.0400000000000001E-2</v>
      </c>
      <c r="B20" s="3">
        <v>-0.14862</v>
      </c>
      <c r="C20" s="8">
        <v>2.0400000000000001E-2</v>
      </c>
      <c r="D20" s="3">
        <v>-0.11848</v>
      </c>
      <c r="E20" s="8">
        <v>2.0400000000000001E-2</v>
      </c>
      <c r="F20" s="3">
        <f>D20-0.225</f>
        <v>-0.34348000000000001</v>
      </c>
    </row>
    <row r="21" spans="1:6" x14ac:dyDescent="0.25">
      <c r="A21" s="8">
        <v>2.1600000000000001E-2</v>
      </c>
      <c r="B21" s="3">
        <v>-0.11151999999999999</v>
      </c>
      <c r="C21" s="8">
        <v>2.1600000000000001E-2</v>
      </c>
      <c r="D21" s="3">
        <v>-8.3490999999999996E-2</v>
      </c>
      <c r="E21" s="8">
        <v>2.1600000000000001E-2</v>
      </c>
      <c r="F21" s="3">
        <f t="shared" ref="F21:F23" si="5">D21-0.225</f>
        <v>-0.30849100000000002</v>
      </c>
    </row>
    <row r="22" spans="1:6" x14ac:dyDescent="0.25">
      <c r="A22" s="8">
        <v>2.2800000000000001E-2</v>
      </c>
      <c r="B22" s="3">
        <v>-7.7229000000000006E-2</v>
      </c>
      <c r="C22" s="8">
        <v>2.2800000000000001E-2</v>
      </c>
      <c r="D22" s="3">
        <v>-5.0985999999999997E-2</v>
      </c>
      <c r="E22" s="8">
        <v>2.2800000000000001E-2</v>
      </c>
      <c r="F22" s="3">
        <f t="shared" si="5"/>
        <v>-0.27598600000000001</v>
      </c>
    </row>
    <row r="23" spans="1:6" x14ac:dyDescent="0.25">
      <c r="A23" s="8">
        <v>2.4E-2</v>
      </c>
      <c r="B23" s="3">
        <v>-4.5788000000000002E-2</v>
      </c>
      <c r="C23" s="8">
        <v>2.4E-2</v>
      </c>
      <c r="D23" s="3">
        <v>-2.0650999999999999E-2</v>
      </c>
      <c r="E23" s="8">
        <v>2.4E-2</v>
      </c>
      <c r="F23" s="3">
        <f t="shared" si="5"/>
        <v>-0.24565100000000001</v>
      </c>
    </row>
    <row r="24" spans="1:6" x14ac:dyDescent="0.25">
      <c r="A24" s="8">
        <v>2.52E-2</v>
      </c>
      <c r="B24" s="3">
        <v>-1.6718E-2</v>
      </c>
      <c r="C24" s="8">
        <v>2.52E-2</v>
      </c>
      <c r="D24" s="3">
        <v>7.7602000000000001E-3</v>
      </c>
      <c r="E24" s="8">
        <v>2.52E-2</v>
      </c>
      <c r="F24" s="3">
        <f>D24-0.2</f>
        <v>-0.19223980000000002</v>
      </c>
    </row>
    <row r="25" spans="1:6" x14ac:dyDescent="0.25">
      <c r="A25" s="8">
        <v>2.64E-2</v>
      </c>
      <c r="B25" s="3">
        <v>1.0189E-2</v>
      </c>
      <c r="C25" s="8">
        <v>2.64E-2</v>
      </c>
      <c r="D25" s="3">
        <v>3.4507000000000003E-2</v>
      </c>
      <c r="E25" s="8">
        <v>2.64E-2</v>
      </c>
      <c r="F25" s="3">
        <f t="shared" ref="F25:F26" si="6">D25-0.2</f>
        <v>-0.165493</v>
      </c>
    </row>
    <row r="26" spans="1:6" x14ac:dyDescent="0.25">
      <c r="A26" s="8">
        <v>2.76E-2</v>
      </c>
      <c r="B26" s="3">
        <v>3.5076000000000003E-2</v>
      </c>
      <c r="C26" s="8">
        <v>2.76E-2</v>
      </c>
      <c r="D26" s="3">
        <v>5.9256000000000003E-2</v>
      </c>
      <c r="E26" s="8">
        <v>2.76E-2</v>
      </c>
      <c r="F26" s="3">
        <f t="shared" si="6"/>
        <v>-0.14074400000000001</v>
      </c>
    </row>
    <row r="27" spans="1:6" x14ac:dyDescent="0.25">
      <c r="A27" s="8">
        <v>2.8799999999999999E-2</v>
      </c>
      <c r="B27" s="3">
        <v>5.8055000000000002E-2</v>
      </c>
      <c r="C27" s="8">
        <v>2.8799999999999999E-2</v>
      </c>
      <c r="D27" s="3">
        <v>8.2095000000000001E-2</v>
      </c>
      <c r="E27" s="8">
        <v>2.8799999999999999E-2</v>
      </c>
      <c r="F27" s="3">
        <f>D27-0.175</f>
        <v>-9.2904999999999988E-2</v>
      </c>
    </row>
    <row r="28" spans="1:6" x14ac:dyDescent="0.25">
      <c r="A28" s="8">
        <v>0.03</v>
      </c>
      <c r="B28" s="3">
        <v>7.9198000000000005E-2</v>
      </c>
      <c r="C28" s="8">
        <v>0.03</v>
      </c>
      <c r="D28" s="3">
        <v>0.10340000000000001</v>
      </c>
      <c r="E28" s="8">
        <v>0.03</v>
      </c>
      <c r="F28" s="3">
        <f t="shared" ref="F28:F29" si="7">D28-0.175</f>
        <v>-7.1599999999999983E-2</v>
      </c>
    </row>
    <row r="29" spans="1:6" s="97" customFormat="1" x14ac:dyDescent="0.25">
      <c r="A29" s="97">
        <v>3.1199999999999999E-2</v>
      </c>
      <c r="B29" s="139">
        <v>9.8632999999999998E-2</v>
      </c>
      <c r="C29" s="97">
        <v>3.1199999999999999E-2</v>
      </c>
      <c r="D29" s="139">
        <v>0.12317</v>
      </c>
      <c r="E29" s="97">
        <v>3.1199999999999999E-2</v>
      </c>
      <c r="F29" s="3">
        <f t="shared" si="7"/>
        <v>-5.1829999999999987E-2</v>
      </c>
    </row>
    <row r="30" spans="1:6" x14ac:dyDescent="0.25">
      <c r="A30" s="8">
        <v>3.2399999999999998E-2</v>
      </c>
      <c r="B30" s="3">
        <v>0.11637</v>
      </c>
      <c r="C30" s="8">
        <v>3.2399999999999998E-2</v>
      </c>
      <c r="D30" s="3">
        <v>0.14126</v>
      </c>
      <c r="E30" s="8">
        <v>3.2399999999999998E-2</v>
      </c>
      <c r="F30" s="3">
        <f>D30-0.15</f>
        <v>-8.7399999999999978E-3</v>
      </c>
    </row>
    <row r="31" spans="1:6" x14ac:dyDescent="0.25">
      <c r="A31" s="8">
        <v>3.3599999999999998E-2</v>
      </c>
      <c r="B31" s="3">
        <v>0.13244</v>
      </c>
      <c r="C31" s="8">
        <v>3.3599999999999998E-2</v>
      </c>
      <c r="D31" s="3">
        <v>0.15770000000000001</v>
      </c>
      <c r="E31" s="8">
        <v>3.3599999999999998E-2</v>
      </c>
      <c r="F31" s="3">
        <f t="shared" ref="F31:F33" si="8">D31-0.15</f>
        <v>7.7000000000000124E-3</v>
      </c>
    </row>
    <row r="32" spans="1:6" x14ac:dyDescent="0.25">
      <c r="A32" s="8">
        <v>3.4799999999999998E-2</v>
      </c>
      <c r="B32" s="3">
        <v>0.14695</v>
      </c>
      <c r="C32" s="8">
        <v>3.4799999999999998E-2</v>
      </c>
      <c r="D32" s="3">
        <v>0.17238000000000001</v>
      </c>
      <c r="E32" s="8">
        <v>3.4799999999999998E-2</v>
      </c>
      <c r="F32" s="3">
        <f t="shared" si="8"/>
        <v>2.2380000000000011E-2</v>
      </c>
    </row>
    <row r="33" spans="1:6" s="97" customFormat="1" x14ac:dyDescent="0.25">
      <c r="A33" s="97">
        <v>3.5999999999999997E-2</v>
      </c>
      <c r="B33" s="139">
        <v>0.16008</v>
      </c>
      <c r="C33" s="97">
        <v>3.5999999999999997E-2</v>
      </c>
      <c r="D33" s="139">
        <v>0.18575</v>
      </c>
      <c r="E33" s="97">
        <v>3.5999999999999997E-2</v>
      </c>
      <c r="F33" s="3">
        <f t="shared" si="8"/>
        <v>3.5750000000000004E-2</v>
      </c>
    </row>
    <row r="34" spans="1:6" x14ac:dyDescent="0.25">
      <c r="A34" s="8">
        <v>3.7199999999999997E-2</v>
      </c>
      <c r="B34" s="3">
        <v>0.17208000000000001</v>
      </c>
      <c r="C34" s="8">
        <v>3.7199999999999997E-2</v>
      </c>
      <c r="D34" s="3">
        <v>0.19775999999999999</v>
      </c>
      <c r="E34" s="8">
        <v>3.7199999999999997E-2</v>
      </c>
      <c r="F34" s="3">
        <f>D34-0.125</f>
        <v>7.2759999999999991E-2</v>
      </c>
    </row>
    <row r="35" spans="1:6" x14ac:dyDescent="0.25">
      <c r="A35" s="8">
        <v>3.8399999999999997E-2</v>
      </c>
      <c r="B35" s="3">
        <v>0.18307999999999999</v>
      </c>
      <c r="C35" s="8">
        <v>3.8399999999999997E-2</v>
      </c>
      <c r="D35" s="3">
        <v>0.20854</v>
      </c>
      <c r="E35" s="8">
        <v>3.8399999999999997E-2</v>
      </c>
      <c r="F35" s="3">
        <f t="shared" ref="F35:F37" si="9">D35-0.125</f>
        <v>8.3540000000000003E-2</v>
      </c>
    </row>
    <row r="36" spans="1:6" x14ac:dyDescent="0.25">
      <c r="A36" s="8">
        <v>3.9600000000000003E-2</v>
      </c>
      <c r="B36" s="3">
        <v>0.19317999999999999</v>
      </c>
      <c r="C36" s="8">
        <v>3.9600000000000003E-2</v>
      </c>
      <c r="D36" s="3">
        <v>0.21823000000000001</v>
      </c>
      <c r="E36" s="8">
        <v>3.9600000000000003E-2</v>
      </c>
      <c r="F36" s="3">
        <f t="shared" si="9"/>
        <v>9.3230000000000007E-2</v>
      </c>
    </row>
    <row r="37" spans="1:6" s="97" customFormat="1" x14ac:dyDescent="0.25">
      <c r="A37" s="97">
        <v>4.0800000000000003E-2</v>
      </c>
      <c r="B37" s="139">
        <v>0.20254</v>
      </c>
      <c r="C37" s="97">
        <v>4.0800000000000003E-2</v>
      </c>
      <c r="D37" s="139">
        <v>0.22697000000000001</v>
      </c>
      <c r="E37" s="97">
        <v>4.0800000000000003E-2</v>
      </c>
      <c r="F37" s="3">
        <f t="shared" si="9"/>
        <v>0.10197000000000001</v>
      </c>
    </row>
    <row r="38" spans="1:6" x14ac:dyDescent="0.25">
      <c r="A38" s="8">
        <v>4.2000000000000003E-2</v>
      </c>
      <c r="B38" s="3">
        <v>0.21126</v>
      </c>
      <c r="C38" s="8">
        <v>4.2000000000000003E-2</v>
      </c>
      <c r="D38" s="3">
        <v>0.23483999999999999</v>
      </c>
      <c r="E38" s="8">
        <v>4.2000000000000003E-2</v>
      </c>
      <c r="F38" s="3">
        <f>D38-0.1</f>
        <v>0.13483999999999999</v>
      </c>
    </row>
    <row r="39" spans="1:6" x14ac:dyDescent="0.25">
      <c r="A39" s="8">
        <v>4.3200000000000002E-2</v>
      </c>
      <c r="B39" s="3">
        <v>0.21934000000000001</v>
      </c>
      <c r="C39" s="8">
        <v>4.3200000000000002E-2</v>
      </c>
      <c r="D39" s="3">
        <v>0.24198</v>
      </c>
      <c r="E39" s="8">
        <v>4.3200000000000002E-2</v>
      </c>
      <c r="F39" s="3">
        <f t="shared" ref="F39:F41" si="10">D39-0.1</f>
        <v>0.14198</v>
      </c>
    </row>
    <row r="40" spans="1:6" x14ac:dyDescent="0.25">
      <c r="A40" s="8">
        <v>4.4400000000000002E-2</v>
      </c>
      <c r="B40" s="3">
        <v>0.22685</v>
      </c>
      <c r="C40" s="8">
        <v>4.4400000000000002E-2</v>
      </c>
      <c r="D40" s="3">
        <v>0.24839</v>
      </c>
      <c r="E40" s="8">
        <v>4.4400000000000002E-2</v>
      </c>
      <c r="F40" s="3">
        <f t="shared" si="10"/>
        <v>0.14838999999999999</v>
      </c>
    </row>
    <row r="41" spans="1:6" s="97" customFormat="1" x14ac:dyDescent="0.25">
      <c r="A41" s="97">
        <v>4.5600000000000002E-2</v>
      </c>
      <c r="B41" s="139">
        <v>0.23386000000000001</v>
      </c>
      <c r="C41" s="97">
        <v>4.5600000000000002E-2</v>
      </c>
      <c r="D41" s="139">
        <v>0.25428000000000001</v>
      </c>
      <c r="E41" s="97">
        <v>4.5600000000000002E-2</v>
      </c>
      <c r="F41" s="3">
        <f t="shared" si="10"/>
        <v>0.15428</v>
      </c>
    </row>
    <row r="42" spans="1:6" x14ac:dyDescent="0.25">
      <c r="A42" s="8">
        <v>4.6800000000000001E-2</v>
      </c>
      <c r="B42" s="3">
        <v>0.24035999999999999</v>
      </c>
      <c r="C42" s="8">
        <v>4.6800000000000001E-2</v>
      </c>
      <c r="D42" s="3">
        <v>0.25963999999999998</v>
      </c>
      <c r="E42" s="8">
        <v>4.6800000000000001E-2</v>
      </c>
      <c r="F42" s="3">
        <f>D42-0.075</f>
        <v>0.18463999999999997</v>
      </c>
    </row>
    <row r="43" spans="1:6" x14ac:dyDescent="0.25">
      <c r="A43" s="8">
        <v>4.8000000000000001E-2</v>
      </c>
      <c r="B43" s="3">
        <v>0.24640999999999999</v>
      </c>
      <c r="C43" s="8">
        <v>4.8000000000000001E-2</v>
      </c>
      <c r="D43" s="3">
        <v>0.26447999999999999</v>
      </c>
      <c r="E43" s="8">
        <v>4.8000000000000001E-2</v>
      </c>
      <c r="F43" s="3">
        <f t="shared" ref="F43:F45" si="11">D43-0.075</f>
        <v>0.18947999999999998</v>
      </c>
    </row>
    <row r="44" spans="1:6" x14ac:dyDescent="0.25">
      <c r="A44" s="8">
        <v>4.9200000000000001E-2</v>
      </c>
      <c r="B44" s="3">
        <v>0.25205</v>
      </c>
      <c r="C44" s="8">
        <v>4.9200000000000001E-2</v>
      </c>
      <c r="D44" s="3">
        <v>0.26888000000000001</v>
      </c>
      <c r="E44" s="8">
        <v>4.9200000000000001E-2</v>
      </c>
      <c r="F44" s="3">
        <f t="shared" si="11"/>
        <v>0.19388</v>
      </c>
    </row>
    <row r="45" spans="1:6" s="97" customFormat="1" x14ac:dyDescent="0.25">
      <c r="A45" s="97">
        <v>5.04E-2</v>
      </c>
      <c r="B45" s="139">
        <v>0.25730999999999998</v>
      </c>
      <c r="C45" s="97">
        <v>5.04E-2</v>
      </c>
      <c r="D45" s="139">
        <v>0.27289000000000002</v>
      </c>
      <c r="E45" s="97">
        <v>5.04E-2</v>
      </c>
      <c r="F45" s="3">
        <f t="shared" si="11"/>
        <v>0.19789000000000001</v>
      </c>
    </row>
    <row r="46" spans="1:6" x14ac:dyDescent="0.25">
      <c r="A46" s="8">
        <v>5.16E-2</v>
      </c>
      <c r="B46" s="3">
        <v>0.26214999999999999</v>
      </c>
      <c r="C46" s="8">
        <v>5.16E-2</v>
      </c>
      <c r="D46" s="3">
        <v>0.27654000000000001</v>
      </c>
      <c r="E46" s="8">
        <v>5.16E-2</v>
      </c>
      <c r="F46" s="3">
        <f>D46-0.05</f>
        <v>0.22654000000000002</v>
      </c>
    </row>
    <row r="47" spans="1:6" x14ac:dyDescent="0.25">
      <c r="A47" s="8">
        <v>5.28E-2</v>
      </c>
      <c r="B47" s="3">
        <v>0.2666</v>
      </c>
      <c r="C47" s="8">
        <v>5.28E-2</v>
      </c>
      <c r="D47" s="3">
        <v>0.27986</v>
      </c>
      <c r="E47" s="8">
        <v>5.28E-2</v>
      </c>
      <c r="F47" s="3">
        <f t="shared" ref="F47:F51" si="12">D47-0.05</f>
        <v>0.22986000000000001</v>
      </c>
    </row>
    <row r="48" spans="1:6" x14ac:dyDescent="0.25">
      <c r="A48" s="8">
        <v>5.3999999999999999E-2</v>
      </c>
      <c r="B48" s="3">
        <v>0.2707</v>
      </c>
      <c r="C48" s="8">
        <v>5.3999999999999999E-2</v>
      </c>
      <c r="D48" s="3">
        <v>0.28282000000000002</v>
      </c>
      <c r="E48" s="8">
        <v>5.3999999999999999E-2</v>
      </c>
      <c r="F48" s="3">
        <f t="shared" si="12"/>
        <v>0.23282000000000003</v>
      </c>
    </row>
    <row r="49" spans="1:6" x14ac:dyDescent="0.25">
      <c r="A49" s="8">
        <v>5.5199999999999999E-2</v>
      </c>
      <c r="B49" s="3">
        <v>0.27445999999999998</v>
      </c>
      <c r="C49" s="8">
        <v>5.5199999999999999E-2</v>
      </c>
      <c r="D49" s="3">
        <v>0.28552</v>
      </c>
      <c r="E49" s="8">
        <v>5.5199999999999999E-2</v>
      </c>
      <c r="F49" s="3">
        <f t="shared" si="12"/>
        <v>0.23552000000000001</v>
      </c>
    </row>
    <row r="50" spans="1:6" x14ac:dyDescent="0.25">
      <c r="A50" s="8">
        <v>5.6399999999999999E-2</v>
      </c>
      <c r="B50" s="3">
        <v>0.27790999999999999</v>
      </c>
      <c r="C50" s="8">
        <v>5.6399999999999999E-2</v>
      </c>
      <c r="D50" s="3">
        <v>0.28792000000000001</v>
      </c>
      <c r="E50" s="8">
        <v>5.6399999999999999E-2</v>
      </c>
      <c r="F50" s="3">
        <f t="shared" si="12"/>
        <v>0.23792000000000002</v>
      </c>
    </row>
    <row r="51" spans="1:6" s="97" customFormat="1" x14ac:dyDescent="0.25">
      <c r="A51" s="97">
        <v>5.7599999999999998E-2</v>
      </c>
      <c r="B51" s="139">
        <v>0.28103</v>
      </c>
      <c r="C51" s="97">
        <v>5.7599999999999998E-2</v>
      </c>
      <c r="D51" s="139">
        <v>0.29000999999999999</v>
      </c>
      <c r="E51" s="97">
        <v>5.7599999999999998E-2</v>
      </c>
      <c r="F51" s="3">
        <f t="shared" si="12"/>
        <v>0.24001</v>
      </c>
    </row>
    <row r="52" spans="1:6" x14ac:dyDescent="0.25">
      <c r="A52" s="8">
        <v>5.8799999999999998E-2</v>
      </c>
      <c r="B52" s="3">
        <v>0.28386</v>
      </c>
      <c r="C52" s="8">
        <v>5.8799999999999998E-2</v>
      </c>
      <c r="D52" s="3">
        <v>0.29178999999999999</v>
      </c>
      <c r="E52" s="8">
        <v>5.8799999999999998E-2</v>
      </c>
      <c r="F52" s="3">
        <f>D52-0.035</f>
        <v>0.25678999999999996</v>
      </c>
    </row>
    <row r="53" spans="1:6" x14ac:dyDescent="0.25">
      <c r="A53" s="8">
        <v>0.06</v>
      </c>
      <c r="B53" s="3">
        <v>0.28643000000000002</v>
      </c>
      <c r="C53" s="8">
        <v>0.06</v>
      </c>
      <c r="D53" s="3">
        <v>0.29333999999999999</v>
      </c>
      <c r="E53" s="8">
        <v>0.06</v>
      </c>
      <c r="F53" s="3">
        <f t="shared" ref="F53:F57" si="13">D53-0.035</f>
        <v>0.25834000000000001</v>
      </c>
    </row>
    <row r="54" spans="1:6" x14ac:dyDescent="0.25">
      <c r="A54" s="8">
        <v>6.1199999999999997E-2</v>
      </c>
      <c r="B54" s="3">
        <v>0.28874</v>
      </c>
      <c r="C54" s="8">
        <v>6.1199999999999997E-2</v>
      </c>
      <c r="D54" s="3">
        <v>0.29469000000000001</v>
      </c>
      <c r="E54" s="8">
        <v>6.1199999999999997E-2</v>
      </c>
      <c r="F54" s="3">
        <f t="shared" si="13"/>
        <v>0.25968999999999998</v>
      </c>
    </row>
    <row r="55" spans="1:6" x14ac:dyDescent="0.25">
      <c r="A55" s="8">
        <v>6.2399999999999997E-2</v>
      </c>
      <c r="B55" s="3">
        <v>0.29082000000000002</v>
      </c>
      <c r="C55" s="8">
        <v>6.2399999999999997E-2</v>
      </c>
      <c r="D55" s="3">
        <v>0.29585</v>
      </c>
      <c r="E55" s="8">
        <v>6.2399999999999997E-2</v>
      </c>
      <c r="F55" s="3">
        <f t="shared" si="13"/>
        <v>0.26085000000000003</v>
      </c>
    </row>
    <row r="56" spans="1:6" x14ac:dyDescent="0.25">
      <c r="A56" s="8">
        <v>6.3600000000000004E-2</v>
      </c>
      <c r="B56" s="3">
        <v>0.29266999999999999</v>
      </c>
      <c r="C56" s="8">
        <v>6.3600000000000004E-2</v>
      </c>
      <c r="D56" s="3">
        <v>0.29682999999999998</v>
      </c>
      <c r="E56" s="8">
        <v>6.3600000000000004E-2</v>
      </c>
      <c r="F56" s="3">
        <f t="shared" si="13"/>
        <v>0.26183000000000001</v>
      </c>
    </row>
    <row r="57" spans="1:6" s="97" customFormat="1" x14ac:dyDescent="0.25">
      <c r="A57" s="97">
        <v>6.4799999999999996E-2</v>
      </c>
      <c r="B57" s="139">
        <v>0.29431000000000002</v>
      </c>
      <c r="C57" s="97">
        <v>6.4799999999999996E-2</v>
      </c>
      <c r="D57" s="139">
        <v>0.29766999999999999</v>
      </c>
      <c r="E57" s="97">
        <v>6.4799999999999996E-2</v>
      </c>
      <c r="F57" s="3">
        <f t="shared" si="13"/>
        <v>0.26266999999999996</v>
      </c>
    </row>
    <row r="58" spans="1:6" x14ac:dyDescent="0.25">
      <c r="A58" s="8">
        <v>6.6000000000000003E-2</v>
      </c>
      <c r="B58" s="3">
        <v>0.29572999999999999</v>
      </c>
      <c r="C58" s="8">
        <v>6.6000000000000003E-2</v>
      </c>
      <c r="D58" s="3">
        <v>0.29838999999999999</v>
      </c>
      <c r="E58" s="8">
        <v>6.6000000000000003E-2</v>
      </c>
      <c r="F58" s="3">
        <f>D58-0.02</f>
        <v>0.27838999999999997</v>
      </c>
    </row>
    <row r="59" spans="1:6" x14ac:dyDescent="0.25">
      <c r="A59" s="8">
        <v>6.7199999999999996E-2</v>
      </c>
      <c r="B59" s="3">
        <v>0.29694999999999999</v>
      </c>
      <c r="C59" s="8">
        <v>6.7199999999999996E-2</v>
      </c>
      <c r="D59" s="3">
        <v>0.29898999999999998</v>
      </c>
      <c r="E59" s="8">
        <v>6.7199999999999996E-2</v>
      </c>
      <c r="F59" s="3">
        <f t="shared" ref="F59:F64" si="14">D59-0.02</f>
        <v>0.27898999999999996</v>
      </c>
    </row>
    <row r="60" spans="1:6" x14ac:dyDescent="0.25">
      <c r="A60" s="8">
        <v>6.8400000000000002E-2</v>
      </c>
      <c r="B60" s="3">
        <v>0.29798999999999998</v>
      </c>
      <c r="C60" s="8">
        <v>6.8400000000000002E-2</v>
      </c>
      <c r="D60" s="3">
        <v>0.29944999999999999</v>
      </c>
      <c r="E60" s="8">
        <v>6.8400000000000002E-2</v>
      </c>
      <c r="F60" s="3">
        <f t="shared" si="14"/>
        <v>0.27944999999999998</v>
      </c>
    </row>
    <row r="61" spans="1:6" x14ac:dyDescent="0.25">
      <c r="A61" s="8">
        <v>6.9599999999999995E-2</v>
      </c>
      <c r="B61" s="3">
        <v>0.29883999999999999</v>
      </c>
      <c r="C61" s="8">
        <v>6.9599999999999995E-2</v>
      </c>
      <c r="D61" s="3">
        <v>0.29981999999999998</v>
      </c>
      <c r="E61" s="8">
        <v>6.9599999999999995E-2</v>
      </c>
      <c r="F61" s="3">
        <f t="shared" si="14"/>
        <v>0.27981999999999996</v>
      </c>
    </row>
    <row r="62" spans="1:6" x14ac:dyDescent="0.25">
      <c r="A62" s="8">
        <v>7.0800000000000002E-2</v>
      </c>
      <c r="B62" s="3">
        <v>0.29952000000000001</v>
      </c>
      <c r="C62" s="8">
        <v>7.0800000000000002E-2</v>
      </c>
      <c r="D62" s="3">
        <v>0.30014000000000002</v>
      </c>
      <c r="E62" s="8">
        <v>7.0800000000000002E-2</v>
      </c>
      <c r="F62" s="3">
        <f t="shared" si="14"/>
        <v>0.28014</v>
      </c>
    </row>
    <row r="63" spans="1:6" x14ac:dyDescent="0.25">
      <c r="A63" s="8">
        <v>7.1999999999999995E-2</v>
      </c>
      <c r="B63" s="3">
        <v>0.30003999999999997</v>
      </c>
      <c r="C63" s="8">
        <v>7.1999999999999995E-2</v>
      </c>
      <c r="D63" s="3">
        <v>0.30038999999999999</v>
      </c>
      <c r="E63" s="8">
        <v>7.1999999999999995E-2</v>
      </c>
      <c r="F63" s="3">
        <f t="shared" si="14"/>
        <v>0.28038999999999997</v>
      </c>
    </row>
    <row r="64" spans="1:6" s="97" customFormat="1" x14ac:dyDescent="0.25">
      <c r="A64" s="97">
        <v>7.3200000000000001E-2</v>
      </c>
      <c r="B64" s="139">
        <v>0.30041000000000001</v>
      </c>
      <c r="C64" s="97">
        <v>7.3200000000000001E-2</v>
      </c>
      <c r="D64" s="139">
        <v>0.30059000000000002</v>
      </c>
      <c r="E64" s="97">
        <v>7.3200000000000001E-2</v>
      </c>
      <c r="F64" s="3">
        <f t="shared" si="14"/>
        <v>0.28059000000000001</v>
      </c>
    </row>
    <row r="65" spans="1:6" x14ac:dyDescent="0.25">
      <c r="A65" s="8">
        <v>7.4399999999999994E-2</v>
      </c>
      <c r="B65" s="3">
        <v>0.30066999999999999</v>
      </c>
      <c r="C65" s="8">
        <v>7.4399999999999994E-2</v>
      </c>
      <c r="D65" s="3">
        <v>0.30073</v>
      </c>
      <c r="E65" s="8">
        <v>7.4399999999999994E-2</v>
      </c>
      <c r="F65" s="3">
        <f>D65-0.01</f>
        <v>0.29072999999999999</v>
      </c>
    </row>
    <row r="66" spans="1:6" x14ac:dyDescent="0.25">
      <c r="A66" s="8">
        <v>7.5600000000000001E-2</v>
      </c>
      <c r="B66" s="3">
        <v>0.30082999999999999</v>
      </c>
      <c r="C66" s="8">
        <v>7.5600000000000001E-2</v>
      </c>
      <c r="D66" s="3">
        <v>0.30082999999999999</v>
      </c>
      <c r="E66" s="8">
        <v>7.5600000000000001E-2</v>
      </c>
      <c r="F66" s="3">
        <f t="shared" ref="F66:F71" si="15">D66-0.01</f>
        <v>0.29082999999999998</v>
      </c>
    </row>
    <row r="67" spans="1:6" x14ac:dyDescent="0.25">
      <c r="A67" s="8">
        <v>7.6799999999999993E-2</v>
      </c>
      <c r="B67" s="3">
        <v>0.30092999999999998</v>
      </c>
      <c r="C67" s="8">
        <v>7.6799999999999993E-2</v>
      </c>
      <c r="D67" s="3">
        <v>0.30091000000000001</v>
      </c>
      <c r="E67" s="8">
        <v>7.6799999999999993E-2</v>
      </c>
      <c r="F67" s="3">
        <f t="shared" si="15"/>
        <v>0.29091</v>
      </c>
    </row>
    <row r="68" spans="1:6" x14ac:dyDescent="0.25">
      <c r="A68" s="8">
        <v>7.8E-2</v>
      </c>
      <c r="B68" s="3">
        <v>0.30098999999999998</v>
      </c>
      <c r="C68" s="8">
        <v>7.8E-2</v>
      </c>
      <c r="D68" s="3">
        <v>0.30096000000000001</v>
      </c>
      <c r="E68" s="8">
        <v>7.8E-2</v>
      </c>
      <c r="F68" s="3">
        <f t="shared" si="15"/>
        <v>0.29096</v>
      </c>
    </row>
    <row r="69" spans="1:6" x14ac:dyDescent="0.25">
      <c r="A69" s="8">
        <v>7.9200000000000007E-2</v>
      </c>
      <c r="B69" s="3">
        <v>0.30101</v>
      </c>
      <c r="C69" s="8">
        <v>7.9200000000000007E-2</v>
      </c>
      <c r="D69" s="3">
        <v>0.30098999999999998</v>
      </c>
      <c r="E69" s="8">
        <v>7.9200000000000007E-2</v>
      </c>
      <c r="F69" s="3">
        <f t="shared" si="15"/>
        <v>0.29098999999999997</v>
      </c>
    </row>
    <row r="70" spans="1:6" x14ac:dyDescent="0.25">
      <c r="A70" s="8">
        <v>8.0399999999999999E-2</v>
      </c>
      <c r="B70" s="3">
        <v>0.30103000000000002</v>
      </c>
      <c r="C70" s="8">
        <v>8.0399999999999999E-2</v>
      </c>
      <c r="D70" s="3">
        <v>0.30102000000000001</v>
      </c>
      <c r="E70" s="8">
        <v>8.0399999999999999E-2</v>
      </c>
      <c r="F70" s="3">
        <f t="shared" si="15"/>
        <v>0.29102</v>
      </c>
    </row>
    <row r="71" spans="1:6" s="97" customFormat="1" x14ac:dyDescent="0.25">
      <c r="A71" s="97">
        <v>8.1600000000000006E-2</v>
      </c>
      <c r="B71" s="139">
        <v>0.30103000000000002</v>
      </c>
      <c r="C71" s="97">
        <v>8.1600000000000006E-2</v>
      </c>
      <c r="D71" s="139">
        <v>0.30103000000000002</v>
      </c>
      <c r="E71" s="97">
        <v>8.1600000000000006E-2</v>
      </c>
      <c r="F71" s="3">
        <f t="shared" si="15"/>
        <v>0.29103000000000001</v>
      </c>
    </row>
    <row r="72" spans="1:6" x14ac:dyDescent="0.25">
      <c r="A72" s="8">
        <v>8.2799999999999999E-2</v>
      </c>
      <c r="B72" s="3">
        <v>0.30103000000000002</v>
      </c>
      <c r="C72" s="8">
        <v>8.2799999999999999E-2</v>
      </c>
      <c r="D72" s="3">
        <v>0.30103000000000002</v>
      </c>
      <c r="E72" s="8">
        <v>8.2799999999999999E-2</v>
      </c>
      <c r="F72" s="3">
        <v>0.30103000000000002</v>
      </c>
    </row>
    <row r="73" spans="1:6" x14ac:dyDescent="0.25">
      <c r="A73" s="8">
        <v>8.4000000000000005E-2</v>
      </c>
      <c r="B73" s="3">
        <v>0.30103000000000002</v>
      </c>
      <c r="C73" s="8">
        <v>8.4000000000000005E-2</v>
      </c>
      <c r="D73" s="3">
        <v>0.30103000000000002</v>
      </c>
      <c r="E73" s="8">
        <v>8.4000000000000005E-2</v>
      </c>
      <c r="F73" s="3">
        <v>0.30103000000000002</v>
      </c>
    </row>
    <row r="74" spans="1:6" x14ac:dyDescent="0.25">
      <c r="A74" s="8">
        <v>8.5199999999999998E-2</v>
      </c>
      <c r="B74" s="3">
        <v>0.30103000000000002</v>
      </c>
      <c r="C74" s="8">
        <v>8.5199999999999998E-2</v>
      </c>
      <c r="D74" s="3">
        <v>0.30103000000000002</v>
      </c>
      <c r="E74" s="8">
        <v>8.5199999999999998E-2</v>
      </c>
      <c r="F74" s="3">
        <v>0.30103000000000002</v>
      </c>
    </row>
    <row r="75" spans="1:6" x14ac:dyDescent="0.25">
      <c r="A75" s="8">
        <v>8.6400000000000005E-2</v>
      </c>
      <c r="B75" s="3">
        <v>0.30103000000000002</v>
      </c>
      <c r="C75" s="8">
        <v>8.6400000000000005E-2</v>
      </c>
      <c r="D75" s="3">
        <v>0.30103000000000002</v>
      </c>
      <c r="E75" s="8">
        <v>8.6400000000000005E-2</v>
      </c>
      <c r="F75" s="3">
        <v>0.30103000000000002</v>
      </c>
    </row>
    <row r="76" spans="1:6" x14ac:dyDescent="0.25">
      <c r="A76" s="8">
        <v>8.7599999999999997E-2</v>
      </c>
      <c r="B76" s="3">
        <v>0.30103000000000002</v>
      </c>
      <c r="C76" s="8">
        <v>8.7599999999999997E-2</v>
      </c>
      <c r="D76" s="3">
        <v>0.30103000000000002</v>
      </c>
      <c r="E76" s="8">
        <v>8.7599999999999997E-2</v>
      </c>
      <c r="F76" s="3">
        <v>0.30103000000000002</v>
      </c>
    </row>
    <row r="77" spans="1:6" x14ac:dyDescent="0.25">
      <c r="A77" s="8">
        <v>8.8800000000000004E-2</v>
      </c>
      <c r="B77" s="3">
        <v>0.30103000000000002</v>
      </c>
      <c r="C77" s="8">
        <v>8.8800000000000004E-2</v>
      </c>
      <c r="D77" s="3">
        <v>0.30103000000000002</v>
      </c>
      <c r="E77" s="8">
        <v>8.8800000000000004E-2</v>
      </c>
      <c r="F77" s="3">
        <v>0.30103000000000002</v>
      </c>
    </row>
    <row r="78" spans="1:6" x14ac:dyDescent="0.25">
      <c r="A78" s="8">
        <v>0.09</v>
      </c>
      <c r="B78" s="3">
        <v>0.30103000000000002</v>
      </c>
      <c r="C78" s="8">
        <v>0.09</v>
      </c>
      <c r="D78" s="3">
        <v>0.30103000000000002</v>
      </c>
      <c r="E78" s="8">
        <v>0.09</v>
      </c>
      <c r="F78" s="3">
        <v>0.30103000000000002</v>
      </c>
    </row>
    <row r="79" spans="1:6" x14ac:dyDescent="0.25">
      <c r="A79" s="8">
        <v>9.1200000000000003E-2</v>
      </c>
      <c r="B79" s="3">
        <v>0.30103000000000002</v>
      </c>
      <c r="C79" s="8">
        <v>9.1200000000000003E-2</v>
      </c>
      <c r="D79" s="3">
        <v>0.30103000000000002</v>
      </c>
      <c r="E79" s="8">
        <v>9.1200000000000003E-2</v>
      </c>
      <c r="F79" s="3">
        <v>0.30103000000000002</v>
      </c>
    </row>
    <row r="80" spans="1:6" x14ac:dyDescent="0.25">
      <c r="A80" s="8">
        <v>9.2399999999999996E-2</v>
      </c>
      <c r="B80" s="3">
        <v>0.30103000000000002</v>
      </c>
      <c r="C80" s="8">
        <v>9.2399999999999996E-2</v>
      </c>
      <c r="D80" s="3">
        <v>0.30103000000000002</v>
      </c>
      <c r="E80" s="8">
        <v>9.2399999999999996E-2</v>
      </c>
      <c r="F80" s="3">
        <v>0.30103000000000002</v>
      </c>
    </row>
    <row r="81" spans="1:6" x14ac:dyDescent="0.25">
      <c r="A81" s="8">
        <v>9.3600000000000003E-2</v>
      </c>
      <c r="B81" s="3">
        <v>0.30103000000000002</v>
      </c>
      <c r="C81" s="8">
        <v>9.3600000000000003E-2</v>
      </c>
      <c r="D81" s="3">
        <v>0.30103000000000002</v>
      </c>
      <c r="E81" s="8">
        <v>9.3600000000000003E-2</v>
      </c>
      <c r="F81" s="3">
        <v>0.30103000000000002</v>
      </c>
    </row>
    <row r="82" spans="1:6" x14ac:dyDescent="0.25">
      <c r="A82" s="8">
        <v>9.4799999999999995E-2</v>
      </c>
      <c r="B82" s="3">
        <v>0.30103000000000002</v>
      </c>
      <c r="C82" s="8">
        <v>9.4799999999999995E-2</v>
      </c>
      <c r="D82" s="3">
        <v>0.30103000000000002</v>
      </c>
      <c r="E82" s="8">
        <v>9.4799999999999995E-2</v>
      </c>
      <c r="F82" s="3">
        <v>0.30103000000000002</v>
      </c>
    </row>
    <row r="83" spans="1:6" x14ac:dyDescent="0.25">
      <c r="A83" s="8">
        <v>9.6000000000000002E-2</v>
      </c>
      <c r="B83" s="3">
        <v>0.30103000000000002</v>
      </c>
      <c r="C83" s="8">
        <v>9.6000000000000002E-2</v>
      </c>
      <c r="D83" s="3">
        <v>0.30103000000000002</v>
      </c>
      <c r="E83" s="8">
        <v>9.6000000000000002E-2</v>
      </c>
      <c r="F83" s="3">
        <v>0.30103000000000002</v>
      </c>
    </row>
    <row r="84" spans="1:6" x14ac:dyDescent="0.25">
      <c r="A84" s="8">
        <v>9.7199999999999995E-2</v>
      </c>
      <c r="B84" s="3">
        <v>0.30103000000000002</v>
      </c>
      <c r="C84" s="8">
        <v>9.7199999999999995E-2</v>
      </c>
      <c r="D84" s="3">
        <v>0.30103000000000002</v>
      </c>
      <c r="E84" s="8">
        <v>9.7199999999999995E-2</v>
      </c>
      <c r="F84" s="3">
        <v>0.30103000000000002</v>
      </c>
    </row>
    <row r="85" spans="1:6" x14ac:dyDescent="0.25">
      <c r="A85" s="8">
        <v>9.8400000000000001E-2</v>
      </c>
      <c r="B85" s="3">
        <v>0.30103000000000002</v>
      </c>
      <c r="C85" s="8">
        <v>9.8400000000000001E-2</v>
      </c>
      <c r="D85" s="3">
        <v>0.30103000000000002</v>
      </c>
      <c r="E85" s="8">
        <v>9.8400000000000001E-2</v>
      </c>
      <c r="F85" s="3">
        <v>0.30103000000000002</v>
      </c>
    </row>
    <row r="86" spans="1:6" x14ac:dyDescent="0.25">
      <c r="A86" s="8">
        <v>9.9599999999999994E-2</v>
      </c>
      <c r="B86" s="3">
        <v>0.30103000000000002</v>
      </c>
      <c r="C86" s="8">
        <v>9.9599999999999994E-2</v>
      </c>
      <c r="D86" s="3">
        <v>0.30103000000000002</v>
      </c>
      <c r="E86" s="8">
        <v>9.9599999999999994E-2</v>
      </c>
      <c r="F86" s="3">
        <v>0.30103000000000002</v>
      </c>
    </row>
    <row r="87" spans="1:6" x14ac:dyDescent="0.25">
      <c r="A87" s="8">
        <v>0.1008</v>
      </c>
      <c r="B87" s="3">
        <v>0.30103000000000002</v>
      </c>
      <c r="C87" s="8">
        <v>0.1008</v>
      </c>
      <c r="D87" s="3">
        <v>0.30103000000000002</v>
      </c>
      <c r="E87" s="8">
        <v>0.1008</v>
      </c>
      <c r="F87" s="3">
        <v>0.30103000000000002</v>
      </c>
    </row>
    <row r="88" spans="1:6" x14ac:dyDescent="0.25">
      <c r="A88" s="8">
        <v>0.10199999999999999</v>
      </c>
      <c r="B88" s="3">
        <v>0.30103000000000002</v>
      </c>
      <c r="C88" s="8">
        <v>0.10199999999999999</v>
      </c>
      <c r="D88" s="3">
        <v>0.30103000000000002</v>
      </c>
      <c r="E88" s="8">
        <v>0.10199999999999999</v>
      </c>
      <c r="F88" s="3">
        <v>0.30103000000000002</v>
      </c>
    </row>
    <row r="89" spans="1:6" x14ac:dyDescent="0.25">
      <c r="A89" s="8">
        <v>0.1032</v>
      </c>
      <c r="B89" s="3">
        <v>0.30103000000000002</v>
      </c>
      <c r="C89" s="8">
        <v>0.1032</v>
      </c>
      <c r="D89" s="3">
        <v>0.30103000000000002</v>
      </c>
      <c r="E89" s="8">
        <v>0.1032</v>
      </c>
      <c r="F89" s="3">
        <v>0.30103000000000002</v>
      </c>
    </row>
    <row r="90" spans="1:6" x14ac:dyDescent="0.25">
      <c r="A90" s="8">
        <v>0.10440000000000001</v>
      </c>
      <c r="B90" s="3">
        <v>0.30103000000000002</v>
      </c>
      <c r="C90" s="8">
        <v>0.10440000000000001</v>
      </c>
      <c r="D90" s="3">
        <v>0.30103000000000002</v>
      </c>
      <c r="E90" s="8">
        <v>0.10440000000000001</v>
      </c>
      <c r="F90" s="3">
        <v>0.30103000000000002</v>
      </c>
    </row>
    <row r="91" spans="1:6" x14ac:dyDescent="0.25">
      <c r="A91" s="8">
        <v>0.1056</v>
      </c>
      <c r="B91" s="3">
        <v>0.30103000000000002</v>
      </c>
      <c r="C91" s="8">
        <v>0.1056</v>
      </c>
      <c r="D91" s="3">
        <v>0.30103000000000002</v>
      </c>
      <c r="E91" s="8">
        <v>0.1056</v>
      </c>
      <c r="F91" s="3">
        <v>0.30103000000000002</v>
      </c>
    </row>
    <row r="92" spans="1:6" x14ac:dyDescent="0.25">
      <c r="A92" s="8">
        <v>0.10680000000000001</v>
      </c>
      <c r="B92" s="3">
        <v>0.30103000000000002</v>
      </c>
      <c r="C92" s="8">
        <v>0.10680000000000001</v>
      </c>
      <c r="D92" s="3">
        <v>0.30103000000000002</v>
      </c>
      <c r="E92" s="8">
        <v>0.10680000000000001</v>
      </c>
      <c r="F92" s="3">
        <v>0.30103000000000002</v>
      </c>
    </row>
    <row r="93" spans="1:6" x14ac:dyDescent="0.25">
      <c r="A93" s="8">
        <v>0.108</v>
      </c>
      <c r="B93" s="3">
        <v>0.30103000000000002</v>
      </c>
      <c r="C93" s="8">
        <v>0.108</v>
      </c>
      <c r="D93" s="3">
        <v>0.30103000000000002</v>
      </c>
      <c r="E93" s="8">
        <v>0.108</v>
      </c>
      <c r="F93" s="3">
        <v>0.30103000000000002</v>
      </c>
    </row>
    <row r="94" spans="1:6" x14ac:dyDescent="0.25">
      <c r="A94" s="8">
        <v>0.10920000000000001</v>
      </c>
      <c r="B94" s="3">
        <v>0.30103000000000002</v>
      </c>
      <c r="C94" s="8">
        <v>0.10920000000000001</v>
      </c>
      <c r="D94" s="3">
        <v>0.30103000000000002</v>
      </c>
      <c r="E94" s="8">
        <v>0.10920000000000001</v>
      </c>
      <c r="F94" s="3">
        <v>0.30103000000000002</v>
      </c>
    </row>
    <row r="95" spans="1:6" x14ac:dyDescent="0.25">
      <c r="A95" s="8">
        <v>0.1104</v>
      </c>
      <c r="B95" s="3">
        <v>0.30103000000000002</v>
      </c>
      <c r="C95" s="8">
        <v>0.1104</v>
      </c>
      <c r="D95" s="3">
        <v>0.30103000000000002</v>
      </c>
      <c r="E95" s="8">
        <v>0.1104</v>
      </c>
      <c r="F95" s="3">
        <v>0.30103000000000002</v>
      </c>
    </row>
    <row r="96" spans="1:6" x14ac:dyDescent="0.25">
      <c r="A96" s="8">
        <v>0.1116</v>
      </c>
      <c r="B96" s="3">
        <v>0.30103000000000002</v>
      </c>
      <c r="C96" s="8">
        <v>0.1116</v>
      </c>
      <c r="D96" s="3">
        <v>0.30103000000000002</v>
      </c>
      <c r="E96" s="8">
        <v>0.1116</v>
      </c>
      <c r="F96" s="3">
        <v>0.30103000000000002</v>
      </c>
    </row>
    <row r="97" spans="1:6" x14ac:dyDescent="0.25">
      <c r="A97" s="8">
        <v>0.1128</v>
      </c>
      <c r="B97" s="3">
        <v>0.30103000000000002</v>
      </c>
      <c r="C97" s="8">
        <v>0.1128</v>
      </c>
      <c r="D97" s="3">
        <v>0.30103000000000002</v>
      </c>
      <c r="E97" s="8">
        <v>0.1128</v>
      </c>
      <c r="F97" s="3">
        <v>0.30103000000000002</v>
      </c>
    </row>
    <row r="98" spans="1:6" x14ac:dyDescent="0.25">
      <c r="A98" s="8">
        <v>0.114</v>
      </c>
      <c r="B98" s="3">
        <v>0.30103000000000002</v>
      </c>
      <c r="C98" s="8">
        <v>0.114</v>
      </c>
      <c r="D98" s="3">
        <v>0.30103000000000002</v>
      </c>
      <c r="E98" s="8">
        <v>0.114</v>
      </c>
      <c r="F98" s="3">
        <v>0.30103000000000002</v>
      </c>
    </row>
    <row r="99" spans="1:6" x14ac:dyDescent="0.25">
      <c r="A99" s="8">
        <v>0.1152</v>
      </c>
      <c r="B99" s="3">
        <v>0.30103000000000002</v>
      </c>
      <c r="C99" s="8">
        <v>0.1152</v>
      </c>
      <c r="D99" s="3">
        <v>0.30103000000000002</v>
      </c>
      <c r="E99" s="8">
        <v>0.1152</v>
      </c>
      <c r="F99" s="3">
        <v>0.30103000000000002</v>
      </c>
    </row>
    <row r="100" spans="1:6" x14ac:dyDescent="0.25">
      <c r="A100" s="8">
        <v>0.1164</v>
      </c>
      <c r="B100" s="3">
        <v>0.30103000000000002</v>
      </c>
      <c r="C100" s="8">
        <v>0.1164</v>
      </c>
      <c r="D100" s="3">
        <v>0.30103000000000002</v>
      </c>
      <c r="E100" s="8">
        <v>0.1164</v>
      </c>
      <c r="F100" s="3">
        <v>0.30103000000000002</v>
      </c>
    </row>
    <row r="101" spans="1:6" x14ac:dyDescent="0.25">
      <c r="A101" s="8">
        <v>0.1176</v>
      </c>
      <c r="B101" s="3">
        <v>0.30103000000000002</v>
      </c>
      <c r="C101" s="8">
        <v>0.1176</v>
      </c>
      <c r="D101" s="3">
        <v>0.30103000000000002</v>
      </c>
      <c r="E101" s="8">
        <v>0.1176</v>
      </c>
      <c r="F101" s="3">
        <v>0.30103000000000002</v>
      </c>
    </row>
    <row r="102" spans="1:6" x14ac:dyDescent="0.25">
      <c r="A102" s="8">
        <v>0.1188</v>
      </c>
      <c r="B102" s="3">
        <v>0.30103000000000002</v>
      </c>
      <c r="C102" s="8">
        <v>0.1188</v>
      </c>
      <c r="D102" s="3">
        <v>0.30103000000000002</v>
      </c>
      <c r="E102" s="8">
        <v>0.1188</v>
      </c>
      <c r="F102" s="3">
        <v>0.30103000000000002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sqref="A1:T2"/>
    </sheetView>
  </sheetViews>
  <sheetFormatPr defaultRowHeight="15" x14ac:dyDescent="0.25"/>
  <cols>
    <col min="2" max="2" width="9.140625" style="3"/>
    <col min="4" max="4" width="9.140625" style="3"/>
    <col min="6" max="6" width="9.140625" style="3"/>
    <col min="8" max="8" width="9.140625" style="3"/>
    <col min="10" max="10" width="9.140625" style="3"/>
    <col min="12" max="12" width="9.140625" style="3"/>
    <col min="14" max="14" width="9.140625" style="3"/>
    <col min="16" max="16" width="9.140625" style="3"/>
    <col min="18" max="18" width="9.140625" style="3"/>
    <col min="20" max="20" width="9.140625" style="3"/>
  </cols>
  <sheetData>
    <row r="1" spans="1:20" x14ac:dyDescent="0.25">
      <c r="A1" t="s">
        <v>78</v>
      </c>
      <c r="C1" t="s">
        <v>80</v>
      </c>
      <c r="E1" t="s">
        <v>81</v>
      </c>
      <c r="G1" t="s">
        <v>82</v>
      </c>
      <c r="I1" t="s">
        <v>83</v>
      </c>
      <c r="K1" t="s">
        <v>84</v>
      </c>
      <c r="M1" t="s">
        <v>85</v>
      </c>
      <c r="O1" t="s">
        <v>86</v>
      </c>
      <c r="Q1" t="s">
        <v>87</v>
      </c>
      <c r="S1" t="s">
        <v>88</v>
      </c>
    </row>
    <row r="2" spans="1:20" x14ac:dyDescent="0.25">
      <c r="A2" t="s">
        <v>115</v>
      </c>
      <c r="B2" s="3" t="s">
        <v>116</v>
      </c>
      <c r="C2" t="s">
        <v>115</v>
      </c>
      <c r="D2" s="3" t="s">
        <v>116</v>
      </c>
      <c r="E2" t="s">
        <v>115</v>
      </c>
      <c r="F2" s="3" t="s">
        <v>116</v>
      </c>
      <c r="G2" t="s">
        <v>115</v>
      </c>
      <c r="H2" s="3" t="s">
        <v>116</v>
      </c>
      <c r="I2" t="s">
        <v>115</v>
      </c>
      <c r="J2" s="3" t="s">
        <v>116</v>
      </c>
      <c r="K2" t="s">
        <v>115</v>
      </c>
      <c r="L2" s="3" t="s">
        <v>116</v>
      </c>
      <c r="M2" t="s">
        <v>115</v>
      </c>
      <c r="N2" s="3" t="s">
        <v>116</v>
      </c>
      <c r="O2" t="s">
        <v>115</v>
      </c>
      <c r="P2" s="3" t="s">
        <v>116</v>
      </c>
      <c r="Q2" t="s">
        <v>115</v>
      </c>
      <c r="R2" s="3" t="s">
        <v>116</v>
      </c>
      <c r="S2" t="s">
        <v>115</v>
      </c>
      <c r="T2" s="3" t="s">
        <v>116</v>
      </c>
    </row>
    <row r="3" spans="1:20" x14ac:dyDescent="0.25">
      <c r="A3">
        <v>0.18337999999999999</v>
      </c>
      <c r="B3" s="3">
        <v>0</v>
      </c>
      <c r="C3">
        <v>0.16989000000000001</v>
      </c>
      <c r="D3" s="3">
        <v>0</v>
      </c>
      <c r="E3">
        <v>0.16261999999999999</v>
      </c>
      <c r="F3" s="3">
        <v>0</v>
      </c>
      <c r="G3">
        <v>0.15239</v>
      </c>
      <c r="H3" s="3">
        <v>0</v>
      </c>
      <c r="I3">
        <v>0.14144999999999999</v>
      </c>
      <c r="J3" s="3">
        <v>0</v>
      </c>
      <c r="K3">
        <v>0.13378000000000001</v>
      </c>
      <c r="L3" s="3">
        <v>0</v>
      </c>
      <c r="M3">
        <v>0.13027</v>
      </c>
      <c r="N3" s="3">
        <v>0</v>
      </c>
      <c r="P3" s="3">
        <v>0</v>
      </c>
      <c r="Q3">
        <v>0.12327</v>
      </c>
      <c r="R3" s="3">
        <v>0</v>
      </c>
      <c r="S3">
        <v>0.12182999999999999</v>
      </c>
      <c r="T3" s="3">
        <v>0</v>
      </c>
    </row>
    <row r="4" spans="1:20" x14ac:dyDescent="0.25">
      <c r="A4">
        <v>0.22398000000000001</v>
      </c>
      <c r="B4" s="3">
        <v>-8.3228999999999996E-4</v>
      </c>
      <c r="C4">
        <v>0.21063000000000001</v>
      </c>
      <c r="D4" s="3">
        <v>-9.1814000000000002E-4</v>
      </c>
      <c r="E4">
        <v>0.20288999999999999</v>
      </c>
      <c r="F4" s="3">
        <v>-9.1799000000000004E-4</v>
      </c>
      <c r="G4">
        <v>0.18984999999999999</v>
      </c>
      <c r="H4" s="3">
        <v>-9.0410999999999996E-4</v>
      </c>
      <c r="I4">
        <v>0.17577000000000001</v>
      </c>
      <c r="J4" s="3">
        <v>-9.0027E-4</v>
      </c>
      <c r="K4">
        <v>0.16572999999999999</v>
      </c>
      <c r="L4" s="3">
        <v>-9.0260000000000004E-4</v>
      </c>
      <c r="M4">
        <v>0.16089000000000001</v>
      </c>
      <c r="N4" s="3">
        <v>-9.0255999999999995E-4</v>
      </c>
      <c r="O4">
        <v>0.15703</v>
      </c>
      <c r="P4" s="3">
        <v>-8.9775E-4</v>
      </c>
      <c r="Q4">
        <v>0.15015999999999999</v>
      </c>
      <c r="R4" s="3">
        <v>-8.9554999999999995E-4</v>
      </c>
      <c r="S4">
        <v>0.14504</v>
      </c>
      <c r="T4" s="3">
        <v>-8.8261000000000004E-4</v>
      </c>
    </row>
    <row r="5" spans="1:20" x14ac:dyDescent="0.25">
      <c r="A5">
        <v>0.25668999999999997</v>
      </c>
      <c r="B5" s="3">
        <v>-1.47E-3</v>
      </c>
      <c r="C5">
        <v>0.24238999999999999</v>
      </c>
      <c r="D5" s="3">
        <v>-1.6129E-3</v>
      </c>
      <c r="E5">
        <v>0.23308999999999999</v>
      </c>
      <c r="F5" s="3">
        <v>-1.6714E-3</v>
      </c>
      <c r="G5">
        <v>0.21811</v>
      </c>
      <c r="H5" s="3">
        <v>-1.6865000000000001E-3</v>
      </c>
      <c r="I5">
        <v>0.20182</v>
      </c>
      <c r="J5" s="3">
        <v>-1.6984999999999999E-3</v>
      </c>
      <c r="K5">
        <v>0.18998000000000001</v>
      </c>
      <c r="L5" s="3">
        <v>-1.7080999999999999E-3</v>
      </c>
      <c r="M5">
        <v>0.18418999999999999</v>
      </c>
      <c r="N5" s="3">
        <v>-1.7143E-3</v>
      </c>
      <c r="O5">
        <v>0.17984</v>
      </c>
      <c r="P5" s="3">
        <v>-1.7144E-3</v>
      </c>
      <c r="Q5">
        <v>0.17143</v>
      </c>
      <c r="R5" s="3">
        <v>-1.7283000000000001E-3</v>
      </c>
      <c r="S5">
        <v>0.16349</v>
      </c>
      <c r="T5" s="3">
        <v>-1.7086E-3</v>
      </c>
    </row>
    <row r="6" spans="1:20" x14ac:dyDescent="0.25">
      <c r="A6">
        <v>0.28705999999999998</v>
      </c>
      <c r="B6" s="3">
        <v>-1.8812E-3</v>
      </c>
      <c r="C6">
        <v>0.27221000000000001</v>
      </c>
      <c r="D6" s="3">
        <v>-2.2233000000000001E-3</v>
      </c>
      <c r="E6">
        <v>0.26169999999999999</v>
      </c>
      <c r="F6" s="3">
        <v>-2.3614E-3</v>
      </c>
      <c r="G6">
        <v>0.24371999999999999</v>
      </c>
      <c r="H6" s="3">
        <v>-2.4106000000000002E-3</v>
      </c>
      <c r="I6">
        <v>0.22564999999999999</v>
      </c>
      <c r="J6" s="3">
        <v>-2.4516999999999998E-3</v>
      </c>
      <c r="K6">
        <v>0.21256</v>
      </c>
      <c r="L6" s="3">
        <v>-2.4784999999999998E-3</v>
      </c>
      <c r="M6">
        <v>0.20599000000000001</v>
      </c>
      <c r="N6" s="3">
        <v>-2.4981000000000001E-3</v>
      </c>
      <c r="O6">
        <v>0.20146</v>
      </c>
      <c r="P6" s="3">
        <v>-2.5081000000000001E-3</v>
      </c>
      <c r="Q6">
        <v>0.1928</v>
      </c>
      <c r="R6" s="3">
        <v>-2.5346000000000001E-3</v>
      </c>
      <c r="S6">
        <v>0.18368000000000001</v>
      </c>
      <c r="T6" s="3">
        <v>-2.5274E-3</v>
      </c>
    </row>
    <row r="7" spans="1:20" x14ac:dyDescent="0.25">
      <c r="A7">
        <v>0.31757999999999997</v>
      </c>
      <c r="B7" s="3">
        <v>-2.1944999999999998E-3</v>
      </c>
      <c r="C7">
        <v>0.30254999999999999</v>
      </c>
      <c r="D7" s="3">
        <v>-2.8265E-3</v>
      </c>
      <c r="E7">
        <v>0.28977000000000003</v>
      </c>
      <c r="F7" s="3">
        <v>-3.0574999999999999E-3</v>
      </c>
      <c r="G7">
        <v>0.27139999999999997</v>
      </c>
      <c r="H7" s="3">
        <v>-3.1553000000000002E-3</v>
      </c>
      <c r="I7">
        <v>0.25114999999999998</v>
      </c>
      <c r="J7" s="3">
        <v>-3.2025999999999999E-3</v>
      </c>
      <c r="K7">
        <v>0.23613999999999999</v>
      </c>
      <c r="L7" s="3">
        <v>-3.2366999999999999E-3</v>
      </c>
      <c r="M7">
        <v>0.22869999999999999</v>
      </c>
      <c r="N7" s="3">
        <v>-3.2626E-3</v>
      </c>
      <c r="O7">
        <v>0.22251000000000001</v>
      </c>
      <c r="P7" s="3">
        <v>-3.2788000000000001E-3</v>
      </c>
      <c r="Q7">
        <v>0.21360000000000001</v>
      </c>
      <c r="R7" s="3">
        <v>-3.307E-3</v>
      </c>
      <c r="S7">
        <v>0.2082</v>
      </c>
      <c r="T7" s="3">
        <v>-3.3197000000000001E-3</v>
      </c>
    </row>
    <row r="8" spans="1:20" x14ac:dyDescent="0.25">
      <c r="A8">
        <v>0.34756999999999999</v>
      </c>
      <c r="B8" s="3">
        <v>-2.454E-3</v>
      </c>
      <c r="C8">
        <v>0.33323999999999998</v>
      </c>
      <c r="D8" s="3">
        <v>-3.4296000000000001E-3</v>
      </c>
      <c r="E8">
        <v>0.32069999999999999</v>
      </c>
      <c r="F8" s="3">
        <v>-3.7463000000000002E-3</v>
      </c>
      <c r="G8">
        <v>0.30026999999999998</v>
      </c>
      <c r="H8" s="3">
        <v>-3.8877999999999998E-3</v>
      </c>
      <c r="I8">
        <v>0.27650000000000002</v>
      </c>
      <c r="J8" s="3">
        <v>-3.9449000000000003E-3</v>
      </c>
      <c r="K8">
        <v>0.25885000000000002</v>
      </c>
      <c r="L8" s="3">
        <v>-3.9804000000000003E-3</v>
      </c>
      <c r="M8">
        <v>0.25078</v>
      </c>
      <c r="N8" s="3">
        <v>-4.0149000000000001E-3</v>
      </c>
      <c r="O8">
        <v>0.24379999999999999</v>
      </c>
      <c r="P8" s="3">
        <v>-4.0337999999999997E-3</v>
      </c>
      <c r="Q8">
        <v>0.23637</v>
      </c>
      <c r="R8" s="3">
        <v>-4.0638000000000002E-3</v>
      </c>
      <c r="S8">
        <v>0.22817999999999999</v>
      </c>
      <c r="T8" s="3">
        <v>-4.0651000000000003E-3</v>
      </c>
    </row>
    <row r="9" spans="1:20" x14ac:dyDescent="0.25">
      <c r="A9">
        <v>0.37958999999999998</v>
      </c>
      <c r="B9" s="3">
        <v>-2.6450000000000002E-3</v>
      </c>
      <c r="C9">
        <v>0.3649</v>
      </c>
      <c r="D9" s="3">
        <v>-3.9864000000000002E-3</v>
      </c>
      <c r="E9">
        <v>0.35187000000000002</v>
      </c>
      <c r="F9" s="3">
        <v>-4.3961E-3</v>
      </c>
      <c r="G9">
        <v>0.32974999999999999</v>
      </c>
      <c r="H9" s="3">
        <v>-4.6129999999999999E-3</v>
      </c>
      <c r="I9">
        <v>0.30349999999999999</v>
      </c>
      <c r="J9" s="3">
        <v>-4.6810999999999997E-3</v>
      </c>
      <c r="K9">
        <v>0.28441</v>
      </c>
      <c r="L9" s="3">
        <v>-4.7302000000000004E-3</v>
      </c>
      <c r="M9">
        <v>0.27660000000000001</v>
      </c>
      <c r="N9" s="3">
        <v>-4.7647999999999996E-3</v>
      </c>
      <c r="O9">
        <v>0.26923999999999998</v>
      </c>
      <c r="P9" s="3">
        <v>-4.7840000000000001E-3</v>
      </c>
      <c r="Q9">
        <v>0.25530000000000003</v>
      </c>
      <c r="R9" s="3">
        <v>-4.7939999999999997E-3</v>
      </c>
      <c r="S9">
        <v>0.2427</v>
      </c>
      <c r="T9" s="3">
        <v>-4.7767E-3</v>
      </c>
    </row>
    <row r="10" spans="1:20" x14ac:dyDescent="0.25">
      <c r="A10">
        <v>0.41313</v>
      </c>
      <c r="B10" s="3">
        <v>-2.7770999999999998E-3</v>
      </c>
      <c r="C10">
        <v>0.39790999999999999</v>
      </c>
      <c r="D10" s="3">
        <v>-4.4662E-3</v>
      </c>
      <c r="E10">
        <v>0.38446999999999998</v>
      </c>
      <c r="F10" s="3">
        <v>-5.0374E-3</v>
      </c>
      <c r="G10">
        <v>0.36018</v>
      </c>
      <c r="H10" s="3">
        <v>-5.3188000000000003E-3</v>
      </c>
      <c r="I10">
        <v>0.33250999999999997</v>
      </c>
      <c r="J10" s="3">
        <v>-5.4209999999999996E-3</v>
      </c>
      <c r="K10">
        <v>0.31157000000000001</v>
      </c>
      <c r="L10" s="3">
        <v>-5.4872000000000002E-3</v>
      </c>
      <c r="M10">
        <v>0.3</v>
      </c>
      <c r="N10" s="3">
        <v>-5.5087000000000001E-3</v>
      </c>
      <c r="O10">
        <v>0.29015999999999997</v>
      </c>
      <c r="P10" s="3">
        <v>-5.5171999999999999E-3</v>
      </c>
      <c r="Q10">
        <v>0.27545999999999998</v>
      </c>
      <c r="R10" s="3">
        <v>-5.5399000000000004E-3</v>
      </c>
      <c r="S10">
        <v>0.26143</v>
      </c>
      <c r="T10" s="3">
        <v>-5.5401000000000001E-3</v>
      </c>
    </row>
    <row r="11" spans="1:20" x14ac:dyDescent="0.25">
      <c r="A11">
        <v>0.44689000000000001</v>
      </c>
      <c r="B11" s="3">
        <v>-2.8714000000000001E-3</v>
      </c>
      <c r="C11">
        <v>0.43070999999999998</v>
      </c>
      <c r="D11" s="3">
        <v>-4.9459999999999999E-3</v>
      </c>
      <c r="E11">
        <v>0.41705999999999999</v>
      </c>
      <c r="F11" s="3">
        <v>-5.6628E-3</v>
      </c>
      <c r="G11">
        <v>0.38904</v>
      </c>
      <c r="H11" s="3">
        <v>-6.0391999999999998E-3</v>
      </c>
      <c r="I11">
        <v>0.36019000000000001</v>
      </c>
      <c r="J11" s="3">
        <v>-6.1719000000000001E-3</v>
      </c>
      <c r="K11">
        <v>0.33826000000000001</v>
      </c>
      <c r="L11" s="3">
        <v>-6.2369000000000001E-3</v>
      </c>
      <c r="M11">
        <v>0.32618000000000003</v>
      </c>
      <c r="N11" s="3">
        <v>-6.2779999999999997E-3</v>
      </c>
      <c r="O11">
        <v>0.31616</v>
      </c>
      <c r="P11" s="3">
        <v>-6.2975000000000001E-3</v>
      </c>
      <c r="Q11">
        <v>0.29766999999999999</v>
      </c>
      <c r="R11" s="3">
        <v>-6.2845000000000002E-3</v>
      </c>
      <c r="S11">
        <v>0.28201999999999999</v>
      </c>
      <c r="T11" s="3">
        <v>-6.2662000000000004E-3</v>
      </c>
    </row>
    <row r="12" spans="1:20" x14ac:dyDescent="0.25">
      <c r="A12">
        <v>0.47713</v>
      </c>
      <c r="B12" s="3">
        <v>-2.8260999999999998E-3</v>
      </c>
      <c r="C12">
        <v>0.4652</v>
      </c>
      <c r="D12" s="3">
        <v>-5.4013999999999998E-3</v>
      </c>
      <c r="E12">
        <v>0.45329999999999998</v>
      </c>
      <c r="F12" s="3">
        <v>-6.3137999999999996E-3</v>
      </c>
      <c r="G12">
        <v>0.42352000000000001</v>
      </c>
      <c r="H12" s="3">
        <v>-6.7340000000000004E-3</v>
      </c>
      <c r="I12">
        <v>0.3911</v>
      </c>
      <c r="J12" s="3">
        <v>-6.8814000000000002E-3</v>
      </c>
      <c r="K12">
        <v>0.36614999999999998</v>
      </c>
      <c r="L12" s="3">
        <v>-6.9405999999999999E-3</v>
      </c>
      <c r="M12">
        <v>0.35243999999999998</v>
      </c>
      <c r="N12" s="3">
        <v>-6.9746000000000001E-3</v>
      </c>
      <c r="O12">
        <v>0.34133999999999998</v>
      </c>
      <c r="P12" s="3">
        <v>-7.0114000000000001E-3</v>
      </c>
      <c r="Q12">
        <v>0.32052999999999998</v>
      </c>
      <c r="R12" s="3">
        <v>-7.0315999999999998E-3</v>
      </c>
      <c r="S12">
        <v>0.30362</v>
      </c>
      <c r="T12" s="3">
        <v>-7.0042999999999998E-3</v>
      </c>
    </row>
    <row r="13" spans="1:20" x14ac:dyDescent="0.25">
      <c r="A13">
        <v>0.51358000000000004</v>
      </c>
      <c r="B13" s="3">
        <v>-2.7306000000000001E-3</v>
      </c>
      <c r="C13">
        <v>0.50044999999999995</v>
      </c>
      <c r="D13" s="3">
        <v>-5.8323999999999997E-3</v>
      </c>
      <c r="E13">
        <v>0.48730000000000001</v>
      </c>
      <c r="F13" s="3">
        <v>-6.9610999999999996E-3</v>
      </c>
      <c r="G13">
        <v>0.4551</v>
      </c>
      <c r="H13" s="3">
        <v>-7.3959999999999998E-3</v>
      </c>
      <c r="I13">
        <v>0.41925000000000001</v>
      </c>
      <c r="J13" s="3">
        <v>-7.5569000000000001E-3</v>
      </c>
      <c r="K13">
        <v>0.39101999999999998</v>
      </c>
      <c r="L13" s="3">
        <v>-7.6163000000000003E-3</v>
      </c>
      <c r="M13">
        <v>0.375</v>
      </c>
      <c r="N13" s="3">
        <v>-7.6470000000000002E-3</v>
      </c>
      <c r="O13">
        <v>0.36169000000000001</v>
      </c>
      <c r="P13" s="3">
        <v>-7.6829000000000003E-3</v>
      </c>
      <c r="Q13">
        <v>0.33867999999999998</v>
      </c>
      <c r="R13" s="3">
        <v>-7.7196000000000001E-3</v>
      </c>
      <c r="S13">
        <v>0.3206</v>
      </c>
      <c r="T13" s="3">
        <v>-7.7146999999999997E-3</v>
      </c>
    </row>
    <row r="14" spans="1:20" x14ac:dyDescent="0.25">
      <c r="A14">
        <v>0.54993000000000003</v>
      </c>
      <c r="B14" s="3">
        <v>-2.5249999999999999E-3</v>
      </c>
      <c r="C14">
        <v>0.53302000000000005</v>
      </c>
      <c r="D14" s="3">
        <v>-6.2024000000000003E-3</v>
      </c>
      <c r="E14">
        <v>0.52220999999999995</v>
      </c>
      <c r="F14" s="3">
        <v>-7.5450999999999999E-3</v>
      </c>
      <c r="G14">
        <v>0.48588999999999999</v>
      </c>
      <c r="H14" s="3">
        <v>-8.0689000000000004E-3</v>
      </c>
      <c r="I14">
        <v>0.44434000000000001</v>
      </c>
      <c r="J14" s="3">
        <v>-8.2591000000000001E-3</v>
      </c>
      <c r="K14">
        <v>0.41437000000000002</v>
      </c>
      <c r="L14" s="3">
        <v>-8.3271999999999999E-3</v>
      </c>
      <c r="M14">
        <v>0.39568999999999999</v>
      </c>
      <c r="N14" s="3">
        <v>-8.3545000000000008E-3</v>
      </c>
      <c r="O14">
        <v>0.38005</v>
      </c>
      <c r="P14" s="3">
        <v>-8.3821999999999994E-3</v>
      </c>
      <c r="Q14">
        <v>0.35341</v>
      </c>
      <c r="R14" s="3">
        <v>-8.4293000000000007E-3</v>
      </c>
      <c r="S14">
        <v>0.33284999999999998</v>
      </c>
      <c r="T14" s="3">
        <v>-8.4252000000000007E-3</v>
      </c>
    </row>
    <row r="15" spans="1:20" x14ac:dyDescent="0.25">
      <c r="A15">
        <v>0.58753</v>
      </c>
      <c r="B15" s="3">
        <v>-2.3083999999999999E-3</v>
      </c>
      <c r="C15">
        <v>0.56872999999999996</v>
      </c>
      <c r="D15" s="3">
        <v>-6.4758000000000003E-3</v>
      </c>
      <c r="E15">
        <v>0.55417000000000005</v>
      </c>
      <c r="F15" s="3">
        <v>-8.1290000000000008E-3</v>
      </c>
      <c r="G15">
        <v>0.51780999999999999</v>
      </c>
      <c r="H15" s="3">
        <v>-8.7600000000000004E-3</v>
      </c>
      <c r="I15">
        <v>0.47202</v>
      </c>
      <c r="J15" s="3">
        <v>-8.9808000000000006E-3</v>
      </c>
      <c r="K15">
        <v>0.43807000000000001</v>
      </c>
      <c r="L15" s="3">
        <v>-9.0757000000000008E-3</v>
      </c>
      <c r="M15">
        <v>0.41722999999999999</v>
      </c>
      <c r="N15" s="3">
        <v>-9.1129000000000002E-3</v>
      </c>
      <c r="O15">
        <v>0.39961999999999998</v>
      </c>
      <c r="P15" s="3">
        <v>-9.1395999999999995E-3</v>
      </c>
      <c r="Q15">
        <v>0.36913000000000001</v>
      </c>
      <c r="R15" s="3">
        <v>-9.1751999999999997E-3</v>
      </c>
      <c r="S15">
        <v>0.34533000000000003</v>
      </c>
      <c r="T15" s="3">
        <v>-9.1657000000000006E-3</v>
      </c>
    </row>
    <row r="16" spans="1:20" x14ac:dyDescent="0.25">
      <c r="A16">
        <v>0.61655000000000004</v>
      </c>
      <c r="B16" s="3">
        <v>-2.0623999999999998E-3</v>
      </c>
      <c r="C16">
        <v>0.60045000000000004</v>
      </c>
      <c r="D16" s="3">
        <v>-6.7273999999999997E-3</v>
      </c>
      <c r="E16">
        <v>0.59067000000000003</v>
      </c>
      <c r="F16" s="3">
        <v>-8.6958999999999995E-3</v>
      </c>
      <c r="G16">
        <v>0.55169000000000001</v>
      </c>
      <c r="H16" s="3">
        <v>-9.5034999999999998E-3</v>
      </c>
      <c r="I16">
        <v>0.50256000000000001</v>
      </c>
      <c r="J16" s="3">
        <v>-9.7473999999999998E-3</v>
      </c>
      <c r="K16">
        <v>0.46505999999999997</v>
      </c>
      <c r="L16" s="3">
        <v>-9.8740000000000008E-3</v>
      </c>
      <c r="M16">
        <v>0.44206000000000001</v>
      </c>
      <c r="N16" s="3">
        <v>-9.9136999999999992E-3</v>
      </c>
      <c r="O16">
        <v>0.42151</v>
      </c>
      <c r="P16" s="3">
        <v>-9.9418000000000006E-3</v>
      </c>
      <c r="Q16">
        <v>0.38727</v>
      </c>
      <c r="R16" s="3">
        <v>-9.9717999999999994E-3</v>
      </c>
      <c r="S16">
        <v>0.36013000000000001</v>
      </c>
      <c r="T16" s="3">
        <v>-9.9591999999999997E-3</v>
      </c>
    </row>
    <row r="17" spans="1:20" x14ac:dyDescent="0.25">
      <c r="A17">
        <v>0.65403999999999995</v>
      </c>
      <c r="B17" s="3">
        <v>-1.6364000000000001E-3</v>
      </c>
      <c r="C17">
        <v>0.63551999999999997</v>
      </c>
      <c r="D17" s="3">
        <v>-6.8567999999999997E-3</v>
      </c>
      <c r="E17">
        <v>0.62909999999999999</v>
      </c>
      <c r="F17" s="3">
        <v>-9.2566999999999997E-3</v>
      </c>
      <c r="G17">
        <v>0.58333999999999997</v>
      </c>
      <c r="H17" s="3">
        <v>-1.0264000000000001E-2</v>
      </c>
      <c r="I17">
        <v>0.53313999999999995</v>
      </c>
      <c r="J17" s="3">
        <v>-1.0541999999999999E-2</v>
      </c>
      <c r="K17">
        <v>0.49196000000000001</v>
      </c>
      <c r="L17" s="3">
        <v>-1.0692E-2</v>
      </c>
      <c r="M17">
        <v>0.46733999999999998</v>
      </c>
      <c r="N17" s="3">
        <v>-1.0744999999999999E-2</v>
      </c>
      <c r="O17">
        <v>0.44472</v>
      </c>
      <c r="P17" s="3">
        <v>-1.0766E-2</v>
      </c>
      <c r="Q17">
        <v>0.40566999999999998</v>
      </c>
      <c r="R17" s="3">
        <v>-1.0806E-2</v>
      </c>
      <c r="S17">
        <v>0.37544</v>
      </c>
      <c r="T17" s="3">
        <v>-1.0800000000000001E-2</v>
      </c>
    </row>
    <row r="18" spans="1:20" x14ac:dyDescent="0.25">
      <c r="A18">
        <v>0.68455999999999995</v>
      </c>
      <c r="B18" s="3">
        <v>-1.0134E-3</v>
      </c>
      <c r="C18">
        <v>0.67376000000000003</v>
      </c>
      <c r="D18" s="3">
        <v>-6.9360999999999997E-3</v>
      </c>
      <c r="E18">
        <v>0.66737999999999997</v>
      </c>
      <c r="F18" s="3">
        <v>-9.8332999999999997E-3</v>
      </c>
      <c r="G18">
        <v>0.62089000000000005</v>
      </c>
      <c r="H18" s="3">
        <v>-1.0997E-2</v>
      </c>
      <c r="I18">
        <v>0.56510000000000005</v>
      </c>
      <c r="J18" s="3">
        <v>-1.1346E-2</v>
      </c>
      <c r="K18">
        <v>0.51932999999999996</v>
      </c>
      <c r="L18" s="3">
        <v>-1.1525000000000001E-2</v>
      </c>
      <c r="M18">
        <v>0.49325000000000002</v>
      </c>
      <c r="N18" s="3">
        <v>-1.1601999999999999E-2</v>
      </c>
      <c r="O18">
        <v>0.46990999999999999</v>
      </c>
      <c r="P18" s="3">
        <v>-1.1632999999999999E-2</v>
      </c>
      <c r="Q18">
        <v>0.42907000000000001</v>
      </c>
      <c r="R18" s="3">
        <v>-1.1681E-2</v>
      </c>
      <c r="S18">
        <v>0.39480999999999999</v>
      </c>
      <c r="T18" s="3">
        <v>-1.167E-2</v>
      </c>
    </row>
    <row r="19" spans="1:20" x14ac:dyDescent="0.25">
      <c r="A19">
        <v>0.72470999999999997</v>
      </c>
      <c r="B19" s="3">
        <v>-3.9777999999999998E-4</v>
      </c>
      <c r="C19">
        <v>0.71150999999999998</v>
      </c>
      <c r="D19" s="3">
        <v>-6.9702999999999996E-3</v>
      </c>
      <c r="E19">
        <v>0.69754000000000005</v>
      </c>
      <c r="F19" s="3">
        <v>-1.0404999999999999E-2</v>
      </c>
      <c r="G19">
        <v>0.65720000000000001</v>
      </c>
      <c r="H19" s="3">
        <v>-1.1727E-2</v>
      </c>
      <c r="I19">
        <v>0.59989000000000003</v>
      </c>
      <c r="J19" s="3">
        <v>-1.2171E-2</v>
      </c>
      <c r="K19">
        <v>0.55186000000000002</v>
      </c>
      <c r="L19" s="3">
        <v>-1.2363000000000001E-2</v>
      </c>
      <c r="M19">
        <v>0.52271000000000001</v>
      </c>
      <c r="N19" s="3">
        <v>-1.2475999999999999E-2</v>
      </c>
      <c r="O19">
        <v>0.49825000000000003</v>
      </c>
      <c r="P19" s="3">
        <v>-1.2524E-2</v>
      </c>
      <c r="Q19">
        <v>0.45448</v>
      </c>
      <c r="R19" s="3">
        <v>-1.2574E-2</v>
      </c>
      <c r="S19">
        <v>0.41808000000000001</v>
      </c>
      <c r="T19" s="3">
        <v>-1.2565E-2</v>
      </c>
    </row>
    <row r="20" spans="1:20" x14ac:dyDescent="0.25">
      <c r="A20">
        <v>0.76500000000000001</v>
      </c>
      <c r="B20" s="124">
        <v>8.6899999999999998E-5</v>
      </c>
      <c r="C20">
        <v>0.74950000000000006</v>
      </c>
      <c r="D20" s="3">
        <v>-6.9825E-3</v>
      </c>
      <c r="E20">
        <v>0.74045000000000005</v>
      </c>
      <c r="F20" s="3">
        <v>-1.0928E-2</v>
      </c>
      <c r="G20">
        <v>0.69515000000000005</v>
      </c>
      <c r="H20" s="3">
        <v>-1.2474000000000001E-2</v>
      </c>
      <c r="I20">
        <v>0.63404000000000005</v>
      </c>
      <c r="J20" s="3">
        <v>-1.3018999999999999E-2</v>
      </c>
      <c r="K20">
        <v>0.58538000000000001</v>
      </c>
      <c r="L20" s="3">
        <v>-1.3202999999999999E-2</v>
      </c>
      <c r="M20">
        <v>0.55384</v>
      </c>
      <c r="N20" s="3">
        <v>-1.3336000000000001E-2</v>
      </c>
      <c r="O20">
        <v>0.52788000000000002</v>
      </c>
      <c r="P20" s="3">
        <v>-1.3394E-2</v>
      </c>
      <c r="Q20">
        <v>0.48149999999999998</v>
      </c>
      <c r="R20" s="3">
        <v>-1.3455E-2</v>
      </c>
      <c r="S20">
        <v>0.44174999999999998</v>
      </c>
      <c r="T20" s="3">
        <v>-1.3448999999999999E-2</v>
      </c>
    </row>
    <row r="21" spans="1:20" x14ac:dyDescent="0.25">
      <c r="A21">
        <v>0.79952999999999996</v>
      </c>
      <c r="B21" s="3">
        <v>6.7683999999999995E-4</v>
      </c>
      <c r="C21">
        <v>0.78534999999999999</v>
      </c>
      <c r="D21" s="3">
        <v>-6.9775999999999996E-3</v>
      </c>
      <c r="E21">
        <v>0.77263000000000004</v>
      </c>
      <c r="F21" s="3">
        <v>-1.1395000000000001E-2</v>
      </c>
      <c r="G21">
        <v>0.73009999999999997</v>
      </c>
      <c r="H21" s="3">
        <v>-1.3193E-2</v>
      </c>
      <c r="I21">
        <v>0.66746000000000005</v>
      </c>
      <c r="J21" s="3">
        <v>-1.3769999999999999E-2</v>
      </c>
      <c r="K21">
        <v>0.61636999999999997</v>
      </c>
      <c r="L21" s="3">
        <v>-1.4045E-2</v>
      </c>
      <c r="M21">
        <v>0.58435000000000004</v>
      </c>
      <c r="N21" s="3">
        <v>-1.4180999999999999E-2</v>
      </c>
      <c r="O21">
        <v>0.55783000000000005</v>
      </c>
      <c r="P21" s="3">
        <v>-1.4257000000000001E-2</v>
      </c>
      <c r="Q21">
        <v>0.50846999999999998</v>
      </c>
      <c r="R21" s="3">
        <v>-1.4322E-2</v>
      </c>
      <c r="S21">
        <v>0.46638000000000002</v>
      </c>
      <c r="T21" s="3">
        <v>-1.4319999999999999E-2</v>
      </c>
    </row>
    <row r="22" spans="1:20" x14ac:dyDescent="0.25">
      <c r="A22">
        <v>0.83365999999999996</v>
      </c>
      <c r="B22" s="3">
        <v>1.4882999999999999E-3</v>
      </c>
      <c r="C22">
        <v>0.81171000000000004</v>
      </c>
      <c r="D22" s="3">
        <v>-6.8995000000000003E-3</v>
      </c>
      <c r="E22">
        <v>0.81042999999999998</v>
      </c>
      <c r="F22" s="3">
        <v>-1.1806000000000001E-2</v>
      </c>
      <c r="G22">
        <v>0.76556999999999997</v>
      </c>
      <c r="H22" s="3">
        <v>-1.3846000000000001E-2</v>
      </c>
      <c r="I22">
        <v>0.70299</v>
      </c>
      <c r="J22" s="3">
        <v>-1.4555E-2</v>
      </c>
      <c r="K22">
        <v>0.64700000000000002</v>
      </c>
      <c r="L22" s="3">
        <v>-1.4878000000000001E-2</v>
      </c>
      <c r="M22">
        <v>0.61294999999999999</v>
      </c>
      <c r="N22" s="3">
        <v>-1.5025E-2</v>
      </c>
      <c r="O22">
        <v>0.58338999999999996</v>
      </c>
      <c r="P22" s="3">
        <v>-1.5122999999999999E-2</v>
      </c>
      <c r="Q22">
        <v>0.53078999999999998</v>
      </c>
      <c r="R22" s="3">
        <v>-1.5192000000000001E-2</v>
      </c>
      <c r="S22">
        <v>0.48753999999999997</v>
      </c>
      <c r="T22" s="3">
        <v>-1.5199000000000001E-2</v>
      </c>
    </row>
    <row r="23" spans="1:20" x14ac:dyDescent="0.25">
      <c r="A23">
        <v>0.87004000000000004</v>
      </c>
      <c r="B23" s="3">
        <v>2.4087000000000002E-3</v>
      </c>
      <c r="C23">
        <v>0.84582000000000002</v>
      </c>
      <c r="D23" s="3">
        <v>-6.7590999999999997E-3</v>
      </c>
      <c r="E23">
        <v>0.85146999999999995</v>
      </c>
      <c r="F23" s="3">
        <v>-1.1993999999999999E-2</v>
      </c>
      <c r="G23">
        <v>0.80520000000000003</v>
      </c>
      <c r="H23" s="3">
        <v>-1.4501999999999999E-2</v>
      </c>
      <c r="I23">
        <v>0.73309000000000002</v>
      </c>
      <c r="J23" s="3">
        <v>-1.5357000000000001E-2</v>
      </c>
      <c r="K23">
        <v>0.67945999999999995</v>
      </c>
      <c r="L23" s="3">
        <v>-1.5719E-2</v>
      </c>
      <c r="M23">
        <v>0.64259999999999995</v>
      </c>
      <c r="N23" s="3">
        <v>-1.5892E-2</v>
      </c>
      <c r="O23">
        <v>0.60984000000000005</v>
      </c>
      <c r="P23" s="3">
        <v>-1.5989E-2</v>
      </c>
      <c r="Q23">
        <v>0.55311999999999995</v>
      </c>
      <c r="R23" s="3">
        <v>-1.6087000000000001E-2</v>
      </c>
      <c r="S23">
        <v>0.50863000000000003</v>
      </c>
      <c r="T23" s="3">
        <v>-1.6116999999999999E-2</v>
      </c>
    </row>
    <row r="24" spans="1:20" x14ac:dyDescent="0.25">
      <c r="A24">
        <v>0.90332999999999997</v>
      </c>
      <c r="B24" s="3">
        <v>3.3511999999999999E-3</v>
      </c>
      <c r="C24">
        <v>0.88321000000000005</v>
      </c>
      <c r="D24" s="3">
        <v>-6.6186999999999999E-3</v>
      </c>
      <c r="E24">
        <v>0.88956000000000002</v>
      </c>
      <c r="F24" s="3">
        <v>-1.2315E-2</v>
      </c>
      <c r="G24">
        <v>0.84018999999999999</v>
      </c>
      <c r="H24" s="3">
        <v>-1.52E-2</v>
      </c>
      <c r="I24">
        <v>0.77024000000000004</v>
      </c>
      <c r="J24" s="3">
        <v>-1.6143000000000001E-2</v>
      </c>
      <c r="K24">
        <v>0.70984000000000003</v>
      </c>
      <c r="L24" s="3">
        <v>-1.6539000000000002E-2</v>
      </c>
      <c r="M24">
        <v>0.67120999999999997</v>
      </c>
      <c r="N24" s="3">
        <v>-1.6794E-2</v>
      </c>
      <c r="O24">
        <v>0.63702999999999999</v>
      </c>
      <c r="P24" s="3">
        <v>-1.6906000000000001E-2</v>
      </c>
      <c r="Q24">
        <v>0.57891000000000004</v>
      </c>
      <c r="R24" s="3">
        <v>-1.7023E-2</v>
      </c>
      <c r="S24">
        <v>0.53107000000000004</v>
      </c>
      <c r="T24" s="3">
        <v>-1.7042000000000002E-2</v>
      </c>
    </row>
    <row r="25" spans="1:20" x14ac:dyDescent="0.25">
      <c r="A25">
        <v>0.92608000000000001</v>
      </c>
      <c r="B25" s="3">
        <v>4.3376999999999999E-3</v>
      </c>
      <c r="C25">
        <v>0.90325</v>
      </c>
      <c r="D25" s="3">
        <v>-6.4612000000000003E-3</v>
      </c>
      <c r="E25">
        <v>0.91962999999999995</v>
      </c>
      <c r="F25" s="3">
        <v>-1.2637000000000001E-2</v>
      </c>
      <c r="G25">
        <v>0.86934999999999996</v>
      </c>
      <c r="H25" s="3">
        <v>-1.5817999999999999E-2</v>
      </c>
      <c r="I25">
        <v>0.79817000000000005</v>
      </c>
      <c r="J25" s="3">
        <v>-1.6912E-2</v>
      </c>
      <c r="K25">
        <v>0.73675999999999997</v>
      </c>
      <c r="L25" s="3">
        <v>-1.7426000000000001E-2</v>
      </c>
      <c r="M25">
        <v>0.69818999999999998</v>
      </c>
      <c r="N25" s="3">
        <v>-1.7707000000000001E-2</v>
      </c>
      <c r="O25">
        <v>0.66364999999999996</v>
      </c>
      <c r="P25" s="3">
        <v>-1.7836000000000001E-2</v>
      </c>
      <c r="Q25">
        <v>0.60204000000000002</v>
      </c>
      <c r="R25" s="3">
        <v>-1.7946E-2</v>
      </c>
      <c r="S25">
        <v>0.55079</v>
      </c>
      <c r="T25" s="3">
        <v>-1.7947999999999999E-2</v>
      </c>
    </row>
    <row r="26" spans="1:20" x14ac:dyDescent="0.25">
      <c r="A26">
        <v>0.93798000000000004</v>
      </c>
      <c r="B26" s="3">
        <v>5.5003999999999999E-3</v>
      </c>
      <c r="C26">
        <v>0.93220999999999998</v>
      </c>
      <c r="D26" s="3">
        <v>-5.9544999999999997E-3</v>
      </c>
      <c r="E26">
        <v>0.95008999999999999</v>
      </c>
      <c r="F26" s="3">
        <v>-1.2741000000000001E-2</v>
      </c>
      <c r="G26">
        <v>0.9032</v>
      </c>
      <c r="H26" s="3">
        <v>-1.6230999999999999E-2</v>
      </c>
      <c r="I26">
        <v>0.82867999999999997</v>
      </c>
      <c r="J26" s="3">
        <v>-1.7637E-2</v>
      </c>
      <c r="K26">
        <v>0.76592000000000005</v>
      </c>
      <c r="L26" s="3">
        <v>-1.8256000000000001E-2</v>
      </c>
      <c r="M26">
        <v>0.72582000000000002</v>
      </c>
      <c r="N26" s="3">
        <v>-1.8578000000000001E-2</v>
      </c>
      <c r="O26">
        <v>0.69052000000000002</v>
      </c>
      <c r="P26" s="3">
        <v>-1.8728999999999999E-2</v>
      </c>
      <c r="Q26">
        <v>0.62585000000000002</v>
      </c>
      <c r="R26" s="3">
        <v>-1.8867999999999999E-2</v>
      </c>
      <c r="S26">
        <v>0.57284999999999997</v>
      </c>
      <c r="T26" s="3">
        <v>-1.8894000000000001E-2</v>
      </c>
    </row>
    <row r="27" spans="1:20" x14ac:dyDescent="0.25">
      <c r="A27">
        <v>0.96896000000000004</v>
      </c>
      <c r="B27" s="3">
        <v>6.8871999999999996E-3</v>
      </c>
      <c r="C27">
        <v>0.94455</v>
      </c>
      <c r="D27" s="3">
        <v>-5.0863999999999996E-3</v>
      </c>
      <c r="E27">
        <v>0.97685</v>
      </c>
      <c r="F27" s="3">
        <v>-1.2635E-2</v>
      </c>
      <c r="G27">
        <v>0.92825000000000002</v>
      </c>
      <c r="H27" s="3">
        <v>-1.6635E-2</v>
      </c>
      <c r="I27">
        <v>0.85980000000000001</v>
      </c>
      <c r="J27" s="3">
        <v>-1.8329999999999999E-2</v>
      </c>
      <c r="K27">
        <v>0.79747999999999997</v>
      </c>
      <c r="L27" s="3">
        <v>-1.9035E-2</v>
      </c>
      <c r="M27">
        <v>0.75309000000000004</v>
      </c>
      <c r="N27" s="3">
        <v>-1.9481999999999999E-2</v>
      </c>
      <c r="O27">
        <v>0.71819</v>
      </c>
      <c r="P27" s="3">
        <v>-1.9644999999999999E-2</v>
      </c>
      <c r="Q27">
        <v>0.65447999999999995</v>
      </c>
      <c r="R27" s="3">
        <v>-1.9831000000000001E-2</v>
      </c>
      <c r="S27">
        <v>0.60143999999999997</v>
      </c>
      <c r="T27" s="3">
        <v>-1.9855000000000001E-2</v>
      </c>
    </row>
    <row r="28" spans="1:20" x14ac:dyDescent="0.25">
      <c r="A28">
        <v>0.99173</v>
      </c>
      <c r="B28" s="3">
        <v>8.3803999999999997E-3</v>
      </c>
      <c r="C28">
        <v>0.96340999999999999</v>
      </c>
      <c r="D28" s="3">
        <v>-4.1817E-3</v>
      </c>
      <c r="E28">
        <v>0.98243999999999998</v>
      </c>
      <c r="F28" s="3">
        <v>-1.2237E-2</v>
      </c>
      <c r="G28">
        <v>0.93588000000000005</v>
      </c>
      <c r="H28" s="3">
        <v>-1.6923000000000001E-2</v>
      </c>
      <c r="I28">
        <v>0.88902000000000003</v>
      </c>
      <c r="J28" s="3">
        <v>-1.9026000000000001E-2</v>
      </c>
      <c r="K28">
        <v>0.82704999999999995</v>
      </c>
      <c r="L28" s="3">
        <v>-1.9848000000000001E-2</v>
      </c>
      <c r="M28">
        <v>0.78573000000000004</v>
      </c>
      <c r="N28" s="3">
        <v>-2.0288E-2</v>
      </c>
      <c r="O28">
        <v>0.75075000000000003</v>
      </c>
      <c r="P28" s="3">
        <v>-2.0511000000000001E-2</v>
      </c>
      <c r="Q28">
        <v>0.68881000000000003</v>
      </c>
      <c r="R28" s="3">
        <v>-2.0712000000000001E-2</v>
      </c>
      <c r="S28">
        <v>0.63438000000000005</v>
      </c>
      <c r="T28" s="3">
        <v>-2.0752E-2</v>
      </c>
    </row>
    <row r="29" spans="1:20" x14ac:dyDescent="0.25">
      <c r="A29">
        <v>0.99133000000000004</v>
      </c>
      <c r="B29" s="3">
        <v>9.9054E-3</v>
      </c>
      <c r="C29">
        <v>0.96850999999999998</v>
      </c>
      <c r="D29" s="3">
        <v>-2.8362000000000001E-3</v>
      </c>
      <c r="E29">
        <v>0.99568000000000001</v>
      </c>
      <c r="F29" s="3">
        <v>-1.1730000000000001E-2</v>
      </c>
      <c r="G29">
        <v>0.95660000000000001</v>
      </c>
      <c r="H29" s="3">
        <v>-1.6954E-2</v>
      </c>
      <c r="I29">
        <v>0.90846000000000005</v>
      </c>
      <c r="J29" s="3">
        <v>-1.9495999999999999E-2</v>
      </c>
      <c r="K29">
        <v>0.85299000000000003</v>
      </c>
      <c r="L29" s="3">
        <v>-2.0537E-2</v>
      </c>
      <c r="M29">
        <v>0.82</v>
      </c>
      <c r="N29" s="3">
        <v>-2.1009E-2</v>
      </c>
      <c r="O29">
        <v>0.77763000000000004</v>
      </c>
      <c r="P29" s="3">
        <v>-2.1284999999999998E-2</v>
      </c>
      <c r="Q29">
        <v>0.71758999999999995</v>
      </c>
      <c r="R29" s="3">
        <v>-2.1595E-2</v>
      </c>
      <c r="S29">
        <v>0.66149999999999998</v>
      </c>
      <c r="T29" s="3">
        <v>-2.1623E-2</v>
      </c>
    </row>
    <row r="30" spans="1:20" x14ac:dyDescent="0.25">
      <c r="A30">
        <v>1</v>
      </c>
      <c r="B30" s="3">
        <v>1.1664000000000001E-2</v>
      </c>
      <c r="C30">
        <v>0.9516</v>
      </c>
      <c r="D30" s="3">
        <v>-1.5494E-3</v>
      </c>
      <c r="E30">
        <v>0.98968</v>
      </c>
      <c r="F30" s="3">
        <v>-1.0772E-2</v>
      </c>
      <c r="G30">
        <v>0.97236</v>
      </c>
      <c r="H30" s="3">
        <v>-1.6638E-2</v>
      </c>
      <c r="I30">
        <v>0.92683000000000004</v>
      </c>
      <c r="J30" s="3">
        <v>-1.9667E-2</v>
      </c>
      <c r="K30">
        <v>0.88544999999999996</v>
      </c>
      <c r="L30" s="3">
        <v>-2.1076000000000001E-2</v>
      </c>
      <c r="M30">
        <v>0.83664000000000005</v>
      </c>
      <c r="N30" s="3">
        <v>-2.1680000000000001E-2</v>
      </c>
      <c r="O30">
        <v>0.80923</v>
      </c>
      <c r="P30" s="3">
        <v>-2.1988000000000001E-2</v>
      </c>
      <c r="Q30">
        <v>0.73984000000000005</v>
      </c>
      <c r="R30" s="3">
        <v>-2.2377999999999999E-2</v>
      </c>
      <c r="S30">
        <v>0.68305000000000005</v>
      </c>
      <c r="T30" s="3">
        <v>-2.2411E-2</v>
      </c>
    </row>
    <row r="31" spans="1:20" x14ac:dyDescent="0.25">
      <c r="C31">
        <v>0.98029999999999995</v>
      </c>
      <c r="D31" s="3">
        <v>1.0988E-4</v>
      </c>
      <c r="E31">
        <v>0.98443999999999998</v>
      </c>
      <c r="F31" s="3">
        <v>-9.5955999999999993E-3</v>
      </c>
      <c r="G31">
        <v>0.97948999999999997</v>
      </c>
      <c r="H31" s="3">
        <v>-1.6230999999999999E-2</v>
      </c>
      <c r="I31">
        <v>0.94989999999999997</v>
      </c>
      <c r="J31" s="3">
        <v>-1.9591999999999998E-2</v>
      </c>
      <c r="K31">
        <v>0.89527000000000001</v>
      </c>
      <c r="L31" s="3">
        <v>-2.1565000000000001E-2</v>
      </c>
      <c r="M31">
        <v>0.86304999999999998</v>
      </c>
      <c r="N31" s="3">
        <v>-2.2192E-2</v>
      </c>
      <c r="O31">
        <v>0.82498000000000005</v>
      </c>
      <c r="P31" s="3">
        <v>-2.2634999999999999E-2</v>
      </c>
      <c r="Q31">
        <v>0.76290999999999998</v>
      </c>
      <c r="R31" s="3">
        <v>-2.3137999999999999E-2</v>
      </c>
      <c r="S31">
        <v>0.70294999999999996</v>
      </c>
      <c r="T31" s="3">
        <v>-2.3193999999999999E-2</v>
      </c>
    </row>
    <row r="32" spans="1:20" x14ac:dyDescent="0.25">
      <c r="C32">
        <v>1</v>
      </c>
      <c r="D32" s="3">
        <v>1.9522999999999999E-3</v>
      </c>
      <c r="E32">
        <v>0.98714000000000002</v>
      </c>
      <c r="F32" s="3">
        <v>-8.0155999999999995E-3</v>
      </c>
      <c r="G32">
        <v>0.99017999999999995</v>
      </c>
      <c r="H32" s="3">
        <v>-1.5495E-2</v>
      </c>
      <c r="I32">
        <v>0.96889999999999998</v>
      </c>
      <c r="J32" s="3">
        <v>-1.9730999999999999E-2</v>
      </c>
      <c r="K32">
        <v>0.91178000000000003</v>
      </c>
      <c r="L32" s="3">
        <v>-2.1735999999999998E-2</v>
      </c>
      <c r="M32">
        <v>0.87824000000000002</v>
      </c>
      <c r="N32" s="3">
        <v>-2.2619E-2</v>
      </c>
      <c r="O32">
        <v>0.84597</v>
      </c>
      <c r="P32" s="3">
        <v>-2.3217999999999999E-2</v>
      </c>
      <c r="Q32">
        <v>0.78449999999999998</v>
      </c>
      <c r="R32" s="3">
        <v>-2.3812E-2</v>
      </c>
      <c r="S32">
        <v>0.72611000000000003</v>
      </c>
      <c r="T32" s="3">
        <v>-2.3945000000000001E-2</v>
      </c>
    </row>
    <row r="33" spans="5:20" x14ac:dyDescent="0.25">
      <c r="E33">
        <v>0.99173</v>
      </c>
      <c r="F33" s="3">
        <v>-6.5319999999999996E-3</v>
      </c>
      <c r="G33">
        <v>0.97165000000000001</v>
      </c>
      <c r="H33" s="3">
        <v>-1.4770999999999999E-2</v>
      </c>
      <c r="I33">
        <v>0.96445000000000003</v>
      </c>
      <c r="J33" s="3">
        <v>-1.9535E-2</v>
      </c>
      <c r="K33">
        <v>0.92745999999999995</v>
      </c>
      <c r="L33" s="3">
        <v>-2.1758E-2</v>
      </c>
      <c r="M33">
        <v>0.89981</v>
      </c>
      <c r="N33" s="3">
        <v>-2.3029000000000001E-2</v>
      </c>
      <c r="O33">
        <v>0.85496000000000005</v>
      </c>
      <c r="P33" s="3">
        <v>-2.3689000000000002E-2</v>
      </c>
      <c r="Q33">
        <v>0.80871000000000004</v>
      </c>
      <c r="R33" s="3">
        <v>-2.4426E-2</v>
      </c>
      <c r="S33">
        <v>0.74170999999999998</v>
      </c>
      <c r="T33" s="3">
        <v>-2.4708000000000001E-2</v>
      </c>
    </row>
    <row r="34" spans="5:20" x14ac:dyDescent="0.25">
      <c r="E34">
        <v>0.99804000000000004</v>
      </c>
      <c r="F34" s="3">
        <v>-4.9751999999999999E-3</v>
      </c>
      <c r="G34">
        <v>0.98602999999999996</v>
      </c>
      <c r="H34" s="3">
        <v>-1.3321E-2</v>
      </c>
      <c r="I34">
        <v>0.95194000000000001</v>
      </c>
      <c r="J34" s="3">
        <v>-1.9026999999999999E-2</v>
      </c>
      <c r="K34">
        <v>0.95326999999999995</v>
      </c>
      <c r="L34" s="3">
        <v>-2.1739000000000001E-2</v>
      </c>
      <c r="M34">
        <v>0.92640999999999996</v>
      </c>
      <c r="N34" s="3">
        <v>-2.3333E-2</v>
      </c>
      <c r="O34">
        <v>0.89281999999999995</v>
      </c>
      <c r="P34" s="3">
        <v>-2.4063999999999999E-2</v>
      </c>
      <c r="Q34">
        <v>0.82901999999999998</v>
      </c>
      <c r="R34" s="3">
        <v>-2.5052999999999999E-2</v>
      </c>
      <c r="S34">
        <v>0.76851000000000003</v>
      </c>
      <c r="T34" s="3">
        <v>-2.538E-2</v>
      </c>
    </row>
    <row r="35" spans="5:20" x14ac:dyDescent="0.25">
      <c r="E35">
        <v>1</v>
      </c>
      <c r="F35" s="3">
        <v>-3.3465000000000001E-3</v>
      </c>
      <c r="G35">
        <v>0.99090999999999996</v>
      </c>
      <c r="H35" s="3">
        <v>-1.223E-2</v>
      </c>
      <c r="I35">
        <v>0.95735000000000003</v>
      </c>
      <c r="J35" s="3">
        <v>-1.7961999999999999E-2</v>
      </c>
      <c r="K35">
        <v>0.95655000000000001</v>
      </c>
      <c r="L35" s="3">
        <v>-2.1756000000000001E-2</v>
      </c>
      <c r="M35">
        <v>0.94127000000000005</v>
      </c>
      <c r="N35" s="3">
        <v>-2.3564999999999999E-2</v>
      </c>
      <c r="O35">
        <v>0.90520999999999996</v>
      </c>
      <c r="P35" s="3">
        <v>-2.4434000000000001E-2</v>
      </c>
      <c r="Q35">
        <v>0.84524999999999995</v>
      </c>
      <c r="R35" s="3">
        <v>-2.5527000000000001E-2</v>
      </c>
      <c r="S35">
        <v>0.79325999999999997</v>
      </c>
      <c r="T35" s="3">
        <v>-2.5950999999999998E-2</v>
      </c>
    </row>
    <row r="36" spans="5:20" x14ac:dyDescent="0.25">
      <c r="G36">
        <v>0.99768000000000001</v>
      </c>
      <c r="H36" s="3">
        <v>-1.1246000000000001E-2</v>
      </c>
      <c r="I36">
        <v>0.96228999999999998</v>
      </c>
      <c r="J36" s="3">
        <v>-1.7049000000000002E-2</v>
      </c>
      <c r="K36">
        <v>0.96725000000000005</v>
      </c>
      <c r="L36" s="3">
        <v>-2.145E-2</v>
      </c>
      <c r="M36">
        <v>0.94216</v>
      </c>
      <c r="N36" s="3">
        <v>-2.3598999999999998E-2</v>
      </c>
      <c r="O36">
        <v>0.91563000000000005</v>
      </c>
      <c r="P36" s="3">
        <v>-2.4544E-2</v>
      </c>
      <c r="Q36">
        <v>0.85999000000000003</v>
      </c>
      <c r="R36" s="3">
        <v>-2.5859E-2</v>
      </c>
      <c r="S36">
        <v>0.80781999999999998</v>
      </c>
      <c r="T36" s="3">
        <v>-2.6511E-2</v>
      </c>
    </row>
    <row r="37" spans="5:20" x14ac:dyDescent="0.25">
      <c r="G37">
        <v>1</v>
      </c>
      <c r="H37" s="3">
        <v>-1.0101000000000001E-2</v>
      </c>
      <c r="I37">
        <v>0.98331000000000002</v>
      </c>
      <c r="J37" s="3">
        <v>-1.6396999999999998E-2</v>
      </c>
      <c r="K37">
        <v>0.96479999999999999</v>
      </c>
      <c r="L37" s="3">
        <v>-2.0851999999999999E-2</v>
      </c>
      <c r="M37">
        <v>0.95099</v>
      </c>
      <c r="N37" s="3">
        <v>-2.3344E-2</v>
      </c>
      <c r="O37">
        <v>0.92608000000000001</v>
      </c>
      <c r="P37" s="3">
        <v>-2.4612999999999999E-2</v>
      </c>
      <c r="Q37">
        <v>0.88183</v>
      </c>
      <c r="R37" s="3">
        <v>-2.6185E-2</v>
      </c>
      <c r="S37">
        <v>0.82996000000000003</v>
      </c>
      <c r="T37" s="3">
        <v>-2.6962E-2</v>
      </c>
    </row>
    <row r="38" spans="5:20" x14ac:dyDescent="0.25">
      <c r="I38">
        <v>0.98043999999999998</v>
      </c>
      <c r="J38" s="3">
        <v>-1.5724999999999999E-2</v>
      </c>
      <c r="K38">
        <v>0.96255000000000002</v>
      </c>
      <c r="L38" s="3">
        <v>-2.0289000000000001E-2</v>
      </c>
      <c r="M38">
        <v>0.95998000000000006</v>
      </c>
      <c r="N38" s="3">
        <v>-2.2789E-2</v>
      </c>
      <c r="O38">
        <v>0.93318999999999996</v>
      </c>
      <c r="P38" s="3">
        <v>-2.4417999999999999E-2</v>
      </c>
      <c r="Q38">
        <v>0.88646999999999998</v>
      </c>
      <c r="R38" s="3">
        <v>-2.6502999999999999E-2</v>
      </c>
      <c r="S38">
        <v>0.84818000000000005</v>
      </c>
      <c r="T38" s="3">
        <v>-2.7460999999999999E-2</v>
      </c>
    </row>
    <row r="39" spans="5:20" x14ac:dyDescent="0.25">
      <c r="I39">
        <v>1</v>
      </c>
      <c r="J39" s="3">
        <v>-1.5037999999999999E-2</v>
      </c>
      <c r="K39">
        <v>0.97767000000000004</v>
      </c>
      <c r="L39" s="3">
        <v>-1.9682999999999999E-2</v>
      </c>
      <c r="M39">
        <v>0.95174000000000003</v>
      </c>
      <c r="N39" s="3">
        <v>-2.2345E-2</v>
      </c>
      <c r="O39">
        <v>0.95150000000000001</v>
      </c>
      <c r="P39" s="3">
        <v>-2.4265999999999999E-2</v>
      </c>
      <c r="Q39">
        <v>0.89949000000000001</v>
      </c>
      <c r="R39" s="3">
        <v>-2.6630999999999998E-2</v>
      </c>
      <c r="S39">
        <v>0.86177999999999999</v>
      </c>
      <c r="T39" s="3">
        <v>-2.8062E-2</v>
      </c>
    </row>
    <row r="40" spans="5:20" x14ac:dyDescent="0.25">
      <c r="K40">
        <v>0.98075000000000001</v>
      </c>
      <c r="L40" s="3">
        <v>-1.9099999999999999E-2</v>
      </c>
      <c r="M40">
        <v>0.96250000000000002</v>
      </c>
      <c r="N40" s="3">
        <v>-2.1797E-2</v>
      </c>
      <c r="O40">
        <v>0.96235000000000004</v>
      </c>
      <c r="P40" s="3">
        <v>-2.4169E-2</v>
      </c>
      <c r="Q40">
        <v>0.91708999999999996</v>
      </c>
      <c r="R40" s="3">
        <v>-2.674E-2</v>
      </c>
      <c r="S40">
        <v>0.87241999999999997</v>
      </c>
      <c r="T40" s="3">
        <v>-2.8322E-2</v>
      </c>
    </row>
    <row r="41" spans="5:20" x14ac:dyDescent="0.25">
      <c r="K41">
        <v>0.99314000000000002</v>
      </c>
      <c r="L41" s="3">
        <v>-1.8501E-2</v>
      </c>
      <c r="M41">
        <v>0.97862000000000005</v>
      </c>
      <c r="N41" s="3">
        <v>-2.1410999999999999E-2</v>
      </c>
      <c r="O41">
        <v>0.96738999999999997</v>
      </c>
      <c r="P41" s="3">
        <v>-2.4003E-2</v>
      </c>
      <c r="Q41">
        <v>0.93333999999999995</v>
      </c>
      <c r="R41" s="3">
        <v>-2.6877000000000002E-2</v>
      </c>
      <c r="S41">
        <v>0.88261999999999996</v>
      </c>
      <c r="T41" s="3">
        <v>-2.8517000000000001E-2</v>
      </c>
    </row>
    <row r="42" spans="5:20" x14ac:dyDescent="0.25">
      <c r="K42">
        <v>1</v>
      </c>
      <c r="L42" s="3">
        <v>-1.7919000000000001E-2</v>
      </c>
      <c r="M42">
        <v>0.99012</v>
      </c>
      <c r="N42" s="3">
        <v>-2.1061E-2</v>
      </c>
      <c r="O42">
        <v>0.97275999999999996</v>
      </c>
      <c r="P42" s="3">
        <v>-2.3761000000000001E-2</v>
      </c>
      <c r="Q42">
        <v>0.93969000000000003</v>
      </c>
      <c r="R42" s="3">
        <v>-2.7012999999999999E-2</v>
      </c>
      <c r="S42">
        <v>0.89195000000000002</v>
      </c>
      <c r="T42" s="3">
        <v>-2.8778999999999999E-2</v>
      </c>
    </row>
    <row r="43" spans="5:20" x14ac:dyDescent="0.25">
      <c r="M43">
        <v>0.99014000000000002</v>
      </c>
      <c r="N43" s="3">
        <v>-2.0844000000000001E-2</v>
      </c>
      <c r="O43">
        <v>0.98963000000000001</v>
      </c>
      <c r="P43" s="3">
        <v>-2.3496E-2</v>
      </c>
      <c r="Q43">
        <v>0.95147999999999999</v>
      </c>
      <c r="R43" s="3">
        <v>-2.7052E-2</v>
      </c>
      <c r="S43">
        <v>0.89971999999999996</v>
      </c>
      <c r="T43" s="3">
        <v>-2.8975999999999998E-2</v>
      </c>
    </row>
    <row r="44" spans="5:20" x14ac:dyDescent="0.25">
      <c r="M44">
        <v>0.99329999999999996</v>
      </c>
      <c r="N44" s="3">
        <v>-2.0431000000000001E-2</v>
      </c>
      <c r="O44">
        <v>0.99563999999999997</v>
      </c>
      <c r="P44" s="3">
        <v>-2.3333E-2</v>
      </c>
      <c r="Q44">
        <v>0.96270999999999995</v>
      </c>
      <c r="R44" s="3">
        <v>-2.7102999999999999E-2</v>
      </c>
      <c r="S44">
        <v>0.91391999999999995</v>
      </c>
      <c r="T44" s="3">
        <v>-2.9278999999999999E-2</v>
      </c>
    </row>
    <row r="45" spans="5:20" x14ac:dyDescent="0.25">
      <c r="M45">
        <v>1</v>
      </c>
      <c r="N45" s="3">
        <v>-1.9800999999999999E-2</v>
      </c>
      <c r="O45">
        <v>0.99131999999999998</v>
      </c>
      <c r="P45" s="3">
        <v>-2.2969E-2</v>
      </c>
      <c r="Q45">
        <v>0.97069000000000005</v>
      </c>
      <c r="R45" s="3">
        <v>-2.7088999999999998E-2</v>
      </c>
      <c r="S45">
        <v>0.92537000000000003</v>
      </c>
      <c r="T45" s="3">
        <v>-2.9437000000000001E-2</v>
      </c>
    </row>
    <row r="46" spans="5:20" x14ac:dyDescent="0.25">
      <c r="O46">
        <v>1</v>
      </c>
      <c r="P46" s="3">
        <v>-2.2372E-2</v>
      </c>
      <c r="Q46">
        <v>0.98012999999999995</v>
      </c>
      <c r="R46" s="3">
        <v>-2.7087E-2</v>
      </c>
      <c r="S46">
        <v>0.93469999999999998</v>
      </c>
      <c r="T46" s="3">
        <v>-2.9642000000000002E-2</v>
      </c>
    </row>
    <row r="47" spans="5:20" x14ac:dyDescent="0.25">
      <c r="Q47">
        <v>0.98694000000000004</v>
      </c>
      <c r="R47" s="3">
        <v>-2.6971999999999999E-2</v>
      </c>
      <c r="S47">
        <v>0.95091999999999999</v>
      </c>
      <c r="T47" s="3">
        <v>-2.9801000000000001E-2</v>
      </c>
    </row>
    <row r="48" spans="5:20" x14ac:dyDescent="0.25">
      <c r="Q48">
        <v>0.98894000000000004</v>
      </c>
      <c r="R48" s="3">
        <v>-2.6775E-2</v>
      </c>
      <c r="S48">
        <v>0.96075999999999995</v>
      </c>
      <c r="T48" s="3">
        <v>-3.0093999999999999E-2</v>
      </c>
    </row>
    <row r="49" spans="17:20" x14ac:dyDescent="0.25">
      <c r="Q49">
        <v>0.99204999999999999</v>
      </c>
      <c r="R49" s="3">
        <v>-2.665E-2</v>
      </c>
      <c r="S49">
        <v>0.96875</v>
      </c>
      <c r="T49" s="3">
        <v>-3.0180999999999999E-2</v>
      </c>
    </row>
    <row r="50" spans="17:20" x14ac:dyDescent="0.25">
      <c r="Q50">
        <v>0.98745000000000005</v>
      </c>
      <c r="R50" s="3">
        <v>-2.6387000000000001E-2</v>
      </c>
      <c r="S50">
        <v>0.97502</v>
      </c>
      <c r="T50" s="3">
        <v>-3.0321000000000001E-2</v>
      </c>
    </row>
    <row r="51" spans="17:20" x14ac:dyDescent="0.25">
      <c r="Q51">
        <v>0.99578</v>
      </c>
      <c r="R51" s="3">
        <v>-2.6086999999999999E-2</v>
      </c>
      <c r="S51">
        <v>0.97974000000000006</v>
      </c>
      <c r="T51" s="3">
        <v>-3.0485999999999999E-2</v>
      </c>
    </row>
    <row r="52" spans="17:20" x14ac:dyDescent="0.25">
      <c r="Q52">
        <v>0.99185999999999996</v>
      </c>
      <c r="R52" s="3">
        <v>-2.5831E-2</v>
      </c>
      <c r="S52">
        <v>0.97706000000000004</v>
      </c>
      <c r="T52" s="3">
        <v>-3.0581000000000001E-2</v>
      </c>
    </row>
    <row r="53" spans="17:20" x14ac:dyDescent="0.25">
      <c r="Q53">
        <v>1</v>
      </c>
      <c r="R53" s="3">
        <v>-2.5371000000000001E-2</v>
      </c>
      <c r="S53">
        <v>0.97765999999999997</v>
      </c>
      <c r="T53" s="3">
        <v>-3.0169000000000001E-2</v>
      </c>
    </row>
    <row r="54" spans="17:20" x14ac:dyDescent="0.25">
      <c r="S54">
        <v>0.97419999999999995</v>
      </c>
      <c r="T54" s="3">
        <v>-2.9714999999999998E-2</v>
      </c>
    </row>
    <row r="55" spans="17:20" x14ac:dyDescent="0.25">
      <c r="S55">
        <v>0.98148000000000002</v>
      </c>
      <c r="T55" s="3">
        <v>-2.9295999999999999E-2</v>
      </c>
    </row>
    <row r="56" spans="17:20" x14ac:dyDescent="0.25">
      <c r="S56">
        <v>0.99370999999999998</v>
      </c>
      <c r="T56" s="3">
        <v>-2.8916000000000001E-2</v>
      </c>
    </row>
    <row r="57" spans="17:20" x14ac:dyDescent="0.25">
      <c r="S57">
        <v>1</v>
      </c>
      <c r="T57" s="3">
        <v>-2.8395E-2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C15" sqref="C15"/>
    </sheetView>
  </sheetViews>
  <sheetFormatPr defaultRowHeight="15" x14ac:dyDescent="0.25"/>
  <sheetData>
    <row r="1" spans="1:20" x14ac:dyDescent="0.25">
      <c r="A1" t="s">
        <v>78</v>
      </c>
      <c r="B1" s="3"/>
      <c r="C1" t="s">
        <v>80</v>
      </c>
      <c r="D1" s="3"/>
      <c r="E1" t="s">
        <v>81</v>
      </c>
      <c r="F1" s="3"/>
      <c r="G1" t="s">
        <v>82</v>
      </c>
      <c r="H1" s="3"/>
      <c r="I1" t="s">
        <v>83</v>
      </c>
      <c r="J1" s="3"/>
      <c r="K1" t="s">
        <v>84</v>
      </c>
      <c r="L1" s="3"/>
      <c r="M1" t="s">
        <v>85</v>
      </c>
      <c r="N1" s="3"/>
      <c r="O1" t="s">
        <v>86</v>
      </c>
      <c r="P1" s="3"/>
      <c r="Q1" t="s">
        <v>87</v>
      </c>
      <c r="R1" s="3"/>
      <c r="S1" t="s">
        <v>88</v>
      </c>
      <c r="T1" s="3"/>
    </row>
    <row r="2" spans="1:20" x14ac:dyDescent="0.25">
      <c r="A2" t="s">
        <v>115</v>
      </c>
      <c r="B2" s="3" t="s">
        <v>116</v>
      </c>
      <c r="C2" t="s">
        <v>115</v>
      </c>
      <c r="D2" s="3" t="s">
        <v>116</v>
      </c>
      <c r="E2" t="s">
        <v>115</v>
      </c>
      <c r="F2" s="3" t="s">
        <v>116</v>
      </c>
      <c r="G2" t="s">
        <v>115</v>
      </c>
      <c r="H2" s="3" t="s">
        <v>116</v>
      </c>
      <c r="I2" t="s">
        <v>115</v>
      </c>
      <c r="J2" s="3" t="s">
        <v>116</v>
      </c>
      <c r="K2" t="s">
        <v>115</v>
      </c>
      <c r="L2" s="3" t="s">
        <v>116</v>
      </c>
      <c r="M2" t="s">
        <v>115</v>
      </c>
      <c r="N2" s="3" t="s">
        <v>116</v>
      </c>
      <c r="O2" t="s">
        <v>115</v>
      </c>
      <c r="P2" s="3" t="s">
        <v>116</v>
      </c>
      <c r="Q2" t="s">
        <v>115</v>
      </c>
      <c r="R2" s="3" t="s">
        <v>116</v>
      </c>
      <c r="S2" t="s">
        <v>115</v>
      </c>
      <c r="T2" s="3" t="s">
        <v>116</v>
      </c>
    </row>
    <row r="3" spans="1:20" x14ac:dyDescent="0.25">
      <c r="A3">
        <v>0.16403999999999999</v>
      </c>
      <c r="B3">
        <v>0</v>
      </c>
      <c r="C3">
        <v>0.16596</v>
      </c>
      <c r="D3">
        <v>0</v>
      </c>
      <c r="E3">
        <v>0.17102999999999999</v>
      </c>
      <c r="F3">
        <v>0</v>
      </c>
      <c r="G3">
        <v>0.16198000000000001</v>
      </c>
      <c r="H3">
        <v>0</v>
      </c>
      <c r="I3">
        <v>0.16164999999999999</v>
      </c>
      <c r="J3">
        <v>0</v>
      </c>
      <c r="K3">
        <v>0.15515999999999999</v>
      </c>
      <c r="L3">
        <v>0</v>
      </c>
      <c r="M3">
        <v>0.15301000000000001</v>
      </c>
      <c r="N3">
        <v>0</v>
      </c>
      <c r="O3">
        <v>0.15162</v>
      </c>
      <c r="P3">
        <v>0</v>
      </c>
      <c r="Q3">
        <v>0.14756</v>
      </c>
      <c r="R3">
        <v>0</v>
      </c>
      <c r="S3">
        <v>0.15043000000000001</v>
      </c>
      <c r="T3">
        <v>0</v>
      </c>
    </row>
    <row r="4" spans="1:20" x14ac:dyDescent="0.25">
      <c r="A4">
        <v>0.31081999999999999</v>
      </c>
      <c r="B4">
        <v>-6.0094E-4</v>
      </c>
      <c r="C4">
        <v>0.30990000000000001</v>
      </c>
      <c r="D4">
        <v>-6.8758000000000003E-4</v>
      </c>
      <c r="E4">
        <v>0.31340000000000001</v>
      </c>
      <c r="F4">
        <v>-6.9917999999999998E-4</v>
      </c>
      <c r="G4">
        <v>0.29232999999999998</v>
      </c>
      <c r="H4">
        <v>-6.7564999999999997E-4</v>
      </c>
      <c r="I4">
        <v>0.28817999999999999</v>
      </c>
      <c r="J4">
        <v>-6.6772000000000001E-4</v>
      </c>
      <c r="K4">
        <v>0.27299000000000001</v>
      </c>
      <c r="L4">
        <v>-6.6241E-4</v>
      </c>
      <c r="M4">
        <v>0.26656000000000002</v>
      </c>
      <c r="N4">
        <v>-6.5581999999999999E-4</v>
      </c>
      <c r="O4">
        <v>0.26240999999999998</v>
      </c>
      <c r="P4">
        <v>-6.5311999999999998E-4</v>
      </c>
      <c r="Q4">
        <v>0.25130000000000002</v>
      </c>
      <c r="R4">
        <v>-6.6204000000000002E-4</v>
      </c>
      <c r="S4">
        <v>0.25080999999999998</v>
      </c>
      <c r="T4">
        <v>-6.6317000000000004E-4</v>
      </c>
    </row>
    <row r="5" spans="1:20" x14ac:dyDescent="0.25">
      <c r="A5">
        <v>0.48668</v>
      </c>
      <c r="B5">
        <v>-9.7685000000000003E-4</v>
      </c>
      <c r="C5">
        <v>0.48116999999999999</v>
      </c>
      <c r="D5">
        <v>-1.2114000000000001E-3</v>
      </c>
      <c r="E5">
        <v>0.48320000000000002</v>
      </c>
      <c r="F5">
        <v>-1.2151E-3</v>
      </c>
      <c r="G5">
        <v>0.44503999999999999</v>
      </c>
      <c r="H5">
        <v>-1.1837E-3</v>
      </c>
      <c r="I5">
        <v>0.43458000000000002</v>
      </c>
      <c r="J5">
        <v>-1.1835000000000001E-3</v>
      </c>
      <c r="K5">
        <v>0.40872999999999998</v>
      </c>
      <c r="L5">
        <v>-1.1807E-3</v>
      </c>
      <c r="M5">
        <v>0.39709</v>
      </c>
      <c r="N5">
        <v>-1.1766000000000001E-3</v>
      </c>
      <c r="O5">
        <v>0.38879999999999998</v>
      </c>
      <c r="P5">
        <v>-1.1842000000000001E-3</v>
      </c>
      <c r="Q5">
        <v>0.36758000000000002</v>
      </c>
      <c r="R5">
        <v>-1.2110999999999999E-3</v>
      </c>
      <c r="S5">
        <v>0.36403999999999997</v>
      </c>
      <c r="T5">
        <v>-1.2251E-3</v>
      </c>
    </row>
    <row r="6" spans="1:20" x14ac:dyDescent="0.25">
      <c r="A6">
        <v>0.68198999999999999</v>
      </c>
      <c r="B6">
        <v>-1.3320000000000001E-3</v>
      </c>
      <c r="C6">
        <v>0.66983999999999999</v>
      </c>
      <c r="D6">
        <v>-1.6676E-3</v>
      </c>
      <c r="E6">
        <v>0.67057</v>
      </c>
      <c r="F6">
        <v>-1.6791E-3</v>
      </c>
      <c r="G6">
        <v>0.61143999999999998</v>
      </c>
      <c r="H6">
        <v>-1.6410000000000001E-3</v>
      </c>
      <c r="I6">
        <v>0.59597</v>
      </c>
      <c r="J6">
        <v>-1.6368000000000001E-3</v>
      </c>
      <c r="K6">
        <v>0.55854999999999999</v>
      </c>
      <c r="L6">
        <v>-1.6301E-3</v>
      </c>
      <c r="M6">
        <v>0.54071999999999998</v>
      </c>
      <c r="N6">
        <v>-1.6285E-3</v>
      </c>
      <c r="O6">
        <v>0.52692000000000005</v>
      </c>
      <c r="P6">
        <v>-1.6387000000000001E-3</v>
      </c>
      <c r="Q6">
        <v>0.49364999999999998</v>
      </c>
      <c r="R6">
        <v>-1.6720000000000001E-3</v>
      </c>
      <c r="S6">
        <v>0.48605999999999999</v>
      </c>
      <c r="T6">
        <v>-1.7001E-3</v>
      </c>
    </row>
    <row r="7" spans="1:20" x14ac:dyDescent="0.25">
      <c r="A7">
        <v>0.86124000000000001</v>
      </c>
      <c r="B7">
        <v>-1.6402000000000001E-3</v>
      </c>
      <c r="C7">
        <v>0.84172999999999998</v>
      </c>
      <c r="D7">
        <v>-2.0496999999999998E-3</v>
      </c>
      <c r="E7">
        <v>0.83855000000000002</v>
      </c>
      <c r="F7">
        <v>-2.0833000000000002E-3</v>
      </c>
      <c r="G7">
        <v>0.76449</v>
      </c>
      <c r="H7">
        <v>-2.0255999999999998E-3</v>
      </c>
      <c r="I7">
        <v>0.74253000000000002</v>
      </c>
      <c r="J7">
        <v>-2.0187999999999998E-3</v>
      </c>
      <c r="K7">
        <v>0.70109999999999995</v>
      </c>
      <c r="L7">
        <v>-2.0119000000000001E-3</v>
      </c>
      <c r="M7">
        <v>0.67608000000000001</v>
      </c>
      <c r="N7">
        <v>-2.0116000000000001E-3</v>
      </c>
      <c r="O7">
        <v>0.66025</v>
      </c>
      <c r="P7">
        <v>-2.0268999999999999E-3</v>
      </c>
      <c r="Q7">
        <v>0.62268000000000001</v>
      </c>
      <c r="R7">
        <v>-2.0744000000000001E-3</v>
      </c>
      <c r="S7">
        <v>0.61221999999999999</v>
      </c>
      <c r="T7">
        <v>-2.1180000000000001E-3</v>
      </c>
    </row>
    <row r="8" spans="1:20" x14ac:dyDescent="0.25">
      <c r="A8">
        <v>0.96208000000000005</v>
      </c>
      <c r="B8">
        <v>1.8588E-4</v>
      </c>
      <c r="C8">
        <v>0.96399000000000001</v>
      </c>
      <c r="D8">
        <v>-2.2005000000000002E-3</v>
      </c>
      <c r="E8">
        <v>0.98960000000000004</v>
      </c>
      <c r="F8">
        <v>-2.2184000000000001E-3</v>
      </c>
      <c r="G8">
        <v>0.90930999999999995</v>
      </c>
      <c r="H8">
        <v>-2.1789999999999999E-3</v>
      </c>
      <c r="I8">
        <v>0.89141999999999999</v>
      </c>
      <c r="J8">
        <v>-2.2019000000000001E-3</v>
      </c>
      <c r="K8">
        <v>0.83399999999999996</v>
      </c>
      <c r="L8">
        <v>-2.2431E-3</v>
      </c>
      <c r="M8">
        <v>0.81301000000000001</v>
      </c>
      <c r="N8">
        <v>-2.2596000000000001E-3</v>
      </c>
      <c r="O8">
        <v>0.79117000000000004</v>
      </c>
      <c r="P8">
        <v>-2.3048000000000001E-3</v>
      </c>
      <c r="Q8">
        <v>0.74422999999999995</v>
      </c>
      <c r="R8">
        <v>-2.3963000000000001E-3</v>
      </c>
      <c r="S8">
        <v>0.72929999999999995</v>
      </c>
      <c r="T8">
        <v>-2.4645000000000001E-3</v>
      </c>
    </row>
    <row r="9" spans="1:20" x14ac:dyDescent="0.25">
      <c r="A9">
        <v>1</v>
      </c>
      <c r="B9">
        <v>7.2560000000000003E-3</v>
      </c>
      <c r="C9">
        <v>0.98753999999999997</v>
      </c>
      <c r="D9">
        <v>-1.7274E-3</v>
      </c>
      <c r="E9">
        <v>0.99717</v>
      </c>
      <c r="F9">
        <v>-2.1026999999999999E-3</v>
      </c>
      <c r="G9">
        <v>0.95228000000000002</v>
      </c>
      <c r="H9">
        <v>-1.114E-3</v>
      </c>
      <c r="I9">
        <v>0.93859999999999999</v>
      </c>
      <c r="J9">
        <v>-2.2304999999999998E-3</v>
      </c>
      <c r="K9">
        <v>0.90615000000000001</v>
      </c>
      <c r="L9">
        <v>-2.2691E-3</v>
      </c>
      <c r="M9">
        <v>0.88527999999999996</v>
      </c>
      <c r="N9">
        <v>-2.3467000000000002E-3</v>
      </c>
      <c r="O9">
        <v>0.86634999999999995</v>
      </c>
      <c r="P9">
        <v>-2.3879000000000001E-3</v>
      </c>
      <c r="Q9">
        <v>0.82862999999999998</v>
      </c>
      <c r="R9">
        <v>-2.5027999999999999E-3</v>
      </c>
      <c r="S9">
        <v>0.81874000000000002</v>
      </c>
      <c r="T9">
        <v>-2.6047000000000002E-3</v>
      </c>
    </row>
    <row r="10" spans="1:20" x14ac:dyDescent="0.25">
      <c r="C10">
        <v>0.97635000000000005</v>
      </c>
      <c r="D10" s="104">
        <v>9.7483000000000002E-5</v>
      </c>
      <c r="E10">
        <v>0.98655999999999999</v>
      </c>
      <c r="F10">
        <v>-5.3282999999999998E-4</v>
      </c>
      <c r="G10">
        <v>1</v>
      </c>
      <c r="H10">
        <v>4.9550000000000002E-3</v>
      </c>
      <c r="I10">
        <v>0.97694999999999999</v>
      </c>
      <c r="J10">
        <v>-1.2042000000000001E-3</v>
      </c>
      <c r="K10">
        <v>0.93533999999999995</v>
      </c>
      <c r="L10">
        <v>-1.6106E-3</v>
      </c>
      <c r="M10">
        <v>0.95504999999999995</v>
      </c>
      <c r="N10">
        <v>-1.7947E-3</v>
      </c>
      <c r="O10">
        <v>0.92654000000000003</v>
      </c>
      <c r="P10">
        <v>-1.9800999999999998E-3</v>
      </c>
      <c r="Q10">
        <v>0.90417000000000003</v>
      </c>
      <c r="R10">
        <v>-2.3170999999999999E-3</v>
      </c>
      <c r="S10">
        <v>0.90036000000000005</v>
      </c>
      <c r="T10">
        <v>-2.4905000000000001E-3</v>
      </c>
    </row>
    <row r="11" spans="1:20" x14ac:dyDescent="0.25">
      <c r="C11">
        <v>0.96789999999999998</v>
      </c>
      <c r="D11">
        <v>2.7775999999999999E-3</v>
      </c>
      <c r="E11">
        <v>0.97231999999999996</v>
      </c>
      <c r="F11">
        <v>1.8090000000000001E-3</v>
      </c>
      <c r="I11">
        <v>0.99333000000000005</v>
      </c>
      <c r="J11">
        <v>2.5072000000000001E-4</v>
      </c>
      <c r="K11">
        <v>0.92850999999999995</v>
      </c>
      <c r="L11">
        <v>-1.2729000000000001E-4</v>
      </c>
      <c r="M11">
        <v>0.97260000000000002</v>
      </c>
      <c r="N11">
        <v>-9.5710000000000001E-4</v>
      </c>
      <c r="O11">
        <v>0.93049999999999999</v>
      </c>
      <c r="P11">
        <v>-1.2088999999999999E-3</v>
      </c>
      <c r="Q11">
        <v>0.90925999999999996</v>
      </c>
      <c r="R11">
        <v>-1.7745E-3</v>
      </c>
      <c r="S11">
        <v>0.92908999999999997</v>
      </c>
      <c r="T11">
        <v>-2.1010999999999998E-3</v>
      </c>
    </row>
    <row r="12" spans="1:20" x14ac:dyDescent="0.25">
      <c r="C12">
        <v>1</v>
      </c>
      <c r="D12">
        <v>5.8672000000000004E-3</v>
      </c>
      <c r="E12">
        <v>0.99114999999999998</v>
      </c>
      <c r="F12">
        <v>4.4822999999999998E-3</v>
      </c>
      <c r="I12">
        <v>0.98814000000000002</v>
      </c>
      <c r="J12">
        <v>2.2967999999999999E-3</v>
      </c>
      <c r="K12">
        <v>1</v>
      </c>
      <c r="L12">
        <v>1.9353E-3</v>
      </c>
      <c r="M12">
        <v>0.96299999999999997</v>
      </c>
      <c r="N12">
        <v>6.1036E-4</v>
      </c>
      <c r="O12">
        <v>0.95211000000000001</v>
      </c>
      <c r="P12">
        <v>3.4928999999999998E-4</v>
      </c>
      <c r="Q12">
        <v>0.94669999999999999</v>
      </c>
      <c r="R12">
        <v>-5.5170000000000002E-4</v>
      </c>
      <c r="S12">
        <v>0.94779000000000002</v>
      </c>
      <c r="T12">
        <v>-1.2991000000000001E-3</v>
      </c>
    </row>
    <row r="13" spans="1:20" x14ac:dyDescent="0.25">
      <c r="E13">
        <v>1</v>
      </c>
      <c r="F13">
        <v>7.6077999999999996E-3</v>
      </c>
      <c r="I13">
        <v>1</v>
      </c>
      <c r="J13">
        <v>4.8624000000000002E-3</v>
      </c>
      <c r="M13">
        <v>0.98848000000000003</v>
      </c>
      <c r="N13">
        <v>2.6012000000000001E-3</v>
      </c>
      <c r="O13">
        <v>1</v>
      </c>
      <c r="P13">
        <v>2.2683999999999998E-3</v>
      </c>
      <c r="Q13">
        <v>0.97980999999999996</v>
      </c>
      <c r="R13">
        <v>4.9328000000000002E-4</v>
      </c>
      <c r="S13">
        <v>0.97579000000000005</v>
      </c>
      <c r="T13">
        <v>-1.752E-4</v>
      </c>
    </row>
    <row r="14" spans="1:20" x14ac:dyDescent="0.25">
      <c r="M14">
        <v>1</v>
      </c>
      <c r="N14">
        <v>4.3907E-3</v>
      </c>
      <c r="Q14">
        <v>1</v>
      </c>
      <c r="R14">
        <v>1.8433E-3</v>
      </c>
      <c r="S14">
        <v>1</v>
      </c>
      <c r="T14">
        <v>8.5523999999999995E-4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opLeftCell="U7" zoomScale="85" zoomScaleNormal="85" workbookViewId="0">
      <selection activeCell="AD37" sqref="AD37:AE46"/>
    </sheetView>
  </sheetViews>
  <sheetFormatPr defaultRowHeight="15" x14ac:dyDescent="0.25"/>
  <cols>
    <col min="1" max="1" width="21" bestFit="1" customWidth="1"/>
    <col min="2" max="2" width="15.85546875" bestFit="1" customWidth="1"/>
    <col min="3" max="3" width="14.42578125" bestFit="1" customWidth="1"/>
    <col min="4" max="4" width="15.5703125" bestFit="1" customWidth="1"/>
    <col min="5" max="5" width="14.42578125" style="3" customWidth="1"/>
    <col min="6" max="6" width="25" style="8" bestFit="1" customWidth="1"/>
    <col min="7" max="7" width="25" style="52" bestFit="1" customWidth="1"/>
    <col min="8" max="8" width="14.42578125" style="3" customWidth="1"/>
    <col min="9" max="9" width="18" style="5" bestFit="1" customWidth="1"/>
    <col min="10" max="10" width="9.28515625" style="6" bestFit="1" customWidth="1"/>
    <col min="11" max="11" width="16.28515625" style="6" bestFit="1" customWidth="1"/>
    <col min="12" max="12" width="10.7109375" style="6" bestFit="1" customWidth="1"/>
    <col min="13" max="13" width="8.7109375" style="6" bestFit="1" customWidth="1"/>
    <col min="14" max="14" width="11.28515625" style="4" bestFit="1" customWidth="1"/>
    <col min="15" max="15" width="17.5703125" style="7" bestFit="1" customWidth="1"/>
    <col min="16" max="16" width="24.5703125" style="7" bestFit="1" customWidth="1"/>
    <col min="17" max="17" width="19" style="7" bestFit="1" customWidth="1"/>
    <col min="18" max="18" width="12" style="7" bestFit="1" customWidth="1"/>
    <col min="19" max="19" width="11.42578125" style="72" bestFit="1" customWidth="1"/>
    <col min="20" max="20" width="20.42578125" style="73" bestFit="1" customWidth="1"/>
    <col min="21" max="21" width="9.28515625" style="7" bestFit="1" customWidth="1"/>
    <col min="22" max="22" width="10.5703125" style="7" bestFit="1" customWidth="1"/>
    <col min="23" max="23" width="16.28515625" style="7" bestFit="1" customWidth="1"/>
    <col min="24" max="24" width="8.7109375" style="7" bestFit="1" customWidth="1"/>
    <col min="25" max="25" width="24.28515625" style="7" bestFit="1" customWidth="1"/>
    <col min="26" max="26" width="18.42578125" style="7" bestFit="1" customWidth="1"/>
    <col min="27" max="27" width="16.140625" style="7" bestFit="1" customWidth="1"/>
    <col min="28" max="28" width="34.140625" style="72" bestFit="1" customWidth="1"/>
    <col min="29" max="29" width="23" style="73" customWidth="1"/>
    <col min="30" max="30" width="13" style="7" bestFit="1" customWidth="1"/>
    <col min="31" max="31" width="15.7109375" style="7" bestFit="1" customWidth="1"/>
    <col min="32" max="32" width="12" style="7" bestFit="1" customWidth="1"/>
    <col min="33" max="33" width="16.140625" style="72" bestFit="1" customWidth="1"/>
    <col min="34" max="34" width="7.85546875" style="7" bestFit="1" customWidth="1"/>
    <col min="35" max="35" width="8" style="72" bestFit="1" customWidth="1"/>
    <col min="36" max="36" width="11.42578125" style="73" bestFit="1" customWidth="1"/>
    <col min="37" max="37" width="15.140625" bestFit="1" customWidth="1"/>
    <col min="38" max="38" width="14" customWidth="1"/>
    <col min="39" max="39" width="15.28515625" bestFit="1" customWidth="1"/>
    <col min="40" max="40" width="23.42578125" bestFit="1" customWidth="1"/>
  </cols>
  <sheetData>
    <row r="1" spans="1:40" x14ac:dyDescent="0.25">
      <c r="A1" s="1" t="s">
        <v>0</v>
      </c>
      <c r="B1" s="2">
        <v>8</v>
      </c>
      <c r="C1" s="3"/>
      <c r="D1" s="3"/>
      <c r="F1" s="3"/>
      <c r="G1" s="4"/>
      <c r="AK1" s="8"/>
      <c r="AL1" s="8"/>
      <c r="AM1" s="8"/>
      <c r="AN1" s="8"/>
    </row>
    <row r="2" spans="1:40" x14ac:dyDescent="0.25">
      <c r="A2" s="1" t="s">
        <v>1</v>
      </c>
      <c r="B2" s="2">
        <f>0.2*10^-7</f>
        <v>2E-8</v>
      </c>
      <c r="C2" s="3"/>
      <c r="D2" s="3"/>
      <c r="F2" s="3"/>
      <c r="G2" s="4"/>
      <c r="AK2" s="8"/>
      <c r="AL2" s="8"/>
      <c r="AM2" s="8"/>
      <c r="AN2" s="8"/>
    </row>
    <row r="3" spans="1:40" x14ac:dyDescent="0.25">
      <c r="A3" s="1" t="s">
        <v>2</v>
      </c>
      <c r="B3" s="2">
        <v>2500</v>
      </c>
      <c r="C3" s="3"/>
      <c r="D3" s="3"/>
      <c r="F3" s="3"/>
      <c r="G3" s="4"/>
      <c r="AK3" s="8"/>
      <c r="AL3" s="8"/>
      <c r="AM3" s="8"/>
      <c r="AN3" s="8"/>
    </row>
    <row r="4" spans="1:40" x14ac:dyDescent="0.25">
      <c r="A4" s="1" t="s">
        <v>3</v>
      </c>
      <c r="B4" s="2">
        <v>2</v>
      </c>
      <c r="C4" s="3"/>
      <c r="D4" s="3"/>
      <c r="F4" s="3"/>
      <c r="G4" s="4"/>
      <c r="AK4" s="8"/>
      <c r="AL4" s="8"/>
      <c r="AM4" s="8"/>
      <c r="AN4" s="8"/>
    </row>
    <row r="5" spans="1:40" x14ac:dyDescent="0.25">
      <c r="A5" s="1" t="s">
        <v>4</v>
      </c>
      <c r="B5" s="2">
        <v>1.6000000000000001E-3</v>
      </c>
      <c r="C5" s="3"/>
      <c r="D5" s="3"/>
      <c r="F5" s="3"/>
      <c r="G5" s="4"/>
      <c r="AK5" s="8"/>
      <c r="AL5" s="8"/>
      <c r="AM5" s="8"/>
      <c r="AN5" s="8"/>
    </row>
    <row r="6" spans="1:40" x14ac:dyDescent="0.25">
      <c r="A6" s="9" t="s">
        <v>5</v>
      </c>
      <c r="B6" s="2" t="s">
        <v>6</v>
      </c>
      <c r="C6" s="3"/>
      <c r="D6" s="3"/>
      <c r="F6" s="3"/>
      <c r="G6" s="4"/>
      <c r="AK6" s="8"/>
      <c r="AL6" s="8"/>
      <c r="AM6" s="8"/>
      <c r="AN6" s="8"/>
    </row>
    <row r="7" spans="1:40" ht="15.75" thickBot="1" x14ac:dyDescent="0.3">
      <c r="A7" s="3"/>
      <c r="C7" s="3"/>
      <c r="D7" s="3"/>
      <c r="F7" s="3"/>
      <c r="G7" s="4"/>
      <c r="AK7" s="8"/>
      <c r="AL7" s="8"/>
      <c r="AM7" s="8"/>
      <c r="AN7" s="8"/>
    </row>
    <row r="8" spans="1:40" ht="15.75" thickBot="1" x14ac:dyDescent="0.3">
      <c r="A8" s="10"/>
      <c r="B8" s="107" t="s">
        <v>7</v>
      </c>
      <c r="C8" s="108"/>
      <c r="D8" s="11"/>
      <c r="E8" s="12"/>
      <c r="F8" s="13"/>
      <c r="G8" s="14"/>
      <c r="H8" s="12"/>
      <c r="I8" s="10"/>
      <c r="J8" s="118" t="s">
        <v>8</v>
      </c>
      <c r="K8" s="119"/>
      <c r="L8" s="119"/>
      <c r="M8" s="119"/>
      <c r="N8" s="120"/>
      <c r="O8" s="109" t="s">
        <v>9</v>
      </c>
      <c r="P8" s="110"/>
      <c r="Q8" s="110"/>
      <c r="R8" s="110"/>
      <c r="S8" s="111"/>
      <c r="T8" s="74"/>
      <c r="U8" s="109" t="s">
        <v>10</v>
      </c>
      <c r="V8" s="110"/>
      <c r="W8" s="110"/>
      <c r="X8" s="110"/>
      <c r="Y8" s="110"/>
      <c r="Z8" s="110"/>
      <c r="AA8" s="110"/>
      <c r="AB8" s="111"/>
      <c r="AC8" s="75" t="s">
        <v>52</v>
      </c>
      <c r="AD8" s="109" t="s">
        <v>11</v>
      </c>
      <c r="AE8" s="110"/>
      <c r="AF8" s="110"/>
      <c r="AG8" s="110"/>
      <c r="AH8" s="76"/>
      <c r="AI8" s="77"/>
      <c r="AJ8" s="15"/>
      <c r="AK8" s="121" t="s">
        <v>12</v>
      </c>
      <c r="AL8" s="122"/>
      <c r="AM8" s="122"/>
      <c r="AN8" s="123"/>
    </row>
    <row r="9" spans="1:40" s="82" customFormat="1" ht="15.75" thickBot="1" x14ac:dyDescent="0.3">
      <c r="A9" s="78" t="s">
        <v>53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78" t="s">
        <v>20</v>
      </c>
      <c r="J9" s="21" t="s">
        <v>21</v>
      </c>
      <c r="K9" s="22" t="s">
        <v>54</v>
      </c>
      <c r="L9" s="22" t="s">
        <v>22</v>
      </c>
      <c r="M9" s="22" t="s">
        <v>23</v>
      </c>
      <c r="N9" s="23" t="s">
        <v>24</v>
      </c>
      <c r="O9" s="24" t="s">
        <v>25</v>
      </c>
      <c r="P9" s="25" t="s">
        <v>55</v>
      </c>
      <c r="Q9" s="25" t="s">
        <v>26</v>
      </c>
      <c r="R9" s="25" t="s">
        <v>27</v>
      </c>
      <c r="S9" s="26" t="s">
        <v>24</v>
      </c>
      <c r="T9" s="79" t="s">
        <v>28</v>
      </c>
      <c r="U9" s="24" t="s">
        <v>29</v>
      </c>
      <c r="V9" s="25" t="s">
        <v>30</v>
      </c>
      <c r="W9" s="25" t="s">
        <v>31</v>
      </c>
      <c r="X9" s="25" t="s">
        <v>32</v>
      </c>
      <c r="Y9" s="25" t="s">
        <v>33</v>
      </c>
      <c r="Z9" s="25" t="s">
        <v>34</v>
      </c>
      <c r="AA9" s="25" t="s">
        <v>35</v>
      </c>
      <c r="AB9" s="80" t="s">
        <v>56</v>
      </c>
      <c r="AC9" s="81"/>
      <c r="AD9" s="24" t="s">
        <v>36</v>
      </c>
      <c r="AE9" s="25" t="s">
        <v>37</v>
      </c>
      <c r="AF9" s="25" t="s">
        <v>38</v>
      </c>
      <c r="AG9" s="25" t="s">
        <v>35</v>
      </c>
      <c r="AH9" s="24" t="s">
        <v>39</v>
      </c>
      <c r="AI9" s="26" t="s">
        <v>40</v>
      </c>
      <c r="AJ9" s="25" t="s">
        <v>41</v>
      </c>
      <c r="AK9" s="16" t="s">
        <v>42</v>
      </c>
      <c r="AL9" s="27" t="s">
        <v>43</v>
      </c>
      <c r="AM9" s="27" t="s">
        <v>44</v>
      </c>
      <c r="AN9" s="18" t="s">
        <v>45</v>
      </c>
    </row>
    <row r="10" spans="1:40" s="29" customFormat="1" ht="15.75" thickBot="1" x14ac:dyDescent="0.3">
      <c r="A10" s="83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83" t="s">
        <v>47</v>
      </c>
      <c r="J10" s="32"/>
      <c r="K10" s="31"/>
      <c r="L10" s="31"/>
      <c r="M10" s="31"/>
      <c r="N10" s="33"/>
      <c r="O10" s="34"/>
      <c r="P10" s="35"/>
      <c r="Q10" s="35"/>
      <c r="R10" s="35"/>
      <c r="S10" s="36"/>
      <c r="T10" s="36" t="s">
        <v>48</v>
      </c>
      <c r="U10" s="34"/>
      <c r="V10" s="35"/>
      <c r="W10" s="35"/>
      <c r="X10" s="35"/>
      <c r="Y10" s="35"/>
      <c r="Z10" s="35"/>
      <c r="AA10" s="35"/>
      <c r="AB10" s="36"/>
      <c r="AC10" s="37"/>
      <c r="AD10" s="34"/>
      <c r="AE10" s="35"/>
      <c r="AF10" s="35"/>
      <c r="AG10" s="35"/>
      <c r="AH10" s="34"/>
      <c r="AI10" s="36"/>
      <c r="AJ10" s="35"/>
      <c r="AK10" s="28"/>
      <c r="AN10" s="30"/>
    </row>
    <row r="11" spans="1:40" x14ac:dyDescent="0.25">
      <c r="A11" s="84" t="s">
        <v>50</v>
      </c>
      <c r="B11" s="49">
        <v>5000000000</v>
      </c>
      <c r="C11" s="50">
        <v>5000000000</v>
      </c>
      <c r="D11" s="50">
        <v>75000000</v>
      </c>
      <c r="E11" s="51">
        <v>75000000</v>
      </c>
      <c r="F11" s="49">
        <v>29000000000</v>
      </c>
      <c r="G11" s="54">
        <v>0.4</v>
      </c>
      <c r="H11" s="42">
        <v>0.33</v>
      </c>
      <c r="I11" s="45">
        <v>0</v>
      </c>
      <c r="J11" s="85">
        <v>650</v>
      </c>
      <c r="K11" s="54">
        <v>0</v>
      </c>
      <c r="L11" s="54">
        <v>2903</v>
      </c>
      <c r="M11" s="52">
        <f>J11+L11</f>
        <v>3553</v>
      </c>
      <c r="N11" s="86">
        <f>J11/M11</f>
        <v>0.1829439909935266</v>
      </c>
      <c r="O11" s="66">
        <v>1.375</v>
      </c>
      <c r="P11" s="15">
        <v>0</v>
      </c>
      <c r="Q11" s="15">
        <v>3.7677999999999998</v>
      </c>
      <c r="R11" s="15">
        <f>O11+Q11</f>
        <v>5.1427999999999994</v>
      </c>
      <c r="S11" s="67">
        <f>O11/R11</f>
        <v>0.26736408182313143</v>
      </c>
      <c r="T11" s="67">
        <v>3.9790000000000001</v>
      </c>
      <c r="U11" s="66">
        <v>94.520499999999998</v>
      </c>
      <c r="V11" s="15">
        <v>0.20619000000000001</v>
      </c>
      <c r="W11" s="15">
        <v>47.259500000000003</v>
      </c>
      <c r="X11" s="15">
        <v>3.8999999999999998E-3</v>
      </c>
      <c r="Y11" s="15">
        <v>47.261000000000003</v>
      </c>
      <c r="Z11" s="15">
        <v>2.4742E-2</v>
      </c>
      <c r="AA11" s="15">
        <v>-4.2249999999999996</v>
      </c>
      <c r="AB11" s="67">
        <v>7.2164999999999998E-3</v>
      </c>
      <c r="AC11" s="87">
        <v>-2</v>
      </c>
      <c r="AD11" s="66">
        <v>490</v>
      </c>
      <c r="AE11" s="15">
        <v>289</v>
      </c>
      <c r="AF11" s="15">
        <f>AD11+AE11</f>
        <v>779</v>
      </c>
      <c r="AG11" s="15">
        <v>-2.6198999999999999</v>
      </c>
      <c r="AH11" s="88">
        <v>1.4016</v>
      </c>
      <c r="AI11" s="89">
        <v>1.2475000000000001</v>
      </c>
      <c r="AJ11" s="15">
        <f>-0.55*AH11+2</f>
        <v>1.22912</v>
      </c>
      <c r="AK11" s="41"/>
      <c r="AL11" s="8"/>
      <c r="AM11" s="8"/>
      <c r="AN11" s="42"/>
    </row>
    <row r="12" spans="1:40" x14ac:dyDescent="0.25">
      <c r="A12" s="45"/>
      <c r="B12" s="49">
        <v>5000000000</v>
      </c>
      <c r="C12" s="50">
        <v>5000000000</v>
      </c>
      <c r="D12" s="50">
        <v>75000000</v>
      </c>
      <c r="E12" s="51">
        <v>75000000</v>
      </c>
      <c r="F12" s="49">
        <v>29000000000</v>
      </c>
      <c r="G12" s="54">
        <v>0.4</v>
      </c>
      <c r="H12" s="42">
        <v>0.33</v>
      </c>
      <c r="I12" s="45">
        <v>2</v>
      </c>
      <c r="J12" s="90">
        <v>741</v>
      </c>
      <c r="K12" s="52">
        <v>0</v>
      </c>
      <c r="L12" s="52">
        <v>3004</v>
      </c>
      <c r="M12" s="52">
        <f t="shared" ref="M12:M18" si="0">J12+L12</f>
        <v>3745</v>
      </c>
      <c r="N12" s="86">
        <f t="shared" ref="N12:N18" si="1">J12/M12</f>
        <v>0.1978638184245661</v>
      </c>
      <c r="O12" s="66">
        <v>1.6005</v>
      </c>
      <c r="P12" s="15">
        <v>0</v>
      </c>
      <c r="Q12" s="15">
        <v>3.9190999999999998</v>
      </c>
      <c r="R12" s="15">
        <f t="shared" ref="R12:R18" si="2">O12+Q12</f>
        <v>5.5195999999999996</v>
      </c>
      <c r="S12" s="67">
        <f t="shared" ref="S12:S18" si="3">O12/R12</f>
        <v>0.28996666425103274</v>
      </c>
      <c r="T12" s="67">
        <v>4.0762</v>
      </c>
      <c r="U12" s="66">
        <v>100.295</v>
      </c>
      <c r="V12" s="15">
        <v>0.20619000000000001</v>
      </c>
      <c r="W12" s="15">
        <v>49.1496</v>
      </c>
      <c r="X12" s="15">
        <v>2.0005000000000002</v>
      </c>
      <c r="Y12" s="15">
        <v>51.145400000000002</v>
      </c>
      <c r="Z12" s="15">
        <v>2.4742E-2</v>
      </c>
      <c r="AA12" s="15">
        <v>-4.2043999999999997</v>
      </c>
      <c r="AB12" s="67">
        <v>9.2783999999999991E-3</v>
      </c>
      <c r="AC12" s="87">
        <v>3.8624000000000001</v>
      </c>
      <c r="AD12" s="66">
        <v>592</v>
      </c>
      <c r="AE12" s="15">
        <v>351</v>
      </c>
      <c r="AF12" s="15">
        <f t="shared" ref="AF12:AF18" si="4">AD12+AE12</f>
        <v>943</v>
      </c>
      <c r="AG12" s="15">
        <v>-2.6516000000000002</v>
      </c>
      <c r="AH12" s="66">
        <v>1.3638999999999999</v>
      </c>
      <c r="AI12" s="67">
        <v>1.3151999999999999</v>
      </c>
      <c r="AJ12" s="15">
        <f t="shared" ref="AJ12:AJ34" si="5">-0.55*AH12+2</f>
        <v>1.2498550000000002</v>
      </c>
      <c r="AK12" s="41"/>
      <c r="AL12" s="8"/>
      <c r="AM12" s="8"/>
      <c r="AN12" s="42"/>
    </row>
    <row r="13" spans="1:40" x14ac:dyDescent="0.25">
      <c r="A13" s="45"/>
      <c r="B13" s="49">
        <v>5000000000</v>
      </c>
      <c r="C13" s="50">
        <v>5000000000</v>
      </c>
      <c r="D13" s="50">
        <v>75000000</v>
      </c>
      <c r="E13" s="51">
        <v>75000000</v>
      </c>
      <c r="F13" s="49">
        <v>29000000000</v>
      </c>
      <c r="G13" s="54">
        <v>0.4</v>
      </c>
      <c r="H13" s="42">
        <v>0.33</v>
      </c>
      <c r="I13" s="45">
        <v>5</v>
      </c>
      <c r="J13" s="90">
        <v>1008</v>
      </c>
      <c r="K13" s="52">
        <v>0</v>
      </c>
      <c r="L13" s="52">
        <v>3373</v>
      </c>
      <c r="M13" s="52">
        <f t="shared" si="0"/>
        <v>4381</v>
      </c>
      <c r="N13" s="86">
        <f t="shared" si="1"/>
        <v>0.23008445560374344</v>
      </c>
      <c r="O13" s="66">
        <v>2.2423999999999999</v>
      </c>
      <c r="P13" s="15">
        <v>0</v>
      </c>
      <c r="Q13" s="15">
        <v>4.4001000000000001</v>
      </c>
      <c r="R13" s="15">
        <f t="shared" si="2"/>
        <v>6.6425000000000001</v>
      </c>
      <c r="S13" s="67">
        <f t="shared" si="3"/>
        <v>0.33758374106134736</v>
      </c>
      <c r="T13" s="67">
        <v>4.2499000000000002</v>
      </c>
      <c r="U13" s="66">
        <v>107.693</v>
      </c>
      <c r="V13" s="15">
        <v>0.20619000000000001</v>
      </c>
      <c r="W13" s="15">
        <v>51.352200000000003</v>
      </c>
      <c r="X13" s="15">
        <v>4.99</v>
      </c>
      <c r="Y13" s="15">
        <v>56.340800000000002</v>
      </c>
      <c r="Z13" s="15">
        <v>2.5773000000000001E-2</v>
      </c>
      <c r="AA13" s="15">
        <v>-4.1997</v>
      </c>
      <c r="AB13" s="67">
        <v>1.1339999999999999E-2</v>
      </c>
      <c r="AC13" s="87">
        <v>3.4230999999999998</v>
      </c>
      <c r="AD13" s="66">
        <v>710</v>
      </c>
      <c r="AE13" s="15">
        <v>385</v>
      </c>
      <c r="AF13" s="15">
        <f t="shared" si="4"/>
        <v>1095</v>
      </c>
      <c r="AG13" s="15">
        <v>-2.5788000000000002</v>
      </c>
      <c r="AH13" s="66">
        <v>1.3521000000000001</v>
      </c>
      <c r="AI13" s="67">
        <v>1.3245</v>
      </c>
      <c r="AJ13" s="15">
        <f t="shared" si="5"/>
        <v>1.256345</v>
      </c>
      <c r="AK13" s="41"/>
      <c r="AL13" s="8"/>
      <c r="AM13" s="8"/>
      <c r="AN13" s="42"/>
    </row>
    <row r="14" spans="1:40" x14ac:dyDescent="0.25">
      <c r="A14" s="45"/>
      <c r="B14" s="49">
        <v>5000000000</v>
      </c>
      <c r="C14" s="50">
        <v>5000000000</v>
      </c>
      <c r="D14" s="50">
        <v>75000000</v>
      </c>
      <c r="E14" s="51">
        <v>75000000</v>
      </c>
      <c r="F14" s="49">
        <v>29000000000</v>
      </c>
      <c r="G14" s="54">
        <v>0.4</v>
      </c>
      <c r="H14" s="42">
        <v>0.33</v>
      </c>
      <c r="I14" s="45">
        <v>10</v>
      </c>
      <c r="J14" s="90">
        <v>1276</v>
      </c>
      <c r="K14" s="52">
        <v>0</v>
      </c>
      <c r="L14" s="52">
        <v>3452</v>
      </c>
      <c r="M14" s="52">
        <f t="shared" si="0"/>
        <v>4728</v>
      </c>
      <c r="N14" s="86">
        <f t="shared" si="1"/>
        <v>0.26988155668358715</v>
      </c>
      <c r="O14" s="66">
        <v>3.0539999999999998</v>
      </c>
      <c r="P14" s="15">
        <v>0</v>
      </c>
      <c r="Q14" s="15">
        <v>4.5656999999999996</v>
      </c>
      <c r="R14" s="15">
        <f t="shared" si="2"/>
        <v>7.6196999999999999</v>
      </c>
      <c r="S14" s="67">
        <f t="shared" si="3"/>
        <v>0.40080318122760739</v>
      </c>
      <c r="T14" s="67">
        <v>4.3609999999999998</v>
      </c>
      <c r="U14" s="66">
        <v>121.7</v>
      </c>
      <c r="V14" s="15">
        <v>0.20619000000000001</v>
      </c>
      <c r="W14" s="15">
        <v>55.856499999999997</v>
      </c>
      <c r="X14" s="15">
        <v>9.9773999999999994</v>
      </c>
      <c r="Y14" s="15">
        <v>65.843500000000006</v>
      </c>
      <c r="Z14" s="15">
        <v>2.9897E-2</v>
      </c>
      <c r="AA14" s="15">
        <v>-4.1501999999999999</v>
      </c>
      <c r="AB14" s="67">
        <v>1.2371E-2</v>
      </c>
      <c r="AC14" s="87">
        <v>3.7650999999999999</v>
      </c>
      <c r="AD14" s="66">
        <v>755</v>
      </c>
      <c r="AE14" s="15">
        <v>450</v>
      </c>
      <c r="AF14" s="15">
        <f t="shared" si="4"/>
        <v>1205</v>
      </c>
      <c r="AG14" s="15">
        <v>-2.5541999999999998</v>
      </c>
      <c r="AH14" s="88">
        <v>1.2895000000000001</v>
      </c>
      <c r="AI14" s="89">
        <v>1.3842000000000001</v>
      </c>
      <c r="AJ14" s="15">
        <f t="shared" si="5"/>
        <v>1.290775</v>
      </c>
      <c r="AK14" s="41"/>
      <c r="AL14" s="8"/>
      <c r="AM14" s="8"/>
      <c r="AN14" s="42"/>
    </row>
    <row r="15" spans="1:40" x14ac:dyDescent="0.25">
      <c r="A15" s="45"/>
      <c r="B15" s="49">
        <v>5000000000</v>
      </c>
      <c r="C15" s="50">
        <v>5000000000</v>
      </c>
      <c r="D15" s="50">
        <v>75000000</v>
      </c>
      <c r="E15" s="51">
        <v>75000000</v>
      </c>
      <c r="F15" s="49">
        <v>29000000000</v>
      </c>
      <c r="G15" s="54">
        <v>0.4</v>
      </c>
      <c r="H15" s="42">
        <v>0.33</v>
      </c>
      <c r="I15" s="45">
        <v>20</v>
      </c>
      <c r="J15" s="90">
        <v>1906</v>
      </c>
      <c r="K15" s="52">
        <v>0</v>
      </c>
      <c r="L15" s="52">
        <v>3618</v>
      </c>
      <c r="M15" s="52">
        <f t="shared" si="0"/>
        <v>5524</v>
      </c>
      <c r="N15" s="86">
        <f t="shared" si="1"/>
        <v>0.3450398262128892</v>
      </c>
      <c r="O15" s="66">
        <v>4.9656000000000002</v>
      </c>
      <c r="P15" s="15">
        <v>0</v>
      </c>
      <c r="Q15" s="15">
        <v>4.8116000000000003</v>
      </c>
      <c r="R15" s="15">
        <f t="shared" si="2"/>
        <v>9.7772000000000006</v>
      </c>
      <c r="S15" s="67">
        <f t="shared" si="3"/>
        <v>0.50787546536840811</v>
      </c>
      <c r="T15" s="67">
        <v>4.3244999999999996</v>
      </c>
      <c r="U15" s="66">
        <v>147.21899999999999</v>
      </c>
      <c r="V15" s="15">
        <v>0.20619000000000001</v>
      </c>
      <c r="W15" s="15">
        <v>63.633600000000001</v>
      </c>
      <c r="X15" s="15">
        <v>19.9435</v>
      </c>
      <c r="Y15" s="15">
        <v>83.585300000000004</v>
      </c>
      <c r="Z15" s="15">
        <v>3.7113E-2</v>
      </c>
      <c r="AA15" s="15">
        <v>-4.0594999999999999</v>
      </c>
      <c r="AB15" s="67">
        <v>1.1339999999999999E-2</v>
      </c>
      <c r="AC15" s="87">
        <v>3.8512</v>
      </c>
      <c r="AD15" s="66">
        <v>933</v>
      </c>
      <c r="AE15" s="15">
        <v>571</v>
      </c>
      <c r="AF15" s="15">
        <f t="shared" si="4"/>
        <v>1504</v>
      </c>
      <c r="AG15" s="15">
        <v>-2.5459000000000001</v>
      </c>
      <c r="AH15" s="66">
        <v>1.1901999999999999</v>
      </c>
      <c r="AI15" s="67">
        <v>1.4197</v>
      </c>
      <c r="AJ15" s="15">
        <f t="shared" si="5"/>
        <v>1.3453900000000001</v>
      </c>
      <c r="AK15" s="41"/>
      <c r="AL15" s="8"/>
      <c r="AM15" s="8"/>
      <c r="AN15" s="42"/>
    </row>
    <row r="16" spans="1:40" x14ac:dyDescent="0.25">
      <c r="A16" s="45"/>
      <c r="B16" s="49">
        <v>5000000000</v>
      </c>
      <c r="C16" s="50">
        <v>5000000000</v>
      </c>
      <c r="D16" s="50">
        <v>75000000</v>
      </c>
      <c r="E16" s="51">
        <v>75000000</v>
      </c>
      <c r="F16" s="49">
        <v>29000000000</v>
      </c>
      <c r="G16" s="54">
        <v>0.4</v>
      </c>
      <c r="H16" s="42">
        <v>0.33</v>
      </c>
      <c r="I16" s="45">
        <v>30</v>
      </c>
      <c r="J16" s="90">
        <v>2588</v>
      </c>
      <c r="K16" s="52">
        <v>0</v>
      </c>
      <c r="L16" s="52">
        <v>3431</v>
      </c>
      <c r="M16" s="52">
        <f t="shared" si="0"/>
        <v>6019</v>
      </c>
      <c r="N16" s="86">
        <f t="shared" si="1"/>
        <v>0.4299717561056654</v>
      </c>
      <c r="O16" s="66">
        <v>7.8056000000000001</v>
      </c>
      <c r="P16" s="15">
        <v>0</v>
      </c>
      <c r="Q16" s="15">
        <v>4.6466000000000003</v>
      </c>
      <c r="R16" s="15">
        <f t="shared" si="2"/>
        <v>12.452200000000001</v>
      </c>
      <c r="S16" s="67">
        <f t="shared" si="3"/>
        <v>0.62684505549220215</v>
      </c>
      <c r="T16" s="67">
        <v>4.4457800000000001</v>
      </c>
      <c r="U16" s="66">
        <v>177.01</v>
      </c>
      <c r="V16" s="15">
        <v>0.20619000000000001</v>
      </c>
      <c r="W16" s="15">
        <v>73.542000000000002</v>
      </c>
      <c r="X16" s="15">
        <v>29.904</v>
      </c>
      <c r="Y16" s="15">
        <v>103.468</v>
      </c>
      <c r="Z16" s="15">
        <v>4.9485000000000001E-2</v>
      </c>
      <c r="AA16" s="15">
        <v>-4.0410000000000004</v>
      </c>
      <c r="AB16" s="67">
        <v>1.0300000000000001E-3</v>
      </c>
      <c r="AC16" s="87">
        <v>4.4897</v>
      </c>
      <c r="AD16" s="66">
        <v>1051</v>
      </c>
      <c r="AE16" s="15">
        <v>641</v>
      </c>
      <c r="AF16" s="15">
        <f t="shared" si="4"/>
        <v>1692</v>
      </c>
      <c r="AG16" s="15">
        <v>-2.5710000000000002</v>
      </c>
      <c r="AH16" s="88">
        <v>1.1035999999999999</v>
      </c>
      <c r="AI16" s="89">
        <v>1.4716</v>
      </c>
      <c r="AJ16" s="15">
        <f t="shared" si="5"/>
        <v>1.3930199999999999</v>
      </c>
      <c r="AK16" s="41"/>
      <c r="AL16" s="8"/>
      <c r="AM16" s="8"/>
      <c r="AN16" s="42"/>
    </row>
    <row r="17" spans="1:40" x14ac:dyDescent="0.25">
      <c r="A17" s="45"/>
      <c r="B17" s="49">
        <v>5000000000</v>
      </c>
      <c r="C17" s="50">
        <v>5000000000</v>
      </c>
      <c r="D17" s="50">
        <v>75000000</v>
      </c>
      <c r="E17" s="51">
        <v>75000000</v>
      </c>
      <c r="F17" s="49">
        <v>29000000000</v>
      </c>
      <c r="G17" s="54">
        <v>0.4</v>
      </c>
      <c r="H17" s="42">
        <v>0.33</v>
      </c>
      <c r="I17" s="45">
        <v>40</v>
      </c>
      <c r="J17" s="90">
        <v>2963</v>
      </c>
      <c r="K17" s="52">
        <v>0</v>
      </c>
      <c r="L17" s="52">
        <v>3240</v>
      </c>
      <c r="M17" s="52">
        <f t="shared" si="0"/>
        <v>6203</v>
      </c>
      <c r="N17" s="86">
        <f t="shared" si="1"/>
        <v>0.47767209414799289</v>
      </c>
      <c r="O17" s="66">
        <v>9.8758999999999997</v>
      </c>
      <c r="P17" s="15">
        <v>0</v>
      </c>
      <c r="Q17" s="15">
        <v>4.4142999999999999</v>
      </c>
      <c r="R17" s="15">
        <f t="shared" si="2"/>
        <v>14.290199999999999</v>
      </c>
      <c r="S17" s="67">
        <f t="shared" si="3"/>
        <v>0.69109599585730086</v>
      </c>
      <c r="T17" s="67">
        <v>5.1113</v>
      </c>
      <c r="U17" s="66">
        <v>199.554</v>
      </c>
      <c r="V17" s="15">
        <v>0.20619000000000001</v>
      </c>
      <c r="W17" s="15">
        <v>79.825500000000005</v>
      </c>
      <c r="X17" s="15">
        <v>39.879600000000003</v>
      </c>
      <c r="Y17" s="15">
        <v>119.7286</v>
      </c>
      <c r="Z17" s="15">
        <v>4.8453999999999997E-2</v>
      </c>
      <c r="AA17" s="15">
        <v>-3.9986999999999999</v>
      </c>
      <c r="AB17" s="67">
        <v>1.0300000000000001E-3</v>
      </c>
      <c r="AC17" s="87">
        <v>4.3891</v>
      </c>
      <c r="AD17" s="66">
        <v>1181</v>
      </c>
      <c r="AE17" s="15">
        <v>683</v>
      </c>
      <c r="AF17" s="15">
        <f t="shared" si="4"/>
        <v>1864</v>
      </c>
      <c r="AG17" s="15">
        <v>-2.4624000000000001</v>
      </c>
      <c r="AH17" s="66">
        <v>1.0322</v>
      </c>
      <c r="AI17" s="67">
        <v>1.5369999999999999</v>
      </c>
      <c r="AJ17" s="15">
        <f t="shared" si="5"/>
        <v>1.4322900000000001</v>
      </c>
      <c r="AK17" s="41"/>
      <c r="AL17" s="8"/>
      <c r="AM17" s="8"/>
      <c r="AN17" s="42"/>
    </row>
    <row r="18" spans="1:40" s="97" customFormat="1" ht="15.75" thickBot="1" x14ac:dyDescent="0.3">
      <c r="A18" s="46"/>
      <c r="B18" s="59">
        <v>5000000000</v>
      </c>
      <c r="C18" s="60">
        <v>5000000000</v>
      </c>
      <c r="D18" s="60">
        <v>75000000</v>
      </c>
      <c r="E18" s="61">
        <v>75000000</v>
      </c>
      <c r="F18" s="59">
        <v>29000000000</v>
      </c>
      <c r="G18" s="63">
        <v>0.4</v>
      </c>
      <c r="H18" s="44">
        <v>0.33</v>
      </c>
      <c r="I18" s="46">
        <v>50</v>
      </c>
      <c r="J18" s="91">
        <v>3408</v>
      </c>
      <c r="K18" s="53">
        <v>0</v>
      </c>
      <c r="L18" s="53">
        <v>2967</v>
      </c>
      <c r="M18" s="53">
        <f t="shared" si="0"/>
        <v>6375</v>
      </c>
      <c r="N18" s="92">
        <f t="shared" si="1"/>
        <v>0.5345882352941177</v>
      </c>
      <c r="O18" s="93">
        <v>12.363</v>
      </c>
      <c r="P18" s="94">
        <v>0</v>
      </c>
      <c r="Q18" s="94">
        <v>4.0488</v>
      </c>
      <c r="R18" s="94">
        <f t="shared" si="2"/>
        <v>16.411799999999999</v>
      </c>
      <c r="S18" s="95">
        <f t="shared" si="3"/>
        <v>0.75329945526998865</v>
      </c>
      <c r="T18" s="95">
        <v>5.2316000000000003</v>
      </c>
      <c r="U18" s="93">
        <v>223.61699999999999</v>
      </c>
      <c r="V18" s="94">
        <v>0.20619000000000001</v>
      </c>
      <c r="W18" s="94">
        <v>86.850899999999996</v>
      </c>
      <c r="X18" s="94">
        <v>49.8399</v>
      </c>
      <c r="Y18" s="94">
        <v>136.76609999999999</v>
      </c>
      <c r="Z18" s="94">
        <v>5.2576999999999999E-2</v>
      </c>
      <c r="AA18" s="94">
        <v>-3.9744999999999999</v>
      </c>
      <c r="AB18" s="95">
        <v>1E-3</v>
      </c>
      <c r="AC18" s="96">
        <v>4.5015000000000001</v>
      </c>
      <c r="AD18" s="93">
        <v>1281</v>
      </c>
      <c r="AE18" s="94">
        <v>769</v>
      </c>
      <c r="AF18" s="94">
        <f t="shared" si="4"/>
        <v>2050</v>
      </c>
      <c r="AG18" s="94">
        <v>-2.5076999999999998</v>
      </c>
      <c r="AH18" s="93">
        <v>0.97789999999999999</v>
      </c>
      <c r="AI18" s="95">
        <v>1.5929</v>
      </c>
      <c r="AJ18" s="15">
        <f t="shared" si="5"/>
        <v>1.4621550000000001</v>
      </c>
      <c r="AK18" s="43"/>
      <c r="AL18" s="38"/>
      <c r="AM18" s="38"/>
      <c r="AN18" s="44"/>
    </row>
    <row r="19" spans="1:40" x14ac:dyDescent="0.25">
      <c r="A19" s="84" t="s">
        <v>57</v>
      </c>
      <c r="B19" s="49">
        <v>50000000000</v>
      </c>
      <c r="C19" s="50">
        <v>50000000000</v>
      </c>
      <c r="D19" s="50">
        <v>533000000</v>
      </c>
      <c r="E19" s="51">
        <v>800000000</v>
      </c>
      <c r="F19" s="49">
        <v>2000000000000</v>
      </c>
      <c r="G19" s="54">
        <v>0.7</v>
      </c>
      <c r="H19" s="42">
        <v>0.26</v>
      </c>
      <c r="I19" s="45">
        <v>0</v>
      </c>
      <c r="J19" s="6">
        <v>76</v>
      </c>
      <c r="K19" s="6">
        <v>0</v>
      </c>
      <c r="L19" s="6">
        <v>2280</v>
      </c>
      <c r="M19" s="6">
        <f>J19+L19</f>
        <v>2356</v>
      </c>
      <c r="N19" s="4">
        <f>J19/M19</f>
        <v>3.2258064516129031E-2</v>
      </c>
      <c r="O19" s="7">
        <v>1.3479000000000001</v>
      </c>
      <c r="P19" s="7">
        <v>0</v>
      </c>
      <c r="Q19" s="7">
        <v>20.068899999999999</v>
      </c>
      <c r="R19" s="7">
        <f>O19+Q19</f>
        <v>21.416799999999999</v>
      </c>
      <c r="S19" s="72">
        <f>O19/R19</f>
        <v>6.2936573157521214E-2</v>
      </c>
      <c r="T19" s="73">
        <v>40.842500000000001</v>
      </c>
      <c r="U19" s="7">
        <v>207.833</v>
      </c>
      <c r="V19" s="15">
        <v>0.20619000000000001</v>
      </c>
      <c r="W19" s="7">
        <v>103.8232</v>
      </c>
      <c r="X19" s="7">
        <v>2.052E-2</v>
      </c>
      <c r="Y19" s="7">
        <v>104.0098</v>
      </c>
      <c r="Z19" s="7">
        <v>7.2164999999999998E-3</v>
      </c>
      <c r="AA19" s="7">
        <v>-3.9317000000000002</v>
      </c>
      <c r="AB19" s="72">
        <v>1.0300000000000001E-3</v>
      </c>
      <c r="AC19" s="73">
        <v>-2</v>
      </c>
      <c r="AD19" s="7">
        <v>305</v>
      </c>
      <c r="AE19" s="7">
        <v>184</v>
      </c>
      <c r="AF19" s="7">
        <f>AD19+AE19</f>
        <v>489</v>
      </c>
      <c r="AG19" s="15">
        <v>-2.3191000000000002</v>
      </c>
      <c r="AH19" s="88">
        <v>1.4763999999999999</v>
      </c>
      <c r="AI19" s="89">
        <v>1.1991000000000001</v>
      </c>
      <c r="AJ19" s="15">
        <f t="shared" si="5"/>
        <v>1.18798</v>
      </c>
      <c r="AK19" s="41"/>
      <c r="AL19" s="8"/>
      <c r="AM19" s="8"/>
      <c r="AN19" s="42"/>
    </row>
    <row r="20" spans="1:40" x14ac:dyDescent="0.25">
      <c r="A20" s="45"/>
      <c r="B20" s="49">
        <v>50000000000</v>
      </c>
      <c r="C20" s="50">
        <v>50000000000</v>
      </c>
      <c r="D20" s="50">
        <v>533000000</v>
      </c>
      <c r="E20" s="51">
        <v>800000000</v>
      </c>
      <c r="F20" s="49">
        <v>2000000000000</v>
      </c>
      <c r="G20" s="54">
        <v>0.7</v>
      </c>
      <c r="H20" s="42">
        <v>0.26</v>
      </c>
      <c r="I20" s="45">
        <v>2</v>
      </c>
      <c r="J20">
        <v>62</v>
      </c>
      <c r="K20">
        <v>0</v>
      </c>
      <c r="L20">
        <v>2544</v>
      </c>
      <c r="M20">
        <f t="shared" ref="M20:M34" si="6">J20+L20</f>
        <v>2606</v>
      </c>
      <c r="N20">
        <f t="shared" ref="N20:N34" si="7">J20/M20</f>
        <v>2.3791250959324637E-2</v>
      </c>
      <c r="O20" s="7">
        <v>1.1959</v>
      </c>
      <c r="P20" s="7">
        <v>0</v>
      </c>
      <c r="Q20" s="7">
        <v>22.245200000000001</v>
      </c>
      <c r="R20" s="7">
        <f t="shared" ref="R20:R34" si="8">O20+Q20</f>
        <v>23.441099999999999</v>
      </c>
      <c r="S20" s="72">
        <f t="shared" ref="S20:S32" si="9">O20/R20</f>
        <v>5.1017230420074146E-2</v>
      </c>
      <c r="T20" s="73">
        <v>41.128399999999999</v>
      </c>
      <c r="U20" s="7">
        <v>221.30099999999999</v>
      </c>
      <c r="V20" s="15">
        <v>0.20619000000000001</v>
      </c>
      <c r="W20" s="7">
        <v>109.1705</v>
      </c>
      <c r="X20" s="7">
        <v>2.552</v>
      </c>
      <c r="Y20" s="7">
        <v>112.1305</v>
      </c>
      <c r="Z20" s="7">
        <v>6.1856000000000003E-3</v>
      </c>
      <c r="AA20" s="7">
        <v>-3.778</v>
      </c>
      <c r="AB20" s="72">
        <v>3.0928000000000001E-3</v>
      </c>
      <c r="AC20" s="73">
        <v>7.2797000000000001</v>
      </c>
      <c r="AD20" s="7">
        <v>416</v>
      </c>
      <c r="AE20" s="7">
        <v>229</v>
      </c>
      <c r="AF20" s="7">
        <f t="shared" ref="AF20:AF34" si="10">AD20+AE20</f>
        <v>645</v>
      </c>
      <c r="AG20" s="15">
        <v>-2.3391999999999999</v>
      </c>
      <c r="AH20" s="66">
        <v>1.3986000000000001</v>
      </c>
      <c r="AI20" s="67">
        <v>1.2443</v>
      </c>
      <c r="AJ20" s="15">
        <f t="shared" si="5"/>
        <v>1.2307699999999999</v>
      </c>
      <c r="AK20" s="41"/>
      <c r="AL20" s="8"/>
      <c r="AM20" s="8"/>
      <c r="AN20" s="42"/>
    </row>
    <row r="21" spans="1:40" x14ac:dyDescent="0.25">
      <c r="A21" s="45"/>
      <c r="B21" s="49">
        <v>50000000000</v>
      </c>
      <c r="C21" s="50">
        <v>50000000000</v>
      </c>
      <c r="D21" s="50">
        <v>533000000</v>
      </c>
      <c r="E21" s="51">
        <v>800000000</v>
      </c>
      <c r="F21" s="49">
        <v>2000000000000</v>
      </c>
      <c r="G21" s="54">
        <v>0.7</v>
      </c>
      <c r="H21" s="42">
        <v>0.26</v>
      </c>
      <c r="I21">
        <v>5</v>
      </c>
      <c r="J21">
        <v>73</v>
      </c>
      <c r="K21">
        <v>0</v>
      </c>
      <c r="L21">
        <v>2803</v>
      </c>
      <c r="M21">
        <f t="shared" si="6"/>
        <v>2876</v>
      </c>
      <c r="N21">
        <f t="shared" si="7"/>
        <v>2.5382475660639777E-2</v>
      </c>
      <c r="O21">
        <v>1.2538</v>
      </c>
      <c r="P21" s="7">
        <v>0</v>
      </c>
      <c r="Q21" s="7">
        <v>24.664200000000001</v>
      </c>
      <c r="R21" s="7">
        <f t="shared" si="8"/>
        <v>25.917999999999999</v>
      </c>
      <c r="S21" s="72">
        <f t="shared" si="9"/>
        <v>4.8375646269002238E-2</v>
      </c>
      <c r="T21">
        <v>41.015999999999998</v>
      </c>
      <c r="U21">
        <v>237.65199999999999</v>
      </c>
      <c r="V21">
        <v>0.20619000000000001</v>
      </c>
      <c r="W21">
        <v>115.8646</v>
      </c>
      <c r="X21">
        <v>5.5932000000000004</v>
      </c>
      <c r="Y21">
        <v>121.78740000000001</v>
      </c>
      <c r="Z21">
        <v>8.2474000000000002E-3</v>
      </c>
      <c r="AA21">
        <v>-3.6652999999999998</v>
      </c>
      <c r="AB21">
        <v>2.0619000000000002E-3</v>
      </c>
      <c r="AC21">
        <v>8.5329999999999995</v>
      </c>
      <c r="AD21">
        <v>516</v>
      </c>
      <c r="AE21">
        <v>231</v>
      </c>
      <c r="AF21">
        <f t="shared" si="10"/>
        <v>747</v>
      </c>
      <c r="AG21">
        <v>-2.2551000000000001</v>
      </c>
      <c r="AH21" s="41">
        <v>1.3691</v>
      </c>
      <c r="AI21" s="42">
        <v>1.2765</v>
      </c>
      <c r="AJ21" s="15">
        <f t="shared" si="5"/>
        <v>1.2469950000000001</v>
      </c>
      <c r="AK21" s="41"/>
      <c r="AL21" s="8"/>
      <c r="AM21" s="8"/>
      <c r="AN21" s="42"/>
    </row>
    <row r="22" spans="1:40" x14ac:dyDescent="0.25">
      <c r="A22" s="45"/>
      <c r="B22" s="49">
        <v>50000000000</v>
      </c>
      <c r="C22" s="50">
        <v>50000000000</v>
      </c>
      <c r="D22" s="50">
        <v>533000000</v>
      </c>
      <c r="E22" s="51">
        <v>800000000</v>
      </c>
      <c r="F22" s="49">
        <v>2000000000000</v>
      </c>
      <c r="G22" s="54">
        <v>0.7</v>
      </c>
      <c r="H22" s="42">
        <v>0.26</v>
      </c>
      <c r="I22" s="45">
        <v>10</v>
      </c>
      <c r="J22" s="6">
        <v>97</v>
      </c>
      <c r="K22" s="6">
        <v>0</v>
      </c>
      <c r="L22" s="6">
        <v>3026</v>
      </c>
      <c r="M22" s="6">
        <f t="shared" si="6"/>
        <v>3123</v>
      </c>
      <c r="N22" s="4">
        <f t="shared" si="7"/>
        <v>3.1059878322126162E-2</v>
      </c>
      <c r="O22" s="7">
        <v>1.6744000000000001</v>
      </c>
      <c r="P22" s="7">
        <v>0</v>
      </c>
      <c r="Q22" s="7">
        <v>26.617000000000001</v>
      </c>
      <c r="R22" s="7">
        <f t="shared" si="8"/>
        <v>28.291399999999999</v>
      </c>
      <c r="S22" s="72">
        <f t="shared" si="9"/>
        <v>5.9184063001477487E-2</v>
      </c>
      <c r="T22" s="73">
        <v>39.024999999999999</v>
      </c>
      <c r="U22" s="7">
        <v>248.20699999999999</v>
      </c>
      <c r="V22" s="15">
        <v>0.20619000000000001</v>
      </c>
      <c r="W22" s="7">
        <v>118.5373</v>
      </c>
      <c r="X22" s="7">
        <v>10.5854</v>
      </c>
      <c r="Y22" s="7">
        <v>129.66970000000001</v>
      </c>
      <c r="Z22" s="7">
        <v>1.03E-2</v>
      </c>
      <c r="AA22" s="7">
        <v>-3.8132000000000001</v>
      </c>
      <c r="AB22" s="72">
        <v>1.0300000000000001E-3</v>
      </c>
      <c r="AC22" s="73">
        <v>5.6230000000000002</v>
      </c>
      <c r="AD22" s="7">
        <v>526</v>
      </c>
      <c r="AE22" s="7">
        <v>272</v>
      </c>
      <c r="AF22" s="7">
        <f t="shared" si="10"/>
        <v>798</v>
      </c>
      <c r="AG22" s="15">
        <v>-2.3155999999999999</v>
      </c>
      <c r="AH22" s="88">
        <v>1.3021</v>
      </c>
      <c r="AI22" s="89">
        <v>1.2938000000000001</v>
      </c>
      <c r="AJ22" s="15">
        <f t="shared" si="5"/>
        <v>1.2838449999999999</v>
      </c>
      <c r="AK22" s="41"/>
      <c r="AL22" s="8"/>
      <c r="AM22" s="8"/>
      <c r="AN22" s="42"/>
    </row>
    <row r="23" spans="1:40" x14ac:dyDescent="0.25">
      <c r="A23" s="45"/>
      <c r="B23" s="49">
        <v>50000000000</v>
      </c>
      <c r="C23" s="50">
        <v>50000000000</v>
      </c>
      <c r="D23" s="50">
        <v>533000000</v>
      </c>
      <c r="E23" s="51">
        <v>800000000</v>
      </c>
      <c r="F23" s="49">
        <v>2000000000000</v>
      </c>
      <c r="G23" s="54">
        <v>0.7</v>
      </c>
      <c r="H23" s="42">
        <v>0.26</v>
      </c>
      <c r="I23" s="45">
        <v>20</v>
      </c>
      <c r="J23">
        <v>85</v>
      </c>
      <c r="K23">
        <v>0</v>
      </c>
      <c r="L23">
        <v>2954</v>
      </c>
      <c r="M23">
        <f t="shared" si="6"/>
        <v>3039</v>
      </c>
      <c r="N23">
        <f t="shared" si="7"/>
        <v>2.796972688384337E-2</v>
      </c>
      <c r="O23" s="7">
        <v>1.4838</v>
      </c>
      <c r="P23" s="7">
        <v>0</v>
      </c>
      <c r="Q23" s="7">
        <v>26.084299999999999</v>
      </c>
      <c r="R23" s="7">
        <f t="shared" si="8"/>
        <v>27.568099999999998</v>
      </c>
      <c r="S23" s="72">
        <f t="shared" si="9"/>
        <v>5.3823078122902927E-2</v>
      </c>
      <c r="T23" s="73">
        <v>35.941000000000003</v>
      </c>
      <c r="U23" s="7">
        <v>313.57799999999997</v>
      </c>
      <c r="V23" s="15">
        <v>0.20619000000000001</v>
      </c>
      <c r="W23" s="7">
        <v>146.07140000000001</v>
      </c>
      <c r="X23" s="7">
        <v>20.157900000000001</v>
      </c>
      <c r="Y23" s="7">
        <v>167.50659999999999</v>
      </c>
      <c r="Z23" s="7">
        <v>1.1339999999999999E-2</v>
      </c>
      <c r="AA23" s="7">
        <v>-3.6190000000000002</v>
      </c>
      <c r="AB23" s="72">
        <v>3.0928000000000001E-3</v>
      </c>
      <c r="AC23" s="73">
        <v>9.4619999999999997</v>
      </c>
      <c r="AD23" s="7">
        <v>587</v>
      </c>
      <c r="AE23" s="7">
        <v>263</v>
      </c>
      <c r="AF23" s="7">
        <f t="shared" si="10"/>
        <v>850</v>
      </c>
      <c r="AG23" s="15">
        <v>-2.2747999999999999</v>
      </c>
      <c r="AH23" s="66">
        <v>1.2497</v>
      </c>
      <c r="AI23" s="67">
        <v>1.3487</v>
      </c>
      <c r="AJ23" s="15">
        <f t="shared" si="5"/>
        <v>1.312665</v>
      </c>
      <c r="AK23" s="41"/>
      <c r="AL23" s="8"/>
      <c r="AM23" s="8"/>
      <c r="AN23" s="42"/>
    </row>
    <row r="24" spans="1:40" x14ac:dyDescent="0.25">
      <c r="A24" s="45"/>
      <c r="B24" s="49">
        <v>50000000000</v>
      </c>
      <c r="C24" s="50">
        <v>50000000000</v>
      </c>
      <c r="D24" s="50">
        <v>533000000</v>
      </c>
      <c r="E24" s="51">
        <v>800000000</v>
      </c>
      <c r="F24" s="49">
        <v>2000000000000</v>
      </c>
      <c r="G24" s="54">
        <v>0.7</v>
      </c>
      <c r="H24" s="42">
        <v>0.26</v>
      </c>
      <c r="I24">
        <v>30</v>
      </c>
      <c r="J24">
        <v>136</v>
      </c>
      <c r="K24">
        <v>0</v>
      </c>
      <c r="L24">
        <v>3411</v>
      </c>
      <c r="M24">
        <f t="shared" si="6"/>
        <v>3547</v>
      </c>
      <c r="N24" s="4">
        <f t="shared" si="7"/>
        <v>3.8342261065689318E-2</v>
      </c>
      <c r="O24" s="7">
        <v>2.5148999999999999</v>
      </c>
      <c r="P24" s="7">
        <v>0</v>
      </c>
      <c r="Q24" s="7">
        <v>30.202999999999999</v>
      </c>
      <c r="R24" s="7">
        <f t="shared" si="8"/>
        <v>32.7179</v>
      </c>
      <c r="S24" s="72">
        <f t="shared" si="9"/>
        <v>7.6866180286632085E-2</v>
      </c>
      <c r="T24" s="73">
        <v>44.630800000000001</v>
      </c>
      <c r="U24" s="7">
        <v>330.31200000000001</v>
      </c>
      <c r="V24" s="15">
        <v>0.20619000000000001</v>
      </c>
      <c r="W24" s="7">
        <v>149.9238</v>
      </c>
      <c r="X24" s="7">
        <v>29.7837</v>
      </c>
      <c r="Y24" s="7">
        <v>180.38829999999999</v>
      </c>
      <c r="Z24" s="7">
        <v>1.1339999999999999E-2</v>
      </c>
      <c r="AA24" s="7">
        <v>-3.6008</v>
      </c>
      <c r="AB24" s="72">
        <v>1.0300000000000001E-3</v>
      </c>
      <c r="AC24" s="73">
        <v>7.9779999999999998</v>
      </c>
      <c r="AD24" s="7">
        <v>678</v>
      </c>
      <c r="AE24" s="7">
        <v>285</v>
      </c>
      <c r="AF24" s="7">
        <f t="shared" si="10"/>
        <v>963</v>
      </c>
      <c r="AG24" s="15">
        <v>-2.2496</v>
      </c>
      <c r="AH24" s="88">
        <v>1.1898</v>
      </c>
      <c r="AI24" s="89">
        <v>1.4179999999999999</v>
      </c>
      <c r="AJ24" s="15">
        <f t="shared" si="5"/>
        <v>1.34561</v>
      </c>
      <c r="AK24" s="41"/>
      <c r="AL24" s="8"/>
      <c r="AM24" s="8"/>
      <c r="AN24" s="42"/>
    </row>
    <row r="25" spans="1:40" x14ac:dyDescent="0.25">
      <c r="A25" s="45"/>
      <c r="B25" s="49">
        <v>50000000000</v>
      </c>
      <c r="C25" s="50">
        <v>50000000000</v>
      </c>
      <c r="D25" s="50">
        <v>533000000</v>
      </c>
      <c r="E25" s="51">
        <v>800000000</v>
      </c>
      <c r="F25" s="49">
        <v>2000000000000</v>
      </c>
      <c r="G25" s="54">
        <v>0.7</v>
      </c>
      <c r="H25" s="42">
        <v>0.26</v>
      </c>
      <c r="I25" s="45">
        <v>40</v>
      </c>
      <c r="J25" s="6">
        <v>135</v>
      </c>
      <c r="K25" s="6">
        <v>0</v>
      </c>
      <c r="L25" s="6">
        <v>3426</v>
      </c>
      <c r="M25" s="6">
        <f t="shared" si="6"/>
        <v>3561</v>
      </c>
      <c r="N25" s="4">
        <f t="shared" si="7"/>
        <v>3.7910699241786014E-2</v>
      </c>
      <c r="O25" s="7">
        <v>2.4666000000000001</v>
      </c>
      <c r="P25" s="7">
        <v>0</v>
      </c>
      <c r="Q25" s="7">
        <v>30.436800000000002</v>
      </c>
      <c r="R25" s="7">
        <f t="shared" si="8"/>
        <v>32.903400000000005</v>
      </c>
      <c r="S25" s="72">
        <f t="shared" si="9"/>
        <v>7.4964897244661641E-2</v>
      </c>
      <c r="T25" s="73">
        <v>47.1952</v>
      </c>
      <c r="U25" s="7">
        <v>383.20800000000003</v>
      </c>
      <c r="V25" s="15">
        <v>0.20619000000000001</v>
      </c>
      <c r="W25" s="7">
        <v>170.9649</v>
      </c>
      <c r="X25" s="7">
        <v>39.3583</v>
      </c>
      <c r="Y25" s="7">
        <v>212.2611</v>
      </c>
      <c r="Z25" s="7">
        <v>1.1339999999999999E-2</v>
      </c>
      <c r="AA25" s="7">
        <v>-3.5226000000000002</v>
      </c>
      <c r="AB25" s="72">
        <v>2.0619000000000002E-3</v>
      </c>
      <c r="AC25" s="98"/>
      <c r="AD25" s="7">
        <v>706</v>
      </c>
      <c r="AE25" s="7">
        <v>293</v>
      </c>
      <c r="AF25" s="7">
        <f t="shared" si="10"/>
        <v>999</v>
      </c>
      <c r="AG25" s="15">
        <v>-2.2159</v>
      </c>
      <c r="AH25" s="66">
        <v>1.1093999999999999</v>
      </c>
      <c r="AI25" s="67">
        <v>1.4827999999999999</v>
      </c>
      <c r="AJ25" s="15">
        <f t="shared" si="5"/>
        <v>1.3898299999999999</v>
      </c>
      <c r="AK25" s="41"/>
      <c r="AL25" s="8"/>
      <c r="AM25" s="8"/>
      <c r="AN25" s="42"/>
    </row>
    <row r="26" spans="1:40" s="38" customFormat="1" ht="15.75" thickBot="1" x14ac:dyDescent="0.3">
      <c r="A26" s="46"/>
      <c r="B26" s="59">
        <v>50000000000</v>
      </c>
      <c r="C26" s="60">
        <v>50000000000</v>
      </c>
      <c r="D26" s="50">
        <v>533000000</v>
      </c>
      <c r="E26" s="61">
        <v>800000000</v>
      </c>
      <c r="F26" s="59">
        <v>2000000000000</v>
      </c>
      <c r="G26" s="63">
        <v>0.7</v>
      </c>
      <c r="H26" s="44">
        <v>0.26</v>
      </c>
      <c r="I26" s="46">
        <v>50</v>
      </c>
      <c r="J26" s="53">
        <v>152</v>
      </c>
      <c r="K26" s="53">
        <v>0</v>
      </c>
      <c r="L26" s="53">
        <v>3651</v>
      </c>
      <c r="M26" s="53">
        <f t="shared" si="6"/>
        <v>3803</v>
      </c>
      <c r="N26" s="99">
        <f t="shared" si="7"/>
        <v>3.9968445963712858E-2</v>
      </c>
      <c r="O26" s="94">
        <v>2.8365999999999998</v>
      </c>
      <c r="P26" s="94">
        <v>0</v>
      </c>
      <c r="Q26" s="94">
        <v>32.412500000000001</v>
      </c>
      <c r="R26" s="7">
        <f t="shared" si="8"/>
        <v>35.249099999999999</v>
      </c>
      <c r="S26" s="72">
        <f t="shared" si="9"/>
        <v>8.047297661500577E-2</v>
      </c>
      <c r="T26" s="100">
        <v>43.311</v>
      </c>
      <c r="U26" s="94">
        <v>406.923</v>
      </c>
      <c r="V26" s="94">
        <v>0.20619000000000001</v>
      </c>
      <c r="W26" s="94">
        <v>178.62450000000001</v>
      </c>
      <c r="X26" s="94">
        <v>48.610300000000002</v>
      </c>
      <c r="Y26" s="94">
        <v>228.29849999999999</v>
      </c>
      <c r="Z26" s="94">
        <v>1.3402000000000001E-2</v>
      </c>
      <c r="AA26" s="94">
        <v>-3.4962</v>
      </c>
      <c r="AB26" s="101">
        <v>4.1237000000000001E-3</v>
      </c>
      <c r="AC26" s="100">
        <v>8.1783000000000001</v>
      </c>
      <c r="AD26" s="94">
        <v>810</v>
      </c>
      <c r="AE26" s="94">
        <v>352</v>
      </c>
      <c r="AF26" s="94">
        <f t="shared" si="10"/>
        <v>1162</v>
      </c>
      <c r="AG26" s="94">
        <v>-2.2542</v>
      </c>
      <c r="AH26" s="93">
        <v>1.0182</v>
      </c>
      <c r="AI26" s="95">
        <v>1.5330999999999999</v>
      </c>
      <c r="AJ26" s="94">
        <f t="shared" si="5"/>
        <v>1.4399899999999999</v>
      </c>
      <c r="AK26" s="43"/>
      <c r="AN26" s="44"/>
    </row>
    <row r="27" spans="1:40" x14ac:dyDescent="0.25">
      <c r="A27" s="84" t="s">
        <v>58</v>
      </c>
      <c r="B27" s="49">
        <v>10000000000</v>
      </c>
      <c r="C27" s="50">
        <v>10000000000</v>
      </c>
      <c r="D27" s="50">
        <v>200000000</v>
      </c>
      <c r="E27" s="51">
        <v>400000000</v>
      </c>
      <c r="F27" s="49">
        <v>2000000000000</v>
      </c>
      <c r="G27" s="54">
        <v>0.5</v>
      </c>
      <c r="H27" s="42">
        <v>0.38</v>
      </c>
      <c r="I27" s="45">
        <v>0</v>
      </c>
      <c r="J27" s="6">
        <v>18</v>
      </c>
      <c r="K27" s="6">
        <v>0</v>
      </c>
      <c r="L27" s="6">
        <v>2189</v>
      </c>
      <c r="M27" s="6">
        <f t="shared" si="6"/>
        <v>2207</v>
      </c>
      <c r="N27" s="4">
        <f t="shared" si="7"/>
        <v>8.155867693701857E-3</v>
      </c>
      <c r="O27" s="7">
        <v>0.42770000000000002</v>
      </c>
      <c r="P27" s="7">
        <v>0</v>
      </c>
      <c r="Q27" s="7">
        <v>9.9797399999999996</v>
      </c>
      <c r="R27" s="7">
        <f t="shared" si="8"/>
        <v>10.407439999999999</v>
      </c>
      <c r="S27" s="72">
        <f t="shared" si="9"/>
        <v>4.1095600839399511E-2</v>
      </c>
      <c r="T27" s="73">
        <v>24.1877</v>
      </c>
      <c r="U27" s="7">
        <v>104.85</v>
      </c>
      <c r="V27" s="7">
        <v>0.20619000000000001</v>
      </c>
      <c r="W27" s="7">
        <v>52.420999999999999</v>
      </c>
      <c r="X27" s="7">
        <v>4.3699999999999998E-3</v>
      </c>
      <c r="Y27" s="7">
        <v>52.429000000000002</v>
      </c>
      <c r="Z27" s="7">
        <v>5.1545999999999996E-3</v>
      </c>
      <c r="AA27" s="7">
        <v>-3.7587999999999999</v>
      </c>
      <c r="AB27" s="72">
        <v>3.0928000000000001E-3</v>
      </c>
      <c r="AC27" s="73">
        <v>-2</v>
      </c>
      <c r="AD27" s="7">
        <v>337</v>
      </c>
      <c r="AE27" s="7">
        <v>175</v>
      </c>
      <c r="AF27" s="7">
        <f t="shared" si="10"/>
        <v>512</v>
      </c>
      <c r="AG27" s="15">
        <v>-2.4605000000000001</v>
      </c>
      <c r="AH27" s="88">
        <v>1.44</v>
      </c>
      <c r="AI27" s="89">
        <v>1.2251000000000001</v>
      </c>
      <c r="AJ27" s="15">
        <f t="shared" si="5"/>
        <v>1.208</v>
      </c>
      <c r="AK27" s="41"/>
      <c r="AL27" s="8"/>
      <c r="AM27" s="8"/>
      <c r="AN27" s="42"/>
    </row>
    <row r="28" spans="1:40" x14ac:dyDescent="0.25">
      <c r="A28" s="45"/>
      <c r="B28" s="49">
        <v>10000000000</v>
      </c>
      <c r="C28" s="50">
        <v>10000000000</v>
      </c>
      <c r="D28" s="50">
        <v>200000000</v>
      </c>
      <c r="E28" s="51">
        <v>400000000</v>
      </c>
      <c r="F28" s="49">
        <v>2000000000000</v>
      </c>
      <c r="G28" s="54">
        <v>0.5</v>
      </c>
      <c r="H28" s="42">
        <v>0.38</v>
      </c>
      <c r="I28" s="45">
        <v>2</v>
      </c>
      <c r="J28" s="6">
        <v>33</v>
      </c>
      <c r="K28" s="6">
        <v>0</v>
      </c>
      <c r="L28" s="6">
        <v>2587</v>
      </c>
      <c r="M28" s="6">
        <f t="shared" si="6"/>
        <v>2620</v>
      </c>
      <c r="N28" s="4">
        <f t="shared" si="7"/>
        <v>1.2595419847328244E-2</v>
      </c>
      <c r="O28" s="7">
        <v>0.75505999999999995</v>
      </c>
      <c r="P28" s="7">
        <v>0</v>
      </c>
      <c r="Q28" s="7">
        <v>11.691800000000001</v>
      </c>
      <c r="R28" s="7">
        <f t="shared" si="8"/>
        <v>12.446860000000001</v>
      </c>
      <c r="S28" s="72">
        <f t="shared" si="9"/>
        <v>6.0662689224430889E-2</v>
      </c>
      <c r="T28" s="73">
        <v>23.764700000000001</v>
      </c>
      <c r="U28" s="7">
        <v>115.044</v>
      </c>
      <c r="V28" s="7">
        <v>0.20619000000000001</v>
      </c>
      <c r="W28" s="7">
        <v>55.9908</v>
      </c>
      <c r="X28" s="7">
        <v>2.7018</v>
      </c>
      <c r="Y28" s="7">
        <v>59.053199999999997</v>
      </c>
      <c r="Z28" s="7">
        <v>9.2783999999999991E-3</v>
      </c>
      <c r="AA28" s="7">
        <v>-3.7244000000000002</v>
      </c>
      <c r="AB28" s="72">
        <v>3.0928000000000001E-3</v>
      </c>
      <c r="AC28" s="73">
        <v>4.819</v>
      </c>
      <c r="AD28" s="7">
        <v>397</v>
      </c>
      <c r="AE28" s="7">
        <v>249</v>
      </c>
      <c r="AF28" s="7">
        <f t="shared" si="10"/>
        <v>646</v>
      </c>
      <c r="AG28" s="15">
        <v>-2.4321000000000002</v>
      </c>
      <c r="AH28" s="66">
        <v>1.367</v>
      </c>
      <c r="AI28" s="67">
        <v>1.2705</v>
      </c>
      <c r="AJ28" s="15">
        <f t="shared" si="5"/>
        <v>1.2481499999999999</v>
      </c>
      <c r="AK28" s="41"/>
      <c r="AL28" s="8"/>
      <c r="AM28" s="8"/>
      <c r="AN28" s="42"/>
    </row>
    <row r="29" spans="1:40" x14ac:dyDescent="0.25">
      <c r="A29" s="45"/>
      <c r="B29" s="49">
        <v>10000000000</v>
      </c>
      <c r="C29" s="50">
        <v>10000000000</v>
      </c>
      <c r="D29" s="50">
        <v>200000000</v>
      </c>
      <c r="E29" s="51">
        <v>400000000</v>
      </c>
      <c r="F29" s="49">
        <v>2000000000000</v>
      </c>
      <c r="G29" s="54">
        <v>0.5</v>
      </c>
      <c r="H29" s="42">
        <v>0.38</v>
      </c>
      <c r="I29" s="45">
        <v>5</v>
      </c>
      <c r="J29" s="6">
        <v>45</v>
      </c>
      <c r="K29" s="6">
        <v>0</v>
      </c>
      <c r="L29" s="6">
        <v>2930</v>
      </c>
      <c r="M29" s="6">
        <f t="shared" si="6"/>
        <v>2975</v>
      </c>
      <c r="N29" s="4">
        <f t="shared" si="7"/>
        <v>1.5126050420168067E-2</v>
      </c>
      <c r="O29" s="7">
        <v>0.98421999999999998</v>
      </c>
      <c r="P29" s="7">
        <v>0</v>
      </c>
      <c r="Q29" s="7">
        <v>13.216900000000001</v>
      </c>
      <c r="R29" s="7">
        <f t="shared" si="8"/>
        <v>14.201120000000001</v>
      </c>
      <c r="S29" s="72">
        <f t="shared" si="9"/>
        <v>6.9305801232578831E-2</v>
      </c>
      <c r="T29" s="73">
        <v>24.257200000000001</v>
      </c>
      <c r="U29" s="7">
        <v>124.61</v>
      </c>
      <c r="V29" s="7">
        <v>0.20619000000000001</v>
      </c>
      <c r="W29" s="7">
        <v>59.279800000000002</v>
      </c>
      <c r="X29" s="7">
        <v>5.8372000000000002</v>
      </c>
      <c r="Y29" s="7">
        <v>65.330200000000005</v>
      </c>
      <c r="Z29" s="7">
        <v>8.2474000000000002E-3</v>
      </c>
      <c r="AA29" s="7">
        <v>-3.7782</v>
      </c>
      <c r="AB29" s="72">
        <v>3.0928000000000001E-3</v>
      </c>
      <c r="AC29" s="73">
        <v>4.8281000000000001</v>
      </c>
      <c r="AD29" s="7">
        <v>561</v>
      </c>
      <c r="AE29" s="7">
        <v>318</v>
      </c>
      <c r="AF29" s="7">
        <f t="shared" si="10"/>
        <v>879</v>
      </c>
      <c r="AG29" s="15">
        <v>-2.4853000000000001</v>
      </c>
      <c r="AH29" s="66">
        <v>1.3796999999999999</v>
      </c>
      <c r="AI29" s="67">
        <v>1.3130999999999999</v>
      </c>
      <c r="AJ29" s="15">
        <f t="shared" si="5"/>
        <v>1.2411650000000001</v>
      </c>
      <c r="AK29" s="41"/>
      <c r="AL29" s="8"/>
      <c r="AM29" s="8"/>
      <c r="AN29" s="42"/>
    </row>
    <row r="30" spans="1:40" x14ac:dyDescent="0.25">
      <c r="A30" s="45"/>
      <c r="B30" s="49">
        <v>10000000000</v>
      </c>
      <c r="C30" s="50">
        <v>10000000000</v>
      </c>
      <c r="D30" s="50">
        <v>200000000</v>
      </c>
      <c r="E30" s="51">
        <v>400000000</v>
      </c>
      <c r="F30" s="49">
        <v>2000000000000</v>
      </c>
      <c r="G30" s="54">
        <v>0.5</v>
      </c>
      <c r="H30" s="42">
        <v>0.38</v>
      </c>
      <c r="I30" s="45">
        <v>10</v>
      </c>
      <c r="J30" s="6">
        <v>73</v>
      </c>
      <c r="K30" s="6">
        <v>0</v>
      </c>
      <c r="L30" s="6">
        <v>3323</v>
      </c>
      <c r="M30" s="6">
        <f t="shared" si="6"/>
        <v>3396</v>
      </c>
      <c r="N30" s="4">
        <f t="shared" si="7"/>
        <v>2.1495877502944641E-2</v>
      </c>
      <c r="O30" s="7">
        <v>1.7017</v>
      </c>
      <c r="P30" s="7">
        <v>0</v>
      </c>
      <c r="Q30" s="7">
        <v>15.151199999999999</v>
      </c>
      <c r="R30" s="7">
        <f t="shared" si="8"/>
        <v>16.852899999999998</v>
      </c>
      <c r="S30" s="72">
        <f t="shared" si="9"/>
        <v>0.10097371965655763</v>
      </c>
      <c r="T30" s="73">
        <v>26.022099999999998</v>
      </c>
      <c r="U30" s="7">
        <v>146.30699999999999</v>
      </c>
      <c r="V30" s="7">
        <v>0.20619000000000001</v>
      </c>
      <c r="W30" s="7">
        <v>64.864400000000003</v>
      </c>
      <c r="X30" s="7">
        <v>10.7675</v>
      </c>
      <c r="Y30" s="7">
        <v>78.442599999999999</v>
      </c>
      <c r="Z30" s="7">
        <v>1.1339999999999999E-2</v>
      </c>
      <c r="AA30" s="7">
        <v>-3.7837999999999998</v>
      </c>
      <c r="AB30" s="72">
        <v>3.0928000000000001E-3</v>
      </c>
      <c r="AC30" s="73">
        <v>6.6978999999999997</v>
      </c>
      <c r="AD30" s="7">
        <v>638</v>
      </c>
      <c r="AE30" s="7">
        <v>353</v>
      </c>
      <c r="AF30" s="7">
        <f t="shared" si="10"/>
        <v>991</v>
      </c>
      <c r="AG30" s="15">
        <v>-2.5074000000000001</v>
      </c>
      <c r="AH30" s="88">
        <v>1.3064</v>
      </c>
      <c r="AI30" s="89">
        <v>1.3539000000000001</v>
      </c>
      <c r="AJ30" s="15">
        <f t="shared" si="5"/>
        <v>1.28148</v>
      </c>
      <c r="AK30" s="41"/>
      <c r="AL30" s="8"/>
      <c r="AM30" s="8"/>
      <c r="AN30" s="42"/>
    </row>
    <row r="31" spans="1:40" x14ac:dyDescent="0.25">
      <c r="A31" s="45"/>
      <c r="B31" s="49">
        <v>10000000000</v>
      </c>
      <c r="C31" s="50">
        <v>10000000000</v>
      </c>
      <c r="D31" s="50">
        <v>200000000</v>
      </c>
      <c r="E31" s="51">
        <v>400000000</v>
      </c>
      <c r="F31" s="49">
        <v>2000000000000</v>
      </c>
      <c r="G31" s="54">
        <v>0.5</v>
      </c>
      <c r="H31" s="42">
        <v>0.38</v>
      </c>
      <c r="I31" s="45">
        <v>20</v>
      </c>
      <c r="J31" s="6">
        <v>125</v>
      </c>
      <c r="K31" s="6">
        <v>0</v>
      </c>
      <c r="L31" s="6">
        <v>3786</v>
      </c>
      <c r="M31" s="6">
        <f t="shared" si="6"/>
        <v>3911</v>
      </c>
      <c r="N31" s="4">
        <f t="shared" si="7"/>
        <v>3.1961135259524417E-2</v>
      </c>
      <c r="O31" s="7">
        <v>3.1536</v>
      </c>
      <c r="P31" s="7">
        <v>0</v>
      </c>
      <c r="Q31" s="7">
        <v>17.401599999999998</v>
      </c>
      <c r="R31" s="7">
        <f t="shared" si="8"/>
        <v>20.555199999999999</v>
      </c>
      <c r="S31" s="72">
        <f t="shared" si="9"/>
        <v>0.1534210321475831</v>
      </c>
      <c r="T31" s="73">
        <v>25.845099999999999</v>
      </c>
      <c r="U31" s="7">
        <v>174.79</v>
      </c>
      <c r="V31" s="7">
        <v>0.20619000000000001</v>
      </c>
      <c r="W31" s="7">
        <v>77.070800000000006</v>
      </c>
      <c r="X31" s="7">
        <v>20.395700000000001</v>
      </c>
      <c r="Y31" s="7">
        <v>97.719200000000001</v>
      </c>
      <c r="Z31" s="7">
        <v>1.0309E-2</v>
      </c>
      <c r="AA31" s="7">
        <v>-3.6596000000000002</v>
      </c>
      <c r="AB31" s="72">
        <v>3.0928000000000001E-3</v>
      </c>
      <c r="AC31" s="73">
        <v>5.8966000000000003</v>
      </c>
      <c r="AD31" s="7">
        <v>861</v>
      </c>
      <c r="AE31" s="7">
        <v>397</v>
      </c>
      <c r="AF31" s="7">
        <f t="shared" si="10"/>
        <v>1258</v>
      </c>
      <c r="AG31" s="15">
        <v>-2.3283999999999998</v>
      </c>
      <c r="AH31" s="66">
        <v>1.2218</v>
      </c>
      <c r="AI31" s="67">
        <v>1.3929</v>
      </c>
      <c r="AJ31" s="15">
        <f t="shared" si="5"/>
        <v>1.3280099999999999</v>
      </c>
      <c r="AK31" s="41"/>
      <c r="AL31" s="8"/>
      <c r="AM31" s="8"/>
      <c r="AN31" s="42"/>
    </row>
    <row r="32" spans="1:40" x14ac:dyDescent="0.25">
      <c r="A32" s="45"/>
      <c r="B32" s="49">
        <v>10000000000</v>
      </c>
      <c r="C32" s="50">
        <v>10000000000</v>
      </c>
      <c r="D32" s="50">
        <v>200000000</v>
      </c>
      <c r="E32" s="51">
        <v>400000000</v>
      </c>
      <c r="F32" s="49">
        <v>2000000000000</v>
      </c>
      <c r="G32" s="54">
        <v>0.5</v>
      </c>
      <c r="H32" s="42">
        <v>0.38</v>
      </c>
      <c r="I32" s="45">
        <v>30</v>
      </c>
      <c r="J32" s="6">
        <v>170</v>
      </c>
      <c r="K32" s="6">
        <v>0</v>
      </c>
      <c r="L32" s="6">
        <v>4036</v>
      </c>
      <c r="M32" s="6">
        <f t="shared" si="6"/>
        <v>4206</v>
      </c>
      <c r="N32" s="4">
        <f t="shared" si="7"/>
        <v>4.0418449833571089E-2</v>
      </c>
      <c r="O32" s="7">
        <v>4.4882999999999997</v>
      </c>
      <c r="P32" s="7">
        <v>0</v>
      </c>
      <c r="Q32" s="7">
        <v>18.540099999999999</v>
      </c>
      <c r="R32" s="7">
        <f t="shared" si="8"/>
        <v>23.028399999999998</v>
      </c>
      <c r="S32" s="72">
        <f t="shared" si="9"/>
        <v>0.19490281565371456</v>
      </c>
      <c r="T32" s="73">
        <v>23.99</v>
      </c>
      <c r="U32" s="7">
        <v>203.554</v>
      </c>
      <c r="V32" s="7">
        <v>0.20619000000000001</v>
      </c>
      <c r="W32" s="7">
        <v>86.017600000000002</v>
      </c>
      <c r="X32" s="7">
        <v>29.895700000000001</v>
      </c>
      <c r="Y32" s="7">
        <v>117.5364</v>
      </c>
      <c r="Z32" s="7">
        <v>1.4433E-2</v>
      </c>
      <c r="AA32" s="7">
        <v>-3.6063000000000001</v>
      </c>
      <c r="AB32" s="72">
        <v>3.0928000000000001E-3</v>
      </c>
      <c r="AC32" s="73">
        <v>5.6291000000000002</v>
      </c>
      <c r="AD32" s="7">
        <v>903</v>
      </c>
      <c r="AE32" s="7">
        <v>447</v>
      </c>
      <c r="AF32" s="7">
        <f t="shared" si="10"/>
        <v>1350</v>
      </c>
      <c r="AG32" s="15">
        <v>-2.4923000000000002</v>
      </c>
      <c r="AH32" s="88">
        <v>1.1534</v>
      </c>
      <c r="AI32" s="89">
        <v>1.4533</v>
      </c>
      <c r="AJ32" s="15">
        <f t="shared" si="5"/>
        <v>1.3656299999999999</v>
      </c>
      <c r="AK32" s="41"/>
      <c r="AL32" s="8"/>
      <c r="AM32" s="8"/>
      <c r="AN32" s="42"/>
    </row>
    <row r="33" spans="1:40" x14ac:dyDescent="0.25">
      <c r="A33" s="45"/>
      <c r="B33" s="49">
        <v>10000000000</v>
      </c>
      <c r="C33" s="50">
        <v>10000000000</v>
      </c>
      <c r="D33" s="50">
        <v>200000000</v>
      </c>
      <c r="E33" s="51">
        <v>400000000</v>
      </c>
      <c r="F33" s="49">
        <v>2000000000000</v>
      </c>
      <c r="G33" s="54">
        <v>0.5</v>
      </c>
      <c r="H33" s="42">
        <v>0.38</v>
      </c>
      <c r="I33" s="45">
        <v>40</v>
      </c>
      <c r="J33" s="6">
        <v>226</v>
      </c>
      <c r="K33" s="6">
        <v>0</v>
      </c>
      <c r="L33" s="6">
        <v>4411</v>
      </c>
      <c r="M33" s="6">
        <f t="shared" si="6"/>
        <v>4637</v>
      </c>
      <c r="N33" s="4">
        <f t="shared" si="7"/>
        <v>4.8738408453741645E-2</v>
      </c>
      <c r="O33" s="7">
        <v>5.8163</v>
      </c>
      <c r="P33" s="7">
        <v>0</v>
      </c>
      <c r="Q33" s="7">
        <v>20.445699999999999</v>
      </c>
      <c r="R33" s="7">
        <f t="shared" si="8"/>
        <v>26.262</v>
      </c>
      <c r="S33" s="72" t="s">
        <v>59</v>
      </c>
      <c r="T33" s="73">
        <v>33.1858</v>
      </c>
      <c r="U33" s="7">
        <v>226</v>
      </c>
      <c r="V33" s="7">
        <v>0.20619000000000001</v>
      </c>
      <c r="W33" s="7">
        <v>90.582400000000007</v>
      </c>
      <c r="X33" s="7">
        <v>39.292099999999998</v>
      </c>
      <c r="Y33" s="7">
        <v>131.4316</v>
      </c>
      <c r="Z33" s="7">
        <v>1.1339999999999999E-2</v>
      </c>
      <c r="AA33" s="7">
        <v>-3.6389</v>
      </c>
      <c r="AB33" s="72">
        <v>3.0928000000000001E-3</v>
      </c>
      <c r="AC33" s="73">
        <v>5.0961999999999996</v>
      </c>
      <c r="AD33" s="7">
        <v>1011</v>
      </c>
      <c r="AE33" s="7">
        <v>496</v>
      </c>
      <c r="AF33" s="7">
        <f t="shared" si="10"/>
        <v>1507</v>
      </c>
      <c r="AG33" s="15">
        <v>-2.2961999999999998</v>
      </c>
      <c r="AH33" s="66">
        <v>1.0495000000000001</v>
      </c>
      <c r="AI33" s="67">
        <v>1.4910000000000001</v>
      </c>
      <c r="AJ33" s="15">
        <f t="shared" si="5"/>
        <v>1.4227749999999999</v>
      </c>
      <c r="AK33" s="41"/>
      <c r="AL33" s="8"/>
      <c r="AM33" s="8"/>
      <c r="AN33" s="42"/>
    </row>
    <row r="34" spans="1:40" s="38" customFormat="1" ht="15.75" thickBot="1" x14ac:dyDescent="0.3">
      <c r="A34" s="46"/>
      <c r="B34" s="59">
        <v>10000000000</v>
      </c>
      <c r="C34" s="60">
        <v>10000000000</v>
      </c>
      <c r="D34" s="60">
        <v>200000000</v>
      </c>
      <c r="E34" s="61">
        <v>400000000</v>
      </c>
      <c r="F34" s="59">
        <v>2000000000000</v>
      </c>
      <c r="G34" s="63">
        <v>0.5</v>
      </c>
      <c r="H34" s="44">
        <v>0.38</v>
      </c>
      <c r="I34" s="46">
        <v>50</v>
      </c>
      <c r="J34" s="53">
        <v>280</v>
      </c>
      <c r="K34" s="53">
        <v>0</v>
      </c>
      <c r="L34" s="53">
        <v>4382</v>
      </c>
      <c r="M34" s="53">
        <f t="shared" si="6"/>
        <v>4662</v>
      </c>
      <c r="N34" s="99">
        <f t="shared" si="7"/>
        <v>6.006006006006006E-2</v>
      </c>
      <c r="O34" s="94">
        <v>7.8990999999999998</v>
      </c>
      <c r="P34" s="94">
        <v>0</v>
      </c>
      <c r="Q34" s="94">
        <v>20.308900000000001</v>
      </c>
      <c r="R34" s="94">
        <f t="shared" si="8"/>
        <v>28.208000000000002</v>
      </c>
      <c r="S34" s="101">
        <f>O34/R34</f>
        <v>0.28003048780487805</v>
      </c>
      <c r="T34" s="100">
        <v>32.800800000000002</v>
      </c>
      <c r="U34" s="94">
        <v>245.047</v>
      </c>
      <c r="V34" s="7">
        <v>0.20619000000000001</v>
      </c>
      <c r="W34" s="94">
        <v>97.530299999999997</v>
      </c>
      <c r="X34" s="94">
        <v>49.9863</v>
      </c>
      <c r="Y34" s="94">
        <v>147.51669999999999</v>
      </c>
      <c r="Z34" s="94">
        <v>1.5464E-2</v>
      </c>
      <c r="AA34" s="94">
        <v>-3.5687000000000002</v>
      </c>
      <c r="AB34" s="101">
        <v>2.0619000000000002E-3</v>
      </c>
      <c r="AC34" s="100">
        <v>5.1620999999999997</v>
      </c>
      <c r="AD34" s="94">
        <v>1031</v>
      </c>
      <c r="AE34" s="94">
        <v>482</v>
      </c>
      <c r="AF34" s="94">
        <f t="shared" si="10"/>
        <v>1513</v>
      </c>
      <c r="AG34" s="94">
        <v>-2.2993999999999999</v>
      </c>
      <c r="AH34" s="93">
        <v>0.99087000000000003</v>
      </c>
      <c r="AI34" s="95">
        <v>1.5386</v>
      </c>
      <c r="AJ34" s="94">
        <f t="shared" si="5"/>
        <v>1.4550215</v>
      </c>
      <c r="AK34" s="43"/>
      <c r="AN34" s="44"/>
    </row>
    <row r="35" spans="1:40" x14ac:dyDescent="0.25">
      <c r="N35" s="4">
        <v>0</v>
      </c>
    </row>
    <row r="36" spans="1:40" ht="15.75" thickBot="1" x14ac:dyDescent="0.3">
      <c r="N36" s="4">
        <v>2</v>
      </c>
    </row>
    <row r="37" spans="1:40" x14ac:dyDescent="0.25">
      <c r="A37" t="s">
        <v>51</v>
      </c>
      <c r="B37" s="55">
        <v>50000000000</v>
      </c>
      <c r="C37" s="56">
        <v>50000000000</v>
      </c>
      <c r="D37" s="56">
        <v>600000000</v>
      </c>
      <c r="E37" s="57">
        <v>12000000000</v>
      </c>
      <c r="F37" s="55">
        <v>2000000000000</v>
      </c>
      <c r="G37" s="62">
        <v>0.7</v>
      </c>
      <c r="H37" s="64">
        <v>0.26</v>
      </c>
      <c r="I37" s="10">
        <v>0</v>
      </c>
      <c r="J37" s="40">
        <v>0</v>
      </c>
      <c r="K37" s="69">
        <v>2191</v>
      </c>
      <c r="L37" s="64">
        <f>SUM(J37:K37)</f>
        <v>2191</v>
      </c>
      <c r="M37" s="42">
        <f t="shared" ref="M37:M46" si="11">J37/L37</f>
        <v>0</v>
      </c>
      <c r="N37" s="40">
        <v>0</v>
      </c>
      <c r="O37" s="69">
        <v>17.5318</v>
      </c>
      <c r="P37" s="64">
        <f>SUM(N37:O37)</f>
        <v>17.5318</v>
      </c>
      <c r="Q37" s="39">
        <f>N37/P37</f>
        <v>0</v>
      </c>
      <c r="R37" s="41">
        <v>230.798</v>
      </c>
      <c r="S37" s="65">
        <v>0.10309</v>
      </c>
      <c r="T37" s="65">
        <v>115.373</v>
      </c>
      <c r="U37" s="65">
        <v>6.3E-2</v>
      </c>
      <c r="V37" s="65">
        <v>115.42400000000001</v>
      </c>
      <c r="W37" s="65">
        <v>8.0000000000000002E-3</v>
      </c>
      <c r="X37" s="42">
        <v>-4.1319999999999997</v>
      </c>
      <c r="Y37" s="45">
        <v>42.07</v>
      </c>
      <c r="Z37" s="41">
        <v>212</v>
      </c>
      <c r="AA37" s="65">
        <v>161</v>
      </c>
      <c r="AB37" s="65">
        <f>SUM(Z37:AA37)</f>
        <v>373</v>
      </c>
      <c r="AC37" s="42">
        <v>-2.3346</v>
      </c>
      <c r="AD37" s="41">
        <v>1.6641999999999999</v>
      </c>
      <c r="AE37" s="42">
        <v>1.379</v>
      </c>
      <c r="AF37">
        <f t="shared" ref="AF37:AF46" si="12">-0.55*AD37+2</f>
        <v>1.0846899999999999</v>
      </c>
      <c r="AG37" s="41">
        <v>0.90907000000000004</v>
      </c>
      <c r="AH37" s="65">
        <v>42.272959999999998</v>
      </c>
      <c r="AI37" s="65">
        <v>54.172759999999997</v>
      </c>
      <c r="AJ37" s="42">
        <v>66.136480000000006</v>
      </c>
    </row>
    <row r="38" spans="1:40" x14ac:dyDescent="0.25">
      <c r="B38" s="49">
        <v>50000000000</v>
      </c>
      <c r="C38" s="50">
        <v>50000000000</v>
      </c>
      <c r="D38" s="50">
        <v>600000000</v>
      </c>
      <c r="E38" s="51">
        <v>12000000000</v>
      </c>
      <c r="F38" s="49">
        <v>2000000000000</v>
      </c>
      <c r="G38" s="54">
        <v>0.7</v>
      </c>
      <c r="H38" s="8">
        <v>0.26</v>
      </c>
      <c r="I38" s="45">
        <v>2</v>
      </c>
      <c r="J38" s="41">
        <v>0</v>
      </c>
      <c r="K38" s="65">
        <v>2132</v>
      </c>
      <c r="L38" s="8">
        <f t="shared" ref="L38:L46" si="13">SUM(J38:K38)</f>
        <v>2132</v>
      </c>
      <c r="M38" s="42">
        <f t="shared" si="11"/>
        <v>0</v>
      </c>
      <c r="N38" s="41">
        <v>0</v>
      </c>
      <c r="O38" s="65">
        <v>16.832999999999998</v>
      </c>
      <c r="P38" s="8">
        <f t="shared" ref="P38:P46" si="14">SUM(N38:O38)</f>
        <v>16.832999999999998</v>
      </c>
      <c r="Q38" s="42">
        <f t="shared" ref="Q38:Q46" si="15">N38/P38</f>
        <v>0</v>
      </c>
      <c r="R38" s="41">
        <v>239.36199999999999</v>
      </c>
      <c r="S38" s="65">
        <v>0.10309</v>
      </c>
      <c r="T38" s="65">
        <v>118.428</v>
      </c>
      <c r="U38" s="65">
        <v>2.6939000000000002</v>
      </c>
      <c r="V38" s="65">
        <v>120.93300000000001</v>
      </c>
      <c r="W38" s="65">
        <v>7.2164999999999998E-3</v>
      </c>
      <c r="X38" s="42">
        <v>-4.1319999999999997</v>
      </c>
      <c r="Y38" s="45">
        <v>42.125</v>
      </c>
      <c r="Z38" s="41">
        <v>247</v>
      </c>
      <c r="AA38" s="65">
        <v>165</v>
      </c>
      <c r="AB38" s="65">
        <f t="shared" ref="AB38:AB46" si="16">SUM(Z38:AA38)</f>
        <v>412</v>
      </c>
      <c r="AC38" s="42">
        <v>-2.3934000000000002</v>
      </c>
      <c r="AD38" s="41">
        <v>1.6263000000000001</v>
      </c>
      <c r="AE38" s="42">
        <v>1.4229000000000001</v>
      </c>
      <c r="AF38">
        <f t="shared" si="12"/>
        <v>1.1055349999999999</v>
      </c>
      <c r="AG38" s="41"/>
      <c r="AH38" s="8"/>
      <c r="AI38" s="8"/>
      <c r="AJ38" s="42"/>
    </row>
    <row r="39" spans="1:40" x14ac:dyDescent="0.25">
      <c r="B39" s="49">
        <v>50000000000</v>
      </c>
      <c r="C39" s="50">
        <v>50000000000</v>
      </c>
      <c r="D39" s="50">
        <v>600000000</v>
      </c>
      <c r="E39" s="51">
        <v>12000000000</v>
      </c>
      <c r="F39" s="49">
        <v>2000000000000</v>
      </c>
      <c r="G39" s="54">
        <v>0.7</v>
      </c>
      <c r="H39" s="8">
        <v>0.26</v>
      </c>
      <c r="I39" s="45">
        <v>5</v>
      </c>
      <c r="J39" s="41">
        <v>0</v>
      </c>
      <c r="K39" s="65">
        <v>2509</v>
      </c>
      <c r="L39" s="8">
        <f t="shared" si="13"/>
        <v>2509</v>
      </c>
      <c r="M39" s="42">
        <f t="shared" si="11"/>
        <v>0</v>
      </c>
      <c r="N39" s="41">
        <v>0</v>
      </c>
      <c r="O39" s="65">
        <v>19.989100000000001</v>
      </c>
      <c r="P39" s="8">
        <f t="shared" si="14"/>
        <v>19.989100000000001</v>
      </c>
      <c r="Q39" s="42">
        <f t="shared" si="15"/>
        <v>0</v>
      </c>
      <c r="R39" s="41">
        <v>271.50299999999999</v>
      </c>
      <c r="S39" s="65">
        <v>0.10309</v>
      </c>
      <c r="T39" s="65">
        <v>132.54400000000001</v>
      </c>
      <c r="U39" s="65">
        <v>5.6745000000000001</v>
      </c>
      <c r="V39" s="65">
        <v>138.9588</v>
      </c>
      <c r="W39" s="65">
        <v>1.2371E-2</v>
      </c>
      <c r="X39" s="42">
        <v>-4.1322999999999999</v>
      </c>
      <c r="Y39" s="45">
        <v>42.427999999999997</v>
      </c>
      <c r="Z39" s="41">
        <v>324</v>
      </c>
      <c r="AA39" s="65">
        <v>192</v>
      </c>
      <c r="AB39" s="65">
        <f t="shared" si="16"/>
        <v>516</v>
      </c>
      <c r="AC39" s="42">
        <v>-2.2814000000000001</v>
      </c>
      <c r="AD39" s="41">
        <v>1.6054999999999999</v>
      </c>
      <c r="AE39" s="42">
        <v>1.4697</v>
      </c>
      <c r="AF39">
        <f t="shared" si="12"/>
        <v>1.1169750000000001</v>
      </c>
      <c r="AG39" s="41"/>
      <c r="AH39" s="8"/>
      <c r="AI39" s="8"/>
      <c r="AJ39" s="42"/>
    </row>
    <row r="40" spans="1:40" x14ac:dyDescent="0.25">
      <c r="B40" s="49">
        <v>50000000000</v>
      </c>
      <c r="C40" s="50">
        <v>50000000000</v>
      </c>
      <c r="D40" s="50">
        <v>600000000</v>
      </c>
      <c r="E40" s="51">
        <v>12000000000</v>
      </c>
      <c r="F40" s="49">
        <v>2000000000000</v>
      </c>
      <c r="G40" s="54">
        <v>0.7</v>
      </c>
      <c r="H40" s="8">
        <v>0.26</v>
      </c>
      <c r="I40" s="45">
        <v>10</v>
      </c>
      <c r="J40" s="41">
        <v>0</v>
      </c>
      <c r="K40" s="65">
        <v>2720</v>
      </c>
      <c r="L40" s="8">
        <f t="shared" si="13"/>
        <v>2720</v>
      </c>
      <c r="M40" s="42">
        <f t="shared" si="11"/>
        <v>0</v>
      </c>
      <c r="N40" s="41">
        <v>0</v>
      </c>
      <c r="O40" s="65">
        <v>21.805599999999998</v>
      </c>
      <c r="P40" s="8">
        <f t="shared" si="14"/>
        <v>21.805599999999998</v>
      </c>
      <c r="Q40" s="42">
        <f t="shared" si="15"/>
        <v>0</v>
      </c>
      <c r="R40" s="41">
        <v>300.83800000000002</v>
      </c>
      <c r="S40" s="65">
        <v>0.10309</v>
      </c>
      <c r="T40" s="65">
        <v>144.595</v>
      </c>
      <c r="U40" s="65">
        <v>10.7697</v>
      </c>
      <c r="V40" s="65">
        <v>156.2423</v>
      </c>
      <c r="W40" s="65">
        <v>1.2370000000000001E-2</v>
      </c>
      <c r="X40" s="42">
        <v>-4.1322999999999999</v>
      </c>
      <c r="Y40" s="45">
        <v>43.384</v>
      </c>
      <c r="Z40" s="41">
        <v>336</v>
      </c>
      <c r="AA40" s="65">
        <v>227</v>
      </c>
      <c r="AB40" s="65">
        <f t="shared" si="16"/>
        <v>563</v>
      </c>
      <c r="AC40" s="42">
        <v>-2.3561000000000001</v>
      </c>
      <c r="AD40" s="41">
        <v>1.5333000000000001</v>
      </c>
      <c r="AE40" s="42">
        <v>1.5141</v>
      </c>
      <c r="AF40">
        <f t="shared" si="12"/>
        <v>1.156685</v>
      </c>
      <c r="AG40" s="41"/>
      <c r="AH40" s="8"/>
      <c r="AI40" s="8"/>
      <c r="AJ40" s="42"/>
    </row>
    <row r="41" spans="1:40" x14ac:dyDescent="0.25">
      <c r="B41" s="49">
        <v>50000000000</v>
      </c>
      <c r="C41" s="50">
        <v>50000000000</v>
      </c>
      <c r="D41" s="50">
        <v>600000000</v>
      </c>
      <c r="E41" s="51">
        <v>12000000000</v>
      </c>
      <c r="F41" s="49">
        <v>2000000000000</v>
      </c>
      <c r="G41" s="54">
        <v>0.7</v>
      </c>
      <c r="H41" s="8">
        <v>0.26</v>
      </c>
      <c r="I41" s="45">
        <v>15</v>
      </c>
      <c r="J41" s="41">
        <v>0</v>
      </c>
      <c r="K41" s="65">
        <v>2930</v>
      </c>
      <c r="L41" s="8">
        <f t="shared" si="13"/>
        <v>2930</v>
      </c>
      <c r="M41" s="42">
        <f t="shared" si="11"/>
        <v>0</v>
      </c>
      <c r="N41" s="41">
        <v>0</v>
      </c>
      <c r="O41" s="65">
        <v>23.4208</v>
      </c>
      <c r="P41" s="8">
        <f t="shared" si="14"/>
        <v>23.4208</v>
      </c>
      <c r="Q41" s="42">
        <f t="shared" si="15"/>
        <v>0</v>
      </c>
      <c r="R41" s="41">
        <v>324.89100000000002</v>
      </c>
      <c r="S41" s="65">
        <v>0.10309</v>
      </c>
      <c r="T41" s="65">
        <v>153.8109</v>
      </c>
      <c r="U41" s="65">
        <v>17.268999999999998</v>
      </c>
      <c r="V41" s="65">
        <v>171.08009999999999</v>
      </c>
      <c r="W41" s="65">
        <v>1.1339999999999999E-2</v>
      </c>
      <c r="X41" s="42">
        <v>-4.1322999999999999</v>
      </c>
      <c r="Y41" s="45">
        <v>44.530999999999999</v>
      </c>
      <c r="Z41" s="41">
        <v>439</v>
      </c>
      <c r="AA41" s="65">
        <v>288</v>
      </c>
      <c r="AB41" s="65">
        <f t="shared" si="16"/>
        <v>727</v>
      </c>
      <c r="AC41" s="42">
        <v>-2.3132999999999999</v>
      </c>
      <c r="AD41" s="41">
        <v>1.4875</v>
      </c>
      <c r="AE41" s="42">
        <v>1.5390999999999999</v>
      </c>
      <c r="AF41">
        <f t="shared" si="12"/>
        <v>1.1818749999999998</v>
      </c>
      <c r="AG41" s="41"/>
      <c r="AH41" s="8"/>
      <c r="AI41" s="8"/>
      <c r="AJ41" s="42"/>
    </row>
    <row r="42" spans="1:40" x14ac:dyDescent="0.25">
      <c r="B42" s="49">
        <v>50000000000</v>
      </c>
      <c r="C42" s="50">
        <v>50000000000</v>
      </c>
      <c r="D42" s="50">
        <v>600000000</v>
      </c>
      <c r="E42" s="51">
        <v>12000000000</v>
      </c>
      <c r="F42" s="49">
        <v>2000000000000</v>
      </c>
      <c r="G42" s="54">
        <v>0.7</v>
      </c>
      <c r="H42" s="8">
        <v>0.26</v>
      </c>
      <c r="I42" s="45">
        <v>20</v>
      </c>
      <c r="J42" s="41">
        <v>0</v>
      </c>
      <c r="K42" s="65">
        <v>2987</v>
      </c>
      <c r="L42" s="8">
        <f t="shared" si="13"/>
        <v>2987</v>
      </c>
      <c r="M42" s="42">
        <f t="shared" si="11"/>
        <v>0</v>
      </c>
      <c r="N42" s="41">
        <v>0</v>
      </c>
      <c r="O42" s="65">
        <v>24.161799999999999</v>
      </c>
      <c r="P42" s="8">
        <f t="shared" si="14"/>
        <v>24.161799999999999</v>
      </c>
      <c r="Q42" s="42">
        <f t="shared" si="15"/>
        <v>0</v>
      </c>
      <c r="R42" s="41">
        <v>344.81900000000002</v>
      </c>
      <c r="S42" s="65">
        <v>0.10309</v>
      </c>
      <c r="T42" s="65">
        <v>161.41460000000001</v>
      </c>
      <c r="U42" s="65">
        <v>20.2882</v>
      </c>
      <c r="V42" s="65">
        <v>183.40440000000001</v>
      </c>
      <c r="W42" s="65">
        <v>1.3402000000000001E-2</v>
      </c>
      <c r="X42" s="42">
        <v>-4.1322999999999999</v>
      </c>
      <c r="Y42" s="45">
        <v>46.070999999999998</v>
      </c>
      <c r="Z42" s="41">
        <v>403</v>
      </c>
      <c r="AA42" s="65">
        <v>268</v>
      </c>
      <c r="AB42" s="65">
        <f t="shared" si="16"/>
        <v>671</v>
      </c>
      <c r="AC42" s="42">
        <v>-2.2671000000000001</v>
      </c>
      <c r="AD42" s="41">
        <v>1.4236</v>
      </c>
      <c r="AE42" s="42">
        <v>1.5703</v>
      </c>
      <c r="AF42">
        <f t="shared" si="12"/>
        <v>1.21702</v>
      </c>
      <c r="AG42" s="41"/>
      <c r="AH42" s="8"/>
      <c r="AI42" s="8"/>
      <c r="AJ42" s="42"/>
    </row>
    <row r="43" spans="1:40" x14ac:dyDescent="0.25">
      <c r="B43" s="49">
        <v>50000000000</v>
      </c>
      <c r="C43" s="50">
        <v>50000000000</v>
      </c>
      <c r="D43" s="50">
        <v>600000000</v>
      </c>
      <c r="E43" s="51">
        <v>12000000000</v>
      </c>
      <c r="F43" s="49">
        <v>2000000000000</v>
      </c>
      <c r="G43" s="54">
        <v>0.7</v>
      </c>
      <c r="H43" s="8">
        <v>0.26</v>
      </c>
      <c r="I43" s="45">
        <v>25</v>
      </c>
      <c r="J43" s="41">
        <v>0</v>
      </c>
      <c r="K43" s="65">
        <v>3259</v>
      </c>
      <c r="L43" s="8">
        <f t="shared" si="13"/>
        <v>3259</v>
      </c>
      <c r="M43" s="42">
        <f t="shared" si="11"/>
        <v>0</v>
      </c>
      <c r="N43" s="41">
        <v>0</v>
      </c>
      <c r="O43" s="65">
        <v>26.4969</v>
      </c>
      <c r="P43" s="8">
        <f t="shared" si="14"/>
        <v>26.4969</v>
      </c>
      <c r="Q43" s="42">
        <f t="shared" si="15"/>
        <v>0</v>
      </c>
      <c r="R43" s="41">
        <v>368.34</v>
      </c>
      <c r="S43" s="65">
        <v>0.10309</v>
      </c>
      <c r="T43" s="65">
        <v>170.94059999999999</v>
      </c>
      <c r="U43" s="65">
        <v>25.105899999999998</v>
      </c>
      <c r="V43" s="65">
        <v>197.39940000000001</v>
      </c>
      <c r="W43" s="65">
        <v>1.5464E-2</v>
      </c>
      <c r="X43" s="42">
        <v>-4.1322999999999999</v>
      </c>
      <c r="Y43" s="45">
        <v>46.436999999999998</v>
      </c>
      <c r="Z43" s="41">
        <v>491</v>
      </c>
      <c r="AA43" s="65">
        <v>294</v>
      </c>
      <c r="AB43" s="65">
        <f t="shared" si="16"/>
        <v>785</v>
      </c>
      <c r="AC43" s="42">
        <v>-2.2494999999999998</v>
      </c>
      <c r="AD43" s="41">
        <v>1.3522000000000001</v>
      </c>
      <c r="AE43" s="42">
        <v>1.5956999999999999</v>
      </c>
      <c r="AF43">
        <f t="shared" si="12"/>
        <v>1.2562899999999999</v>
      </c>
      <c r="AG43" s="41"/>
      <c r="AH43" s="8"/>
      <c r="AI43" s="8"/>
      <c r="AJ43" s="42"/>
    </row>
    <row r="44" spans="1:40" x14ac:dyDescent="0.25">
      <c r="B44" s="49">
        <v>50000000000</v>
      </c>
      <c r="C44" s="50">
        <v>50000000000</v>
      </c>
      <c r="D44" s="50">
        <v>600000000</v>
      </c>
      <c r="E44" s="51">
        <v>12000000000</v>
      </c>
      <c r="F44" s="49">
        <v>2000000000000</v>
      </c>
      <c r="G44" s="54">
        <v>0.7</v>
      </c>
      <c r="H44" s="8">
        <v>0.26</v>
      </c>
      <c r="I44" s="45">
        <v>30</v>
      </c>
      <c r="J44" s="70">
        <v>0</v>
      </c>
      <c r="K44" s="65">
        <v>3326</v>
      </c>
      <c r="L44" s="65">
        <f t="shared" si="13"/>
        <v>3326</v>
      </c>
      <c r="M44" s="42">
        <f t="shared" si="11"/>
        <v>0</v>
      </c>
      <c r="N44" s="70">
        <v>0</v>
      </c>
      <c r="O44" s="65">
        <v>27.0395</v>
      </c>
      <c r="P44" s="65">
        <f t="shared" si="14"/>
        <v>27.0395</v>
      </c>
      <c r="Q44" s="68">
        <f t="shared" si="15"/>
        <v>0</v>
      </c>
      <c r="R44" s="70">
        <v>414.4</v>
      </c>
      <c r="S44" s="65">
        <v>0.10309</v>
      </c>
      <c r="T44" s="65">
        <v>191.60910000000001</v>
      </c>
      <c r="U44" s="65">
        <v>29.8644</v>
      </c>
      <c r="V44" s="65">
        <v>222.79089999999999</v>
      </c>
      <c r="W44" s="65">
        <v>1.6494999999999999E-2</v>
      </c>
      <c r="X44" s="68">
        <v>-4.1322999999999999</v>
      </c>
      <c r="Y44" s="71">
        <v>47.600999999999999</v>
      </c>
      <c r="Z44" s="70">
        <v>517</v>
      </c>
      <c r="AA44" s="65">
        <v>303</v>
      </c>
      <c r="AB44" s="65">
        <f t="shared" si="16"/>
        <v>820</v>
      </c>
      <c r="AC44" s="68">
        <v>-2.2299000000000002</v>
      </c>
      <c r="AD44" s="70">
        <v>1.2763</v>
      </c>
      <c r="AE44" s="68">
        <v>1.6134999999999999</v>
      </c>
      <c r="AF44">
        <f t="shared" si="12"/>
        <v>1.298035</v>
      </c>
      <c r="AG44" s="41"/>
      <c r="AH44" s="8"/>
      <c r="AI44" s="8"/>
      <c r="AJ44" s="42"/>
    </row>
    <row r="45" spans="1:40" x14ac:dyDescent="0.25">
      <c r="B45" s="49">
        <v>50000000000</v>
      </c>
      <c r="C45" s="50">
        <v>50000000000</v>
      </c>
      <c r="D45" s="50">
        <v>600000000</v>
      </c>
      <c r="E45" s="51">
        <v>12000000000</v>
      </c>
      <c r="F45" s="49">
        <v>2000000000000</v>
      </c>
      <c r="G45" s="54">
        <v>0.7</v>
      </c>
      <c r="H45" s="8">
        <v>0.26</v>
      </c>
      <c r="I45" s="45">
        <v>40</v>
      </c>
      <c r="J45" s="41">
        <v>0</v>
      </c>
      <c r="K45" s="65">
        <v>3757</v>
      </c>
      <c r="L45" s="8">
        <f>SUM(J45:K45)</f>
        <v>3757</v>
      </c>
      <c r="M45" s="42">
        <f t="shared" si="11"/>
        <v>0</v>
      </c>
      <c r="N45" s="41">
        <v>0</v>
      </c>
      <c r="O45" s="65">
        <v>30.377800000000001</v>
      </c>
      <c r="P45" s="8">
        <f>SUM(N45:O45)</f>
        <v>30.377800000000001</v>
      </c>
      <c r="Q45" s="42">
        <f>N45/P45</f>
        <v>0</v>
      </c>
      <c r="R45" s="41">
        <v>456.666</v>
      </c>
      <c r="S45" s="65">
        <v>0.10309</v>
      </c>
      <c r="T45" s="65">
        <v>207.6704</v>
      </c>
      <c r="U45" s="65">
        <v>39.463000000000001</v>
      </c>
      <c r="V45" s="65">
        <v>248.99</v>
      </c>
      <c r="W45" s="65">
        <v>1.6494999999999999E-2</v>
      </c>
      <c r="X45" s="42">
        <v>-4.1322999999999999</v>
      </c>
      <c r="Y45" s="45">
        <v>50.061</v>
      </c>
      <c r="Z45" s="41">
        <v>591</v>
      </c>
      <c r="AA45" s="65">
        <v>373</v>
      </c>
      <c r="AB45" s="65">
        <f>SUM(Z45:AA45)</f>
        <v>964</v>
      </c>
      <c r="AC45" s="42">
        <v>-2.1587999999999998</v>
      </c>
      <c r="AD45" s="41">
        <v>1.2009000000000001</v>
      </c>
      <c r="AE45" s="42">
        <v>1.6146</v>
      </c>
      <c r="AF45">
        <f t="shared" si="12"/>
        <v>1.3395049999999999</v>
      </c>
      <c r="AG45" s="41"/>
      <c r="AH45" s="8"/>
      <c r="AI45" s="8"/>
      <c r="AJ45" s="42"/>
    </row>
    <row r="46" spans="1:40" ht="15.75" thickBot="1" x14ac:dyDescent="0.3">
      <c r="A46" s="38"/>
      <c r="B46" s="59">
        <v>50000000000</v>
      </c>
      <c r="C46" s="60">
        <v>50000000000</v>
      </c>
      <c r="D46" s="60">
        <v>600000000</v>
      </c>
      <c r="E46" s="61">
        <v>12000000000</v>
      </c>
      <c r="F46" s="59">
        <v>2000000000000</v>
      </c>
      <c r="G46" s="63">
        <v>0.7</v>
      </c>
      <c r="H46" s="38">
        <v>0.26</v>
      </c>
      <c r="I46" s="46">
        <v>50</v>
      </c>
      <c r="J46" s="43">
        <v>0</v>
      </c>
      <c r="K46" s="38">
        <v>3619</v>
      </c>
      <c r="L46" s="38">
        <f t="shared" si="13"/>
        <v>3619</v>
      </c>
      <c r="M46" s="42">
        <f t="shared" si="11"/>
        <v>0</v>
      </c>
      <c r="N46" s="43">
        <v>0</v>
      </c>
      <c r="O46" s="38">
        <v>29.523499999999999</v>
      </c>
      <c r="P46" s="38">
        <f t="shared" si="14"/>
        <v>29.523499999999999</v>
      </c>
      <c r="Q46" s="44">
        <f t="shared" si="15"/>
        <v>0</v>
      </c>
      <c r="R46" s="43">
        <v>464.14699999999999</v>
      </c>
      <c r="S46" s="65">
        <v>0.10309</v>
      </c>
      <c r="T46" s="38">
        <v>206.70179999999999</v>
      </c>
      <c r="U46" s="38">
        <v>48.854399999999998</v>
      </c>
      <c r="V46" s="38">
        <v>257.4452</v>
      </c>
      <c r="W46" s="38">
        <v>1.5464E-2</v>
      </c>
      <c r="X46" s="44">
        <v>-4.1322999999999999</v>
      </c>
      <c r="Y46" s="46">
        <v>51.97</v>
      </c>
      <c r="Z46" s="43">
        <v>593</v>
      </c>
      <c r="AA46" s="38">
        <v>319</v>
      </c>
      <c r="AB46" s="65">
        <f t="shared" si="16"/>
        <v>912</v>
      </c>
      <c r="AC46" s="44">
        <v>-2.1211000000000002</v>
      </c>
      <c r="AD46" s="43">
        <v>1.1432</v>
      </c>
      <c r="AE46" s="44">
        <v>1.6415</v>
      </c>
      <c r="AF46">
        <f t="shared" si="12"/>
        <v>1.3712399999999998</v>
      </c>
      <c r="AG46" s="43"/>
      <c r="AH46" s="38"/>
      <c r="AI46" s="38"/>
      <c r="AJ46" s="44"/>
    </row>
    <row r="47" spans="1:40" x14ac:dyDescent="0.25">
      <c r="O47" s="7">
        <v>1.2266999999999999</v>
      </c>
      <c r="P47" s="7">
        <v>0</v>
      </c>
      <c r="Q47" s="7">
        <v>15.754</v>
      </c>
      <c r="R47" s="7">
        <f t="shared" ref="R47:R53" si="17">O47+Q47</f>
        <v>16.980699999999999</v>
      </c>
      <c r="S47" s="72">
        <f t="shared" ref="S47:S53" si="18">O47/R47</f>
        <v>7.2240838127992368E-2</v>
      </c>
    </row>
    <row r="48" spans="1:40" x14ac:dyDescent="0.25">
      <c r="O48">
        <v>1.3169999999999999</v>
      </c>
      <c r="P48">
        <v>0</v>
      </c>
      <c r="Q48">
        <v>17.510899999999999</v>
      </c>
      <c r="R48">
        <f t="shared" si="17"/>
        <v>18.8279</v>
      </c>
      <c r="S48">
        <f t="shared" si="18"/>
        <v>6.9949383627488995E-2</v>
      </c>
    </row>
    <row r="49" spans="15:19" x14ac:dyDescent="0.25">
      <c r="O49" s="7">
        <v>1.6519999999999999</v>
      </c>
      <c r="P49" s="7">
        <v>0</v>
      </c>
      <c r="Q49" s="7">
        <v>18.904900000000001</v>
      </c>
      <c r="R49" s="7">
        <f t="shared" si="17"/>
        <v>20.556900000000002</v>
      </c>
      <c r="S49" s="72">
        <f t="shared" si="18"/>
        <v>8.0362311438008635E-2</v>
      </c>
    </row>
    <row r="50" spans="15:19" x14ac:dyDescent="0.25">
      <c r="O50" s="7">
        <v>1.5649999999999999</v>
      </c>
      <c r="P50" s="7">
        <v>0</v>
      </c>
      <c r="Q50" s="7">
        <v>18.741800000000001</v>
      </c>
      <c r="R50" s="7">
        <f t="shared" si="17"/>
        <v>20.306800000000003</v>
      </c>
      <c r="S50" s="72">
        <f t="shared" si="18"/>
        <v>7.7067780250950402E-2</v>
      </c>
    </row>
    <row r="51" spans="15:19" x14ac:dyDescent="0.25">
      <c r="O51" s="7">
        <v>2.6638000000000002</v>
      </c>
      <c r="P51" s="7">
        <v>0</v>
      </c>
      <c r="Q51" s="7">
        <v>21.901800000000001</v>
      </c>
      <c r="R51" s="7">
        <f t="shared" si="17"/>
        <v>24.565600000000003</v>
      </c>
      <c r="S51" s="72">
        <f t="shared" si="18"/>
        <v>0.10843618718858891</v>
      </c>
    </row>
    <row r="52" spans="15:19" x14ac:dyDescent="0.25">
      <c r="O52" s="7">
        <v>2.9762</v>
      </c>
      <c r="P52" s="7">
        <v>0</v>
      </c>
      <c r="Q52" s="7">
        <v>22.096900000000002</v>
      </c>
      <c r="R52" s="7">
        <f t="shared" si="17"/>
        <v>25.0731</v>
      </c>
      <c r="S52" s="72">
        <f t="shared" si="18"/>
        <v>0.11870091851426429</v>
      </c>
    </row>
    <row r="53" spans="15:19" ht="15.75" thickBot="1" x14ac:dyDescent="0.3">
      <c r="O53" s="94">
        <v>3.4548999999999999</v>
      </c>
      <c r="P53" s="94">
        <v>0</v>
      </c>
      <c r="Q53" s="94">
        <v>23.642600000000002</v>
      </c>
      <c r="R53" s="94">
        <f t="shared" si="17"/>
        <v>27.0975</v>
      </c>
      <c r="S53" s="101">
        <f t="shared" si="18"/>
        <v>0.1274988467570809</v>
      </c>
    </row>
  </sheetData>
  <mergeCells count="6">
    <mergeCell ref="AK8:AN8"/>
    <mergeCell ref="B8:C8"/>
    <mergeCell ref="J8:N8"/>
    <mergeCell ref="O8:S8"/>
    <mergeCell ref="U8:AB8"/>
    <mergeCell ref="AD8:AG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workbookViewId="0">
      <selection activeCell="D11" sqref="D11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9.28515625" bestFit="1" customWidth="1"/>
    <col min="6" max="6" width="25" bestFit="1" customWidth="1"/>
    <col min="7" max="7" width="19.42578125" bestFit="1" customWidth="1"/>
    <col min="8" max="8" width="13.85546875" bestFit="1" customWidth="1"/>
    <col min="9" max="9" width="18" bestFit="1" customWidth="1"/>
    <col min="10" max="10" width="9.28515625" bestFit="1" customWidth="1"/>
    <col min="11" max="11" width="10.7109375" bestFit="1" customWidth="1"/>
    <col min="12" max="12" width="8.7109375" bestFit="1" customWidth="1"/>
    <col min="13" max="13" width="12" bestFit="1" customWidth="1"/>
    <col min="14" max="14" width="17.42578125" bestFit="1" customWidth="1"/>
    <col min="15" max="15" width="18.85546875" bestFit="1" customWidth="1"/>
    <col min="16" max="16" width="11.85546875" bestFit="1" customWidth="1"/>
    <col min="17" max="18" width="11.28515625" bestFit="1" customWidth="1"/>
    <col min="19" max="19" width="20.28515625" bestFit="1" customWidth="1"/>
    <col min="20" max="20" width="16.140625" bestFit="1" customWidth="1"/>
    <col min="21" max="21" width="10.42578125" bestFit="1" customWidth="1"/>
    <col min="22" max="22" width="24.140625" bestFit="1" customWidth="1"/>
    <col min="23" max="23" width="18.28515625" bestFit="1" customWidth="1"/>
    <col min="24" max="24" width="24.140625" bestFit="1" customWidth="1"/>
    <col min="25" max="25" width="20.28515625" bestFit="1" customWidth="1"/>
    <col min="26" max="26" width="12.85546875" bestFit="1" customWidth="1"/>
    <col min="27" max="27" width="15.5703125" bestFit="1" customWidth="1"/>
    <col min="28" max="28" width="11.85546875" bestFit="1" customWidth="1"/>
    <col min="29" max="29" width="16" bestFit="1" customWidth="1"/>
    <col min="30" max="30" width="11.85546875" bestFit="1" customWidth="1"/>
    <col min="31" max="31" width="16" bestFit="1" customWidth="1"/>
    <col min="32" max="32" width="11.28515625" bestFit="1" customWidth="1"/>
    <col min="33" max="33" width="15.140625" bestFit="1" customWidth="1"/>
    <col min="34" max="34" width="9.42578125" customWidth="1"/>
    <col min="35" max="35" width="15.28515625" bestFit="1" customWidth="1"/>
    <col min="36" max="36" width="23.42578125" bestFit="1" customWidth="1"/>
    <col min="37" max="37" width="15.28515625" bestFit="1" customWidth="1"/>
    <col min="38" max="38" width="23.42578125" bestFit="1" customWidth="1"/>
  </cols>
  <sheetData>
    <row r="1" spans="1:41" x14ac:dyDescent="0.25">
      <c r="A1" s="1" t="s">
        <v>0</v>
      </c>
      <c r="B1" s="2">
        <v>8</v>
      </c>
      <c r="C1" s="3"/>
      <c r="D1" s="3"/>
      <c r="E1" s="3"/>
      <c r="F1" s="3"/>
      <c r="G1" s="4"/>
      <c r="H1" s="3"/>
      <c r="I1" s="5"/>
      <c r="J1" s="6"/>
      <c r="K1" s="6"/>
      <c r="L1" s="6"/>
      <c r="M1" s="52"/>
      <c r="N1" s="52"/>
      <c r="O1" s="15"/>
      <c r="P1" s="15"/>
      <c r="Q1" s="15"/>
      <c r="R1" s="15"/>
      <c r="S1" s="15"/>
      <c r="T1" s="15"/>
      <c r="U1" s="15"/>
      <c r="V1" s="7"/>
      <c r="W1" s="7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8"/>
      <c r="AJ1" s="8"/>
      <c r="AK1" s="8"/>
      <c r="AL1" s="8"/>
      <c r="AM1" s="8"/>
      <c r="AN1" s="8"/>
      <c r="AO1" s="8"/>
    </row>
    <row r="2" spans="1:41" x14ac:dyDescent="0.25">
      <c r="A2" s="1" t="s">
        <v>1</v>
      </c>
      <c r="B2" s="2">
        <f>0.2*10^-7</f>
        <v>2E-8</v>
      </c>
      <c r="C2" s="3"/>
      <c r="D2" s="3"/>
      <c r="E2" s="3"/>
      <c r="F2" s="3"/>
      <c r="G2" s="4"/>
      <c r="H2" s="3"/>
      <c r="I2" s="5"/>
      <c r="J2" s="6"/>
      <c r="K2" s="6"/>
      <c r="L2" s="6"/>
      <c r="M2" s="52"/>
      <c r="N2" s="52"/>
      <c r="O2" s="15"/>
      <c r="P2" s="15"/>
      <c r="Q2" s="15"/>
      <c r="R2" s="15"/>
      <c r="S2" s="15"/>
      <c r="T2" s="15"/>
      <c r="U2" s="15"/>
      <c r="V2" s="7"/>
      <c r="W2" s="7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8"/>
      <c r="AJ2" s="8"/>
      <c r="AK2" s="8"/>
      <c r="AL2" s="8"/>
      <c r="AM2" s="8"/>
      <c r="AN2" s="8"/>
      <c r="AO2" s="8"/>
    </row>
    <row r="3" spans="1:41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15"/>
      <c r="P3" s="15"/>
      <c r="Q3" s="15"/>
      <c r="R3" s="15"/>
      <c r="S3" s="15"/>
      <c r="T3" s="15"/>
      <c r="U3" s="15"/>
      <c r="V3" s="7"/>
      <c r="W3" s="7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8"/>
      <c r="AM3" s="8"/>
      <c r="AN3" s="8"/>
      <c r="AO3" s="8"/>
    </row>
    <row r="4" spans="1:41" x14ac:dyDescent="0.25">
      <c r="A4" s="1" t="s">
        <v>3</v>
      </c>
      <c r="B4" s="2">
        <v>2</v>
      </c>
      <c r="C4" s="3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15"/>
      <c r="P4" s="15"/>
      <c r="Q4" s="15"/>
      <c r="R4" s="15"/>
      <c r="S4" s="15"/>
      <c r="T4" s="15"/>
      <c r="U4" s="15"/>
      <c r="V4" s="7"/>
      <c r="W4" s="7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8"/>
      <c r="AJ4" s="8"/>
      <c r="AK4" s="8"/>
      <c r="AL4" s="8"/>
      <c r="AM4" s="8"/>
      <c r="AN4" s="8"/>
      <c r="AO4" s="8"/>
    </row>
    <row r="5" spans="1:41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/>
      <c r="O5" s="15"/>
      <c r="P5" s="15"/>
      <c r="Q5" s="15"/>
      <c r="R5" s="15"/>
      <c r="S5" s="15"/>
      <c r="T5" s="15"/>
      <c r="U5" s="15"/>
      <c r="V5" s="7"/>
      <c r="W5" s="7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8"/>
      <c r="AJ5" s="8"/>
      <c r="AK5" s="8"/>
      <c r="AL5" s="8"/>
      <c r="AM5" s="8"/>
      <c r="AN5" s="8"/>
      <c r="AO5" s="8"/>
    </row>
    <row r="6" spans="1:41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15"/>
      <c r="P6" s="15"/>
      <c r="Q6" s="15"/>
      <c r="R6" s="15"/>
      <c r="S6" s="15"/>
      <c r="T6" s="15"/>
      <c r="U6" s="15"/>
      <c r="V6" s="7"/>
      <c r="W6" s="7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8"/>
      <c r="AJ6" s="8"/>
      <c r="AK6" s="8"/>
      <c r="AL6" s="8"/>
      <c r="AM6" s="8"/>
      <c r="AN6" s="8"/>
      <c r="AO6" s="8"/>
    </row>
    <row r="7" spans="1:41" ht="15.75" thickBot="1" x14ac:dyDescent="0.3">
      <c r="A7" s="3"/>
      <c r="C7" s="3"/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15"/>
      <c r="P7" s="15"/>
      <c r="Q7" s="15"/>
      <c r="R7" s="15"/>
      <c r="S7" s="15"/>
      <c r="T7" s="15"/>
      <c r="U7" s="15"/>
      <c r="V7" s="7"/>
      <c r="W7" s="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8"/>
      <c r="AJ7" s="8"/>
      <c r="AK7" s="8"/>
      <c r="AL7" s="8"/>
      <c r="AM7" s="8"/>
      <c r="AN7" s="8"/>
      <c r="AO7" s="8"/>
    </row>
    <row r="8" spans="1:41" ht="15.75" thickBot="1" x14ac:dyDescent="0.3">
      <c r="A8" s="40"/>
      <c r="B8" s="107" t="s">
        <v>7</v>
      </c>
      <c r="C8" s="108"/>
      <c r="D8" s="11"/>
      <c r="E8" s="12"/>
      <c r="F8" s="13"/>
      <c r="G8" s="14"/>
      <c r="H8" s="12"/>
      <c r="I8" s="40"/>
      <c r="J8" s="118" t="s">
        <v>8</v>
      </c>
      <c r="K8" s="119"/>
      <c r="L8" s="119"/>
      <c r="M8" s="120"/>
      <c r="N8" s="109" t="s">
        <v>9</v>
      </c>
      <c r="O8" s="110"/>
      <c r="P8" s="110"/>
      <c r="Q8" s="111"/>
      <c r="R8" s="109" t="s">
        <v>10</v>
      </c>
      <c r="S8" s="110"/>
      <c r="T8" s="110"/>
      <c r="U8" s="110"/>
      <c r="V8" s="110"/>
      <c r="W8" s="110"/>
      <c r="X8" s="111"/>
      <c r="Y8" s="47"/>
      <c r="Z8" s="112" t="s">
        <v>11</v>
      </c>
      <c r="AA8" s="113"/>
      <c r="AB8" s="113"/>
      <c r="AC8" s="114"/>
      <c r="AD8" s="66"/>
      <c r="AE8" s="67"/>
      <c r="AF8" s="15"/>
      <c r="AG8" s="115" t="s">
        <v>12</v>
      </c>
      <c r="AH8" s="116"/>
      <c r="AI8" s="116"/>
      <c r="AJ8" s="117"/>
    </row>
    <row r="9" spans="1:41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4" t="s">
        <v>25</v>
      </c>
      <c r="O9" s="25" t="s">
        <v>26</v>
      </c>
      <c r="P9" s="25" t="s">
        <v>27</v>
      </c>
      <c r="Q9" s="26" t="s">
        <v>24</v>
      </c>
      <c r="R9" s="24" t="s">
        <v>29</v>
      </c>
      <c r="S9" s="25" t="s">
        <v>30</v>
      </c>
      <c r="T9" s="25" t="s">
        <v>31</v>
      </c>
      <c r="U9" s="25" t="s">
        <v>32</v>
      </c>
      <c r="V9" s="25" t="s">
        <v>33</v>
      </c>
      <c r="W9" s="25" t="s">
        <v>34</v>
      </c>
      <c r="X9" s="26" t="s">
        <v>35</v>
      </c>
      <c r="Y9" s="48" t="s">
        <v>28</v>
      </c>
      <c r="Z9" s="24" t="s">
        <v>36</v>
      </c>
      <c r="AA9" s="25" t="s">
        <v>37</v>
      </c>
      <c r="AB9" s="25" t="s">
        <v>38</v>
      </c>
      <c r="AC9" s="26" t="s">
        <v>35</v>
      </c>
      <c r="AD9" s="24" t="s">
        <v>39</v>
      </c>
      <c r="AE9" s="26" t="s">
        <v>40</v>
      </c>
      <c r="AF9" s="25" t="s">
        <v>41</v>
      </c>
      <c r="AG9" s="16" t="s">
        <v>42</v>
      </c>
      <c r="AH9" s="27" t="s">
        <v>43</v>
      </c>
      <c r="AI9" s="27" t="s">
        <v>44</v>
      </c>
      <c r="AJ9" s="18" t="s">
        <v>77</v>
      </c>
    </row>
    <row r="10" spans="1:41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4"/>
      <c r="O10" s="35"/>
      <c r="P10" s="35"/>
      <c r="Q10" s="36"/>
      <c r="R10" s="34"/>
      <c r="S10" s="35"/>
      <c r="T10" s="35"/>
      <c r="U10" s="35"/>
      <c r="V10" s="35"/>
      <c r="W10" s="35"/>
      <c r="X10" s="36"/>
      <c r="Y10" s="37" t="s">
        <v>48</v>
      </c>
      <c r="Z10" s="34"/>
      <c r="AA10" s="35"/>
      <c r="AB10" s="35"/>
      <c r="AC10" s="36"/>
      <c r="AD10" s="34"/>
      <c r="AE10" s="36"/>
      <c r="AF10" s="35"/>
      <c r="AG10" s="28"/>
      <c r="AH10" s="29"/>
      <c r="AI10" s="29"/>
      <c r="AJ10" s="30"/>
    </row>
    <row r="11" spans="1:41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>J11/L11</f>
        <v>4.6077684691546078E-2</v>
      </c>
      <c r="N11" s="41">
        <v>0.75104000000000004</v>
      </c>
      <c r="O11" s="65">
        <v>9.6021999999999996E-2</v>
      </c>
      <c r="P11" s="8">
        <f>SUM(N11:O11)</f>
        <v>0.84706199999999998</v>
      </c>
      <c r="Q11" s="42">
        <f>N11/P11</f>
        <v>0.88664111954024627</v>
      </c>
      <c r="R11" s="106">
        <v>85.055000000000007</v>
      </c>
      <c r="S11" s="65">
        <v>0.10309</v>
      </c>
      <c r="T11" s="65">
        <v>42.527000000000001</v>
      </c>
      <c r="U11" s="65">
        <v>2E-3</v>
      </c>
      <c r="V11" s="65">
        <v>42.527999999999999</v>
      </c>
      <c r="W11" s="65">
        <v>2.8799999999999999E-2</v>
      </c>
      <c r="X11" s="68">
        <v>-4.2370000000000001</v>
      </c>
      <c r="Y11" s="45">
        <v>2.8380000000000001</v>
      </c>
      <c r="Z11" s="41">
        <v>919</v>
      </c>
      <c r="AA11" s="65">
        <v>693</v>
      </c>
      <c r="AB11" s="8">
        <f>SUM(Z11:AA11)</f>
        <v>1612</v>
      </c>
      <c r="AC11" s="42">
        <v>-3.2195</v>
      </c>
      <c r="AD11" s="41">
        <v>1.2985</v>
      </c>
      <c r="AE11" s="42">
        <v>1.5793999999999999</v>
      </c>
      <c r="AF11">
        <f>-0.55*AD11+2</f>
        <v>1.285825</v>
      </c>
      <c r="AG11" s="41">
        <v>0.55623</v>
      </c>
      <c r="AH11" s="65">
        <v>29.084199999999999</v>
      </c>
      <c r="AI11" s="65">
        <v>29.355820000000001</v>
      </c>
      <c r="AJ11" s="42">
        <v>59.542099999999998</v>
      </c>
    </row>
    <row r="12" spans="1:41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0">SUM(J12:K12)</f>
        <v>5969</v>
      </c>
      <c r="M12" s="42">
        <f>J12/L12</f>
        <v>5.9306416485173395E-2</v>
      </c>
      <c r="N12" s="65">
        <v>1.0992</v>
      </c>
      <c r="O12" s="65">
        <v>0.10703</v>
      </c>
      <c r="P12" s="8">
        <f>SUM(N12:O12)</f>
        <v>1.2062299999999999</v>
      </c>
      <c r="Q12" s="42">
        <f>N12/P12</f>
        <v>0.91126899513359805</v>
      </c>
      <c r="R12">
        <v>98.718699999999998</v>
      </c>
      <c r="S12" s="65">
        <v>0.10309</v>
      </c>
      <c r="T12" s="65">
        <v>48.361499999999999</v>
      </c>
      <c r="U12" s="65">
        <v>2.0015999999999998</v>
      </c>
      <c r="V12" s="65">
        <v>50.357199999999999</v>
      </c>
      <c r="W12" s="65">
        <v>3.0928000000000001E-2</v>
      </c>
      <c r="X12" s="42">
        <v>-4.1797000000000004</v>
      </c>
      <c r="Y12" s="45">
        <v>3.427</v>
      </c>
      <c r="Z12" s="41">
        <v>989</v>
      </c>
      <c r="AA12" s="65">
        <v>692</v>
      </c>
      <c r="AB12" s="8">
        <f t="shared" ref="AB12:AB30" si="1">SUM(Z12:AA12)</f>
        <v>1681</v>
      </c>
      <c r="AC12" s="42">
        <v>-3.1225000000000001</v>
      </c>
      <c r="AD12" s="41">
        <v>1.222</v>
      </c>
      <c r="AE12" s="65">
        <v>1.5923</v>
      </c>
      <c r="AF12">
        <f t="shared" ref="AF12:AF30" si="2">-0.55*AD12+2</f>
        <v>1.3279000000000001</v>
      </c>
      <c r="AG12" s="41"/>
      <c r="AH12" s="8"/>
      <c r="AI12" s="8"/>
      <c r="AJ12" s="42"/>
    </row>
    <row r="13" spans="1:41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0"/>
        <v>5540</v>
      </c>
      <c r="M13" s="42">
        <f t="shared" ref="M13:M30" si="3">J13/L13</f>
        <v>8.429602888086643E-2</v>
      </c>
      <c r="N13" s="41">
        <v>1.4901</v>
      </c>
      <c r="O13" s="65">
        <v>9.7006999999999996E-2</v>
      </c>
      <c r="P13" s="8">
        <f t="shared" ref="P13" si="4">SUM(N13:O13)</f>
        <v>1.587107</v>
      </c>
      <c r="Q13" s="42">
        <f t="shared" ref="Q13:Q20" si="5">N13/P13</f>
        <v>0.93887809706591929</v>
      </c>
      <c r="R13" s="106">
        <v>109.496</v>
      </c>
      <c r="S13" s="65">
        <v>0.10309</v>
      </c>
      <c r="T13" s="65">
        <v>52.253500000000003</v>
      </c>
      <c r="U13" s="65">
        <v>4.99</v>
      </c>
      <c r="V13" s="65">
        <v>57.2425</v>
      </c>
      <c r="W13" s="65">
        <v>3.4021000000000003E-2</v>
      </c>
      <c r="X13" s="42">
        <v>-4.1581999999999999</v>
      </c>
      <c r="Y13" s="45">
        <v>3.7589999999999999</v>
      </c>
      <c r="Z13" s="41">
        <v>922</v>
      </c>
      <c r="AA13" s="65">
        <v>609</v>
      </c>
      <c r="AB13" s="8">
        <f t="shared" si="1"/>
        <v>1531</v>
      </c>
      <c r="AC13" s="42">
        <v>-2.9695999999999998</v>
      </c>
      <c r="AD13" s="41">
        <v>1.1822999999999999</v>
      </c>
      <c r="AE13" s="65">
        <v>1.6224000000000001</v>
      </c>
      <c r="AF13">
        <f t="shared" si="2"/>
        <v>1.3497349999999999</v>
      </c>
      <c r="AG13" s="41"/>
      <c r="AH13" s="8"/>
      <c r="AI13" s="8"/>
      <c r="AJ13" s="42"/>
    </row>
    <row r="14" spans="1:41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 t="shared" ref="L14" si="6">SUM(J14:K14)</f>
        <v>5496</v>
      </c>
      <c r="M14" s="42">
        <f t="shared" si="3"/>
        <v>0.12700145560407569</v>
      </c>
      <c r="N14" s="41">
        <v>2.2909999999999999</v>
      </c>
      <c r="O14" s="65">
        <v>9.1912999999999995E-2</v>
      </c>
      <c r="P14" s="8">
        <f>SUM(N14:O14)</f>
        <v>2.3829129999999998</v>
      </c>
      <c r="Q14" s="42">
        <f>N14/P14</f>
        <v>0.96142830225022902</v>
      </c>
      <c r="R14" s="41">
        <v>125.69499999999999</v>
      </c>
      <c r="S14" s="65">
        <v>0.10309</v>
      </c>
      <c r="T14" s="65">
        <v>57.8596</v>
      </c>
      <c r="U14" s="65">
        <v>9.98</v>
      </c>
      <c r="V14" s="65">
        <v>67.835400000000007</v>
      </c>
      <c r="W14" s="65">
        <v>3.6082000000000003E-2</v>
      </c>
      <c r="X14" s="42">
        <v>-4.0654000000000003</v>
      </c>
      <c r="Y14" s="45">
        <v>3.8250000000000002</v>
      </c>
      <c r="Z14" s="41">
        <v>920</v>
      </c>
      <c r="AA14" s="65">
        <v>531</v>
      </c>
      <c r="AB14" s="8">
        <f t="shared" si="1"/>
        <v>1451</v>
      </c>
      <c r="AC14" s="42">
        <v>-2.7570000000000001</v>
      </c>
      <c r="AD14" s="41">
        <v>1.1237999999999999</v>
      </c>
      <c r="AE14" s="42">
        <v>1.6633</v>
      </c>
      <c r="AF14">
        <f t="shared" si="2"/>
        <v>1.38191</v>
      </c>
      <c r="AG14" s="41" t="s">
        <v>76</v>
      </c>
      <c r="AH14" s="8"/>
      <c r="AI14" s="8"/>
      <c r="AJ14" s="42"/>
    </row>
    <row r="15" spans="1:41" x14ac:dyDescent="0.25">
      <c r="B15" s="49">
        <v>5000000000</v>
      </c>
      <c r="C15" s="50">
        <v>5000000000</v>
      </c>
      <c r="D15" s="50">
        <v>9000000</v>
      </c>
      <c r="E15" s="51">
        <v>90000000</v>
      </c>
      <c r="F15" s="49">
        <v>29000000000</v>
      </c>
      <c r="G15" s="52">
        <v>0.4</v>
      </c>
      <c r="H15" s="42">
        <v>0.33</v>
      </c>
      <c r="I15" s="102">
        <v>15</v>
      </c>
      <c r="J15" s="65">
        <v>984</v>
      </c>
      <c r="K15" s="65">
        <v>4458</v>
      </c>
      <c r="L15" s="8">
        <f t="shared" si="0"/>
        <v>5442</v>
      </c>
      <c r="M15" s="42">
        <f t="shared" si="3"/>
        <v>0.18081587651598677</v>
      </c>
      <c r="N15" s="41">
        <v>3.476</v>
      </c>
      <c r="O15" s="65">
        <v>8.5663000000000003E-2</v>
      </c>
      <c r="P15" s="8">
        <f t="shared" ref="P15:P20" si="7">SUM(N15:O15)</f>
        <v>3.5616629999999998</v>
      </c>
      <c r="Q15" s="42">
        <f t="shared" si="5"/>
        <v>0.97594859479967644</v>
      </c>
      <c r="R15" s="106">
        <v>143.51300000000001</v>
      </c>
      <c r="S15" s="65">
        <v>0.10309</v>
      </c>
      <c r="T15" s="65">
        <v>64.240799999999993</v>
      </c>
      <c r="U15" s="65">
        <v>14.97</v>
      </c>
      <c r="V15" s="65">
        <v>79.272199999999998</v>
      </c>
      <c r="W15" s="65">
        <v>3.8143999999999997E-2</v>
      </c>
      <c r="X15" s="42">
        <v>-4.0549999999999997</v>
      </c>
      <c r="Y15" s="45">
        <v>4.5810000000000004</v>
      </c>
      <c r="Z15" s="41">
        <v>840</v>
      </c>
      <c r="AA15" s="65">
        <v>510</v>
      </c>
      <c r="AB15" s="8">
        <f t="shared" si="1"/>
        <v>1350</v>
      </c>
      <c r="AC15" s="42">
        <v>-2.6463999999999999</v>
      </c>
      <c r="AD15" s="41">
        <v>1.089</v>
      </c>
      <c r="AE15" s="42">
        <v>1.7018</v>
      </c>
      <c r="AF15">
        <f t="shared" si="2"/>
        <v>1.4010500000000001</v>
      </c>
      <c r="AG15" s="41"/>
      <c r="AH15" s="8"/>
      <c r="AI15" s="8"/>
      <c r="AJ15" s="42"/>
    </row>
    <row r="16" spans="1:41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0"/>
        <v>5320</v>
      </c>
      <c r="M16" s="42">
        <f t="shared" si="3"/>
        <v>0.22875939849624061</v>
      </c>
      <c r="N16" s="41">
        <v>4.4846000000000004</v>
      </c>
      <c r="O16" s="65">
        <v>7.8892000000000004E-2</v>
      </c>
      <c r="P16" s="8">
        <f t="shared" si="7"/>
        <v>4.5634920000000001</v>
      </c>
      <c r="Q16" s="42">
        <f t="shared" si="5"/>
        <v>0.98271236149860686</v>
      </c>
      <c r="R16" s="41">
        <v>160.29300000000001</v>
      </c>
      <c r="S16" s="65">
        <v>0.10309</v>
      </c>
      <c r="T16" s="65">
        <v>70.170699999999997</v>
      </c>
      <c r="U16" s="65">
        <v>19.95</v>
      </c>
      <c r="V16" s="65">
        <v>90.122</v>
      </c>
      <c r="W16" s="65">
        <v>4.1237000000000003E-2</v>
      </c>
      <c r="X16" s="42">
        <v>-4.0263</v>
      </c>
      <c r="Y16" s="45">
        <v>4.7960000000000003</v>
      </c>
      <c r="Z16" s="41">
        <v>785</v>
      </c>
      <c r="AA16" s="65">
        <v>475</v>
      </c>
      <c r="AB16" s="8">
        <f t="shared" si="1"/>
        <v>1260</v>
      </c>
      <c r="AC16" s="42">
        <v>-2.6377999999999999</v>
      </c>
      <c r="AD16" s="41">
        <v>1.0229999999999999</v>
      </c>
      <c r="AE16" s="42">
        <v>1.742</v>
      </c>
      <c r="AF16">
        <f t="shared" si="2"/>
        <v>1.4373499999999999</v>
      </c>
      <c r="AG16" s="41"/>
      <c r="AH16" s="8"/>
      <c r="AI16" s="8"/>
      <c r="AJ16" s="42"/>
    </row>
    <row r="17" spans="1:36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0"/>
        <v>5365</v>
      </c>
      <c r="M17" s="42">
        <f t="shared" si="3"/>
        <v>0.25740913327120224</v>
      </c>
      <c r="N17" s="41">
        <v>5.1196999999999999</v>
      </c>
      <c r="O17" s="65">
        <v>7.6375999999999999E-2</v>
      </c>
      <c r="P17" s="8">
        <f t="shared" si="7"/>
        <v>5.1960759999999997</v>
      </c>
      <c r="Q17" s="42">
        <f t="shared" si="5"/>
        <v>0.98530121576358776</v>
      </c>
      <c r="R17" s="106">
        <v>173.54300000000001</v>
      </c>
      <c r="S17" s="65">
        <v>0.10309</v>
      </c>
      <c r="T17" s="65">
        <v>74.281999999999996</v>
      </c>
      <c r="U17" s="65">
        <v>24.95</v>
      </c>
      <c r="V17" s="65">
        <v>99.260999999999996</v>
      </c>
      <c r="W17" s="65">
        <v>4.4330000000000001E-2</v>
      </c>
      <c r="X17" s="42">
        <v>-4.0381</v>
      </c>
      <c r="Y17" s="45">
        <v>4.835</v>
      </c>
      <c r="Z17" s="41">
        <v>738</v>
      </c>
      <c r="AA17" s="65">
        <v>471</v>
      </c>
      <c r="AB17" s="8">
        <f t="shared" si="1"/>
        <v>1209</v>
      </c>
      <c r="AC17" s="42">
        <v>-2.6187999999999998</v>
      </c>
      <c r="AD17" s="41">
        <v>1.0187999999999999</v>
      </c>
      <c r="AE17" s="42">
        <v>1.7793000000000001</v>
      </c>
      <c r="AF17">
        <f t="shared" si="2"/>
        <v>1.4396599999999999</v>
      </c>
      <c r="AG17" s="41"/>
      <c r="AH17" s="8"/>
      <c r="AI17" s="8"/>
      <c r="AJ17" s="42"/>
    </row>
    <row r="18" spans="1:36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0"/>
        <v>4930</v>
      </c>
      <c r="M18" s="42">
        <f t="shared" si="3"/>
        <v>0.30588235294117649</v>
      </c>
      <c r="N18" s="41">
        <v>6.0437000000000003</v>
      </c>
      <c r="O18" s="65">
        <v>6.6256999999999996E-2</v>
      </c>
      <c r="P18" s="8">
        <f t="shared" si="7"/>
        <v>6.1099570000000005</v>
      </c>
      <c r="Q18" s="42">
        <f t="shared" si="5"/>
        <v>0.98915589749649624</v>
      </c>
      <c r="R18" s="41">
        <v>186.43899999999999</v>
      </c>
      <c r="S18" s="65">
        <v>0.10309</v>
      </c>
      <c r="T18" s="65">
        <v>78.257000000000005</v>
      </c>
      <c r="U18" s="65">
        <v>29.933</v>
      </c>
      <c r="V18" s="65">
        <v>108.182</v>
      </c>
      <c r="W18" s="65">
        <v>4.5360999999999999E-2</v>
      </c>
      <c r="X18" s="42">
        <v>-3.9860000000000002</v>
      </c>
      <c r="Y18" s="45">
        <v>4.97</v>
      </c>
      <c r="Z18" s="41">
        <v>659</v>
      </c>
      <c r="AA18" s="65">
        <v>398</v>
      </c>
      <c r="AB18" s="8">
        <f t="shared" si="1"/>
        <v>1057</v>
      </c>
      <c r="AC18" s="42">
        <v>-2.4687999999999999</v>
      </c>
      <c r="AD18" s="41">
        <v>1.0078</v>
      </c>
      <c r="AE18" s="42">
        <v>1.7955000000000001</v>
      </c>
      <c r="AF18">
        <f t="shared" si="2"/>
        <v>1.4457100000000001</v>
      </c>
      <c r="AG18" s="41"/>
      <c r="AH18" s="8"/>
      <c r="AI18" s="8"/>
      <c r="AJ18" s="42"/>
    </row>
    <row r="19" spans="1:36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0"/>
        <v>4969</v>
      </c>
      <c r="M19" s="42">
        <f t="shared" si="3"/>
        <v>0.38639565304890322</v>
      </c>
      <c r="N19" s="41">
        <v>8.3757999999999999</v>
      </c>
      <c r="O19" s="65">
        <v>5.9180000000000003E-2</v>
      </c>
      <c r="P19" s="8">
        <f t="shared" si="7"/>
        <v>8.4349799999999995</v>
      </c>
      <c r="Q19" s="42">
        <f t="shared" si="5"/>
        <v>0.99298397862235599</v>
      </c>
      <c r="R19" s="106">
        <v>212.376</v>
      </c>
      <c r="S19" s="65">
        <v>0.10309</v>
      </c>
      <c r="T19" s="65">
        <v>86.236500000000007</v>
      </c>
      <c r="U19" s="65">
        <v>39.9</v>
      </c>
      <c r="V19" s="65">
        <v>126.1396</v>
      </c>
      <c r="W19" s="65">
        <v>5.2576999999999999E-2</v>
      </c>
      <c r="X19" s="42">
        <v>-3.8919999999999999</v>
      </c>
      <c r="Y19" s="45">
        <v>5.34</v>
      </c>
      <c r="Z19" s="41">
        <v>667</v>
      </c>
      <c r="AA19" s="65">
        <v>462</v>
      </c>
      <c r="AB19" s="8">
        <f t="shared" si="1"/>
        <v>1129</v>
      </c>
      <c r="AC19" s="42">
        <v>-2.4849000000000001</v>
      </c>
      <c r="AD19" s="41">
        <v>0.997</v>
      </c>
      <c r="AE19" s="42">
        <v>1.8124</v>
      </c>
      <c r="AF19">
        <f t="shared" si="2"/>
        <v>1.4516499999999999</v>
      </c>
      <c r="AG19" s="41"/>
      <c r="AH19" s="8"/>
      <c r="AI19" s="8"/>
      <c r="AJ19" s="42"/>
    </row>
    <row r="20" spans="1:36" s="38" customFormat="1" ht="15.75" thickBot="1" x14ac:dyDescent="0.3">
      <c r="B20" s="49">
        <v>5000000000</v>
      </c>
      <c r="C20" s="5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8">
        <f t="shared" si="0"/>
        <v>4866</v>
      </c>
      <c r="M20" s="42">
        <f t="shared" si="3"/>
        <v>0.44636251541307026</v>
      </c>
      <c r="N20" s="43">
        <v>10.250500000000001</v>
      </c>
      <c r="O20" s="38">
        <v>5.2308E-2</v>
      </c>
      <c r="P20" s="8">
        <f t="shared" si="7"/>
        <v>10.302808000000001</v>
      </c>
      <c r="Q20" s="42">
        <f t="shared" si="5"/>
        <v>0.99492293751373417</v>
      </c>
      <c r="R20" s="43">
        <v>238.821</v>
      </c>
      <c r="S20" s="65">
        <v>0.10309</v>
      </c>
      <c r="T20" s="38">
        <v>94.382199999999997</v>
      </c>
      <c r="U20" s="38">
        <v>49.88</v>
      </c>
      <c r="V20" s="38">
        <v>144.43879999999999</v>
      </c>
      <c r="W20" s="38">
        <v>5.6701000000000001E-2</v>
      </c>
      <c r="X20" s="44">
        <v>-3.8363</v>
      </c>
      <c r="Y20" s="46">
        <v>5.5229999999999997</v>
      </c>
      <c r="Z20" s="43">
        <v>633</v>
      </c>
      <c r="AA20" s="38">
        <v>482</v>
      </c>
      <c r="AB20" s="8">
        <f t="shared" si="1"/>
        <v>1115</v>
      </c>
      <c r="AC20" s="44">
        <v>-2.4437000000000002</v>
      </c>
      <c r="AD20" s="43">
        <v>0.9839</v>
      </c>
      <c r="AE20" s="44">
        <v>1.8364</v>
      </c>
      <c r="AF20">
        <f t="shared" si="2"/>
        <v>1.458855</v>
      </c>
      <c r="AG20" s="43"/>
      <c r="AJ20" s="44"/>
    </row>
    <row r="21" spans="1:36" ht="15.75" thickBot="1" x14ac:dyDescent="0.3">
      <c r="A21" t="s">
        <v>51</v>
      </c>
      <c r="B21" s="55">
        <v>50000000000</v>
      </c>
      <c r="C21" s="56">
        <v>50000000000</v>
      </c>
      <c r="D21" s="56">
        <v>600000000</v>
      </c>
      <c r="E21" s="56">
        <v>1000000000</v>
      </c>
      <c r="F21" s="55">
        <v>2000000000000</v>
      </c>
      <c r="G21" s="62">
        <v>0.7</v>
      </c>
      <c r="H21" s="64">
        <v>0.26</v>
      </c>
      <c r="I21" s="10">
        <v>0</v>
      </c>
      <c r="J21" s="40">
        <v>44</v>
      </c>
      <c r="K21" s="69">
        <v>2066</v>
      </c>
      <c r="L21" s="64">
        <f>SUM(J21:K21)</f>
        <v>2110</v>
      </c>
      <c r="M21" s="42">
        <f t="shared" si="3"/>
        <v>2.0853080568720379E-2</v>
      </c>
      <c r="N21" s="41">
        <v>1.1748000000000001</v>
      </c>
      <c r="O21" s="69">
        <v>16.382999999999999</v>
      </c>
      <c r="P21" s="64">
        <f>SUM(N21:O21)</f>
        <v>17.5578</v>
      </c>
      <c r="Q21" s="39">
        <f>N21/P21</f>
        <v>6.6910432969962075E-2</v>
      </c>
      <c r="R21" s="106">
        <v>233.792</v>
      </c>
      <c r="S21" s="65">
        <v>0.10309</v>
      </c>
      <c r="T21" s="65">
        <v>116.87560000000001</v>
      </c>
      <c r="U21" s="65">
        <v>3.8699999999999998E-2</v>
      </c>
      <c r="V21" s="65">
        <v>116.9164</v>
      </c>
      <c r="W21" s="65">
        <v>7.2156E-3</v>
      </c>
      <c r="X21" s="42">
        <v>-3.7913000000000001</v>
      </c>
      <c r="Y21" s="45">
        <v>42.4709</v>
      </c>
      <c r="Z21" s="41">
        <v>266</v>
      </c>
      <c r="AA21" s="65">
        <v>185</v>
      </c>
      <c r="AB21" s="65">
        <f t="shared" si="1"/>
        <v>451</v>
      </c>
      <c r="AC21" s="42">
        <v>-2.4043000000000001</v>
      </c>
      <c r="AD21" s="41">
        <v>1.5088999999999999</v>
      </c>
      <c r="AE21" s="42">
        <v>1.2778</v>
      </c>
      <c r="AF21">
        <f t="shared" si="2"/>
        <v>1.170105</v>
      </c>
      <c r="AG21" s="41">
        <v>0.82899</v>
      </c>
      <c r="AH21" s="65">
        <v>39.658540000000002</v>
      </c>
      <c r="AI21" s="65">
        <v>54.609209999999997</v>
      </c>
      <c r="AJ21" s="42">
        <v>64.829269999999994</v>
      </c>
    </row>
    <row r="22" spans="1:36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8">SUM(J22:K22)</f>
        <v>2219</v>
      </c>
      <c r="M22" s="42">
        <f t="shared" si="3"/>
        <v>2.0730058584948176E-2</v>
      </c>
      <c r="N22" s="40">
        <v>1.2256</v>
      </c>
      <c r="O22" s="65">
        <v>17.282399999999999</v>
      </c>
      <c r="P22" s="8">
        <f t="shared" ref="P22:P30" si="9">SUM(N22:O22)</f>
        <v>18.507999999999999</v>
      </c>
      <c r="Q22" s="42">
        <f t="shared" ref="Q22:Q30" si="10">N22/P22</f>
        <v>6.6220012967365474E-2</v>
      </c>
      <c r="R22" s="41">
        <v>243.34</v>
      </c>
      <c r="S22" s="65">
        <v>0.10309</v>
      </c>
      <c r="T22" s="65">
        <v>120.0638</v>
      </c>
      <c r="U22" s="65">
        <v>2.6568999999999998</v>
      </c>
      <c r="V22" s="65">
        <v>123.2762</v>
      </c>
      <c r="W22" s="65">
        <v>1.0309E-2</v>
      </c>
      <c r="X22" s="42">
        <v>-3.7155</v>
      </c>
      <c r="Y22" s="45">
        <v>44.533999999999999</v>
      </c>
      <c r="Z22" s="41">
        <v>268</v>
      </c>
      <c r="AA22" s="65">
        <v>151</v>
      </c>
      <c r="AB22" s="65">
        <f t="shared" si="1"/>
        <v>419</v>
      </c>
      <c r="AC22" s="42">
        <v>-2.2869000000000002</v>
      </c>
      <c r="AD22" s="41">
        <v>1.4733000000000001</v>
      </c>
      <c r="AE22" s="42">
        <v>1.3149</v>
      </c>
      <c r="AF22">
        <f t="shared" si="2"/>
        <v>1.1896849999999999</v>
      </c>
      <c r="AG22" s="41"/>
      <c r="AH22" s="8"/>
      <c r="AI22" s="8"/>
      <c r="AJ22" s="42"/>
    </row>
    <row r="23" spans="1:36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8"/>
        <v>2231</v>
      </c>
      <c r="M23" s="42">
        <f t="shared" si="3"/>
        <v>2.1515015688032272E-2</v>
      </c>
      <c r="N23" s="41">
        <v>1.4056999999999999</v>
      </c>
      <c r="O23" s="65">
        <v>17.173400000000001</v>
      </c>
      <c r="P23" s="8">
        <f t="shared" si="9"/>
        <v>18.5791</v>
      </c>
      <c r="Q23" s="42">
        <f t="shared" si="10"/>
        <v>7.5660284943834741E-2</v>
      </c>
      <c r="R23" s="106">
        <v>249.48599999999999</v>
      </c>
      <c r="S23" s="65">
        <v>0.10309</v>
      </c>
      <c r="T23" s="65">
        <v>128.059</v>
      </c>
      <c r="U23" s="65">
        <v>5.7237999999999998</v>
      </c>
      <c r="V23" s="65">
        <v>128.059</v>
      </c>
      <c r="W23" s="65">
        <v>1.1339999999999999E-2</v>
      </c>
      <c r="X23" s="42">
        <v>-3.6842999999999999</v>
      </c>
      <c r="Y23" s="45">
        <v>45.344999999999999</v>
      </c>
      <c r="Z23" s="41">
        <v>309</v>
      </c>
      <c r="AA23" s="65">
        <v>200</v>
      </c>
      <c r="AB23" s="65">
        <f t="shared" si="1"/>
        <v>509</v>
      </c>
      <c r="AC23" s="42">
        <v>-2.3694999999999999</v>
      </c>
      <c r="AD23" s="41">
        <v>1.4520999999999999</v>
      </c>
      <c r="AE23" s="42">
        <v>1.3121</v>
      </c>
      <c r="AF23">
        <f t="shared" si="2"/>
        <v>1.2013449999999999</v>
      </c>
      <c r="AG23" s="41"/>
      <c r="AH23" s="8"/>
      <c r="AI23" s="8"/>
      <c r="AJ23" s="42"/>
    </row>
    <row r="24" spans="1:36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8"/>
        <v>2434</v>
      </c>
      <c r="M24" s="42">
        <f t="shared" si="3"/>
        <v>2.0542317173377157E-2</v>
      </c>
      <c r="N24" s="41">
        <v>1.4833000000000001</v>
      </c>
      <c r="O24" s="65">
        <v>19.064599999999999</v>
      </c>
      <c r="P24" s="8">
        <f t="shared" si="9"/>
        <v>20.547899999999998</v>
      </c>
      <c r="Q24" s="42">
        <f t="shared" si="10"/>
        <v>7.2187425479002726E-2</v>
      </c>
      <c r="R24" s="41">
        <v>282.35300000000001</v>
      </c>
      <c r="S24" s="65">
        <v>0.10309</v>
      </c>
      <c r="T24" s="65">
        <v>135.4349</v>
      </c>
      <c r="U24" s="65">
        <v>10.709</v>
      </c>
      <c r="V24" s="65">
        <v>146.91820000000001</v>
      </c>
      <c r="W24" s="65">
        <v>8.2474000000000002E-3</v>
      </c>
      <c r="X24" s="42">
        <v>-3.6861999999999999</v>
      </c>
      <c r="Y24" s="45">
        <v>43.698</v>
      </c>
      <c r="Z24" s="41">
        <v>328</v>
      </c>
      <c r="AA24" s="65">
        <v>207</v>
      </c>
      <c r="AB24" s="65">
        <f t="shared" si="1"/>
        <v>535</v>
      </c>
      <c r="AC24" s="42">
        <v>-2.375</v>
      </c>
      <c r="AD24" s="41">
        <v>1.4359999999999999</v>
      </c>
      <c r="AE24" s="42">
        <v>1.3448</v>
      </c>
      <c r="AF24">
        <f t="shared" si="2"/>
        <v>1.2101999999999999</v>
      </c>
      <c r="AG24" s="41"/>
      <c r="AH24" s="8"/>
      <c r="AI24" s="8"/>
      <c r="AJ24" s="42"/>
    </row>
    <row r="25" spans="1:36" x14ac:dyDescent="0.25">
      <c r="B25" s="49">
        <v>50000000000</v>
      </c>
      <c r="C25" s="50">
        <v>50000000000</v>
      </c>
      <c r="D25" s="50">
        <v>600000000</v>
      </c>
      <c r="E25" s="51">
        <v>1000000000</v>
      </c>
      <c r="F25" s="49">
        <v>2000000000000</v>
      </c>
      <c r="G25" s="54">
        <v>0.7</v>
      </c>
      <c r="H25" s="8">
        <v>0.26</v>
      </c>
      <c r="I25" s="45">
        <v>15</v>
      </c>
      <c r="J25" s="41">
        <v>50</v>
      </c>
      <c r="K25" s="65">
        <v>2548</v>
      </c>
      <c r="L25" s="8">
        <f t="shared" si="8"/>
        <v>2598</v>
      </c>
      <c r="M25" s="42">
        <f t="shared" si="3"/>
        <v>1.924557351809084E-2</v>
      </c>
      <c r="N25" s="41">
        <v>1.5062</v>
      </c>
      <c r="O25" s="65">
        <v>20.404900000000001</v>
      </c>
      <c r="P25" s="8">
        <f t="shared" si="9"/>
        <v>21.911100000000001</v>
      </c>
      <c r="Q25" s="42">
        <f t="shared" si="10"/>
        <v>6.8741414169074117E-2</v>
      </c>
      <c r="R25" s="106">
        <v>299.74</v>
      </c>
      <c r="S25" s="65">
        <v>0.10309</v>
      </c>
      <c r="T25" s="65">
        <v>141.52760000000001</v>
      </c>
      <c r="U25" s="65">
        <v>15.546200000000001</v>
      </c>
      <c r="V25" s="65">
        <v>158.2124</v>
      </c>
      <c r="W25" s="65">
        <v>1.0309E-3</v>
      </c>
      <c r="X25" s="42">
        <v>-3.6684999999999999</v>
      </c>
      <c r="Y25" s="45">
        <v>44.107999999999997</v>
      </c>
      <c r="Z25" s="41">
        <v>338</v>
      </c>
      <c r="AA25" s="65">
        <v>215</v>
      </c>
      <c r="AB25" s="65">
        <f t="shared" si="1"/>
        <v>553</v>
      </c>
      <c r="AC25" s="42">
        <v>-2.3548</v>
      </c>
      <c r="AD25" s="41">
        <v>1.3896999999999999</v>
      </c>
      <c r="AE25" s="42">
        <v>1.4325000000000001</v>
      </c>
      <c r="AF25">
        <f t="shared" si="2"/>
        <v>1.235665</v>
      </c>
      <c r="AG25" s="41"/>
      <c r="AH25" s="8"/>
      <c r="AI25" s="8"/>
      <c r="AJ25" s="42"/>
    </row>
    <row r="26" spans="1:36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8"/>
        <v>2872</v>
      </c>
      <c r="M26" s="42">
        <f t="shared" si="3"/>
        <v>1.8454038997214484E-2</v>
      </c>
      <c r="N26" s="41">
        <v>1.5281</v>
      </c>
      <c r="O26" s="65">
        <v>22.507999999999999</v>
      </c>
      <c r="P26" s="8">
        <f t="shared" si="9"/>
        <v>24.036099999999998</v>
      </c>
      <c r="Q26" s="42">
        <f t="shared" si="10"/>
        <v>6.3575205628200918E-2</v>
      </c>
      <c r="R26" s="41">
        <v>329.23</v>
      </c>
      <c r="S26" s="65">
        <v>0.10309</v>
      </c>
      <c r="T26" s="65">
        <v>153.67099999999999</v>
      </c>
      <c r="U26" s="65">
        <v>20.398900000000001</v>
      </c>
      <c r="V26" s="65">
        <v>175.5591</v>
      </c>
      <c r="W26" s="65">
        <v>1.0309E-2</v>
      </c>
      <c r="X26" s="42">
        <v>-3.7199</v>
      </c>
      <c r="Y26" s="45">
        <v>47.845999999999997</v>
      </c>
      <c r="Z26" s="41">
        <v>418</v>
      </c>
      <c r="AA26" s="65">
        <v>246</v>
      </c>
      <c r="AB26" s="65">
        <f t="shared" si="1"/>
        <v>664</v>
      </c>
      <c r="AC26" s="42">
        <v>-2.2631000000000001</v>
      </c>
      <c r="AD26" s="41">
        <v>1.3425</v>
      </c>
      <c r="AE26" s="42">
        <v>1.5123</v>
      </c>
      <c r="AF26">
        <f t="shared" si="2"/>
        <v>1.261625</v>
      </c>
      <c r="AG26" s="41"/>
      <c r="AH26" s="8"/>
      <c r="AI26" s="8"/>
      <c r="AJ26" s="42"/>
    </row>
    <row r="27" spans="1:36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8"/>
        <v>2989</v>
      </c>
      <c r="M27" s="42">
        <f t="shared" si="3"/>
        <v>2.2750083640013383E-2</v>
      </c>
      <c r="N27" s="41">
        <v>1.9192</v>
      </c>
      <c r="O27" s="65">
        <v>23.348500000000001</v>
      </c>
      <c r="P27" s="8">
        <f t="shared" si="9"/>
        <v>25.267700000000001</v>
      </c>
      <c r="Q27" s="42">
        <f t="shared" si="10"/>
        <v>7.5954677315307681E-2</v>
      </c>
      <c r="R27" s="106">
        <v>347.62</v>
      </c>
      <c r="S27" s="65">
        <v>0.10309</v>
      </c>
      <c r="T27" s="65">
        <v>160.58009999999999</v>
      </c>
      <c r="U27" s="65">
        <v>25.12</v>
      </c>
      <c r="V27" s="65">
        <v>187.03989999999999</v>
      </c>
      <c r="W27" s="65">
        <v>1.2371E-2</v>
      </c>
      <c r="X27" s="42">
        <v>-3.6966000000000001</v>
      </c>
      <c r="Y27" s="45">
        <v>47.034999999999997</v>
      </c>
      <c r="Z27" s="41">
        <v>480</v>
      </c>
      <c r="AA27" s="65">
        <v>263</v>
      </c>
      <c r="AB27" s="65">
        <f t="shared" si="1"/>
        <v>743</v>
      </c>
      <c r="AC27" s="42">
        <v>-2.2587999999999999</v>
      </c>
      <c r="AD27" s="41">
        <v>1.3078000000000001</v>
      </c>
      <c r="AE27" s="42">
        <v>1.5688</v>
      </c>
      <c r="AF27">
        <f t="shared" si="2"/>
        <v>1.28071</v>
      </c>
      <c r="AG27" s="41"/>
      <c r="AH27" s="8"/>
      <c r="AI27" s="8"/>
      <c r="AJ27" s="42"/>
    </row>
    <row r="28" spans="1:36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8"/>
        <v>2950</v>
      </c>
      <c r="M28" s="42">
        <f t="shared" si="3"/>
        <v>2.5762711864406779E-2</v>
      </c>
      <c r="N28" s="70">
        <v>2.3132000000000001</v>
      </c>
      <c r="O28" s="65">
        <v>23.323599999999999</v>
      </c>
      <c r="P28" s="65">
        <f t="shared" si="9"/>
        <v>25.636800000000001</v>
      </c>
      <c r="Q28" s="68">
        <f t="shared" si="10"/>
        <v>9.0229669849591215E-2</v>
      </c>
      <c r="R28" s="70">
        <v>364.83600000000001</v>
      </c>
      <c r="S28" s="65">
        <v>0.10309</v>
      </c>
      <c r="T28" s="65">
        <v>167.07040000000001</v>
      </c>
      <c r="U28" s="65">
        <v>30.6952</v>
      </c>
      <c r="V28" s="65">
        <v>192.239</v>
      </c>
      <c r="W28" s="65">
        <v>1.1339999999999999E-2</v>
      </c>
      <c r="X28" s="68">
        <v>-3.6644999999999999</v>
      </c>
      <c r="Y28" s="71">
        <v>47.436</v>
      </c>
      <c r="Z28" s="70">
        <v>462</v>
      </c>
      <c r="AA28" s="65">
        <v>258</v>
      </c>
      <c r="AB28" s="65">
        <f t="shared" si="1"/>
        <v>720</v>
      </c>
      <c r="AC28" s="68">
        <v>-2.2732999999999999</v>
      </c>
      <c r="AD28" s="70">
        <v>1.2347999999999999</v>
      </c>
      <c r="AE28" s="68">
        <v>1.5829</v>
      </c>
      <c r="AF28">
        <f t="shared" si="2"/>
        <v>1.3208600000000001</v>
      </c>
      <c r="AG28" s="41"/>
      <c r="AH28" s="8"/>
      <c r="AI28" s="8"/>
      <c r="AJ28" s="42"/>
    </row>
    <row r="29" spans="1:36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 t="shared" si="3"/>
        <v>2.7092113184828417E-2</v>
      </c>
      <c r="N29" s="41">
        <v>2.8174000000000001</v>
      </c>
      <c r="O29" s="65">
        <v>26.376999999999999</v>
      </c>
      <c r="P29" s="8">
        <f>SUM(N29:O29)</f>
        <v>29.194399999999998</v>
      </c>
      <c r="Q29" s="42">
        <f>N29/P29</f>
        <v>9.65048091414792E-2</v>
      </c>
      <c r="R29" s="106">
        <v>408.70600000000002</v>
      </c>
      <c r="S29" s="65">
        <v>0.10309</v>
      </c>
      <c r="T29" s="65">
        <v>183.88489999999999</v>
      </c>
      <c r="U29" s="65">
        <v>39.511699999999998</v>
      </c>
      <c r="V29" s="65">
        <v>224.8211</v>
      </c>
      <c r="W29" s="65">
        <v>1.2371E-2</v>
      </c>
      <c r="X29" s="42">
        <v>-3.5032000000000001</v>
      </c>
      <c r="Y29" s="45">
        <v>51.152000000000001</v>
      </c>
      <c r="Z29" s="41">
        <v>508</v>
      </c>
      <c r="AA29" s="65">
        <v>247</v>
      </c>
      <c r="AB29" s="65">
        <f t="shared" si="1"/>
        <v>755</v>
      </c>
      <c r="AC29" s="42">
        <v>-2.2155999999999998</v>
      </c>
      <c r="AD29" s="41">
        <v>1.1285000000000001</v>
      </c>
      <c r="AE29" s="42">
        <v>1.6174999999999999</v>
      </c>
      <c r="AF29">
        <f t="shared" si="2"/>
        <v>1.3793249999999999</v>
      </c>
      <c r="AG29" s="41"/>
      <c r="AH29" s="8"/>
      <c r="AI29" s="8"/>
      <c r="AJ29" s="42"/>
    </row>
    <row r="30" spans="1:36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5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8"/>
        <v>3204</v>
      </c>
      <c r="M30" s="42">
        <f t="shared" si="3"/>
        <v>3.3395755305867664E-2</v>
      </c>
      <c r="N30" s="43">
        <v>3.6326000000000001</v>
      </c>
      <c r="O30" s="38">
        <v>25.3918</v>
      </c>
      <c r="P30" s="38">
        <f t="shared" si="9"/>
        <v>29.0244</v>
      </c>
      <c r="Q30" s="44">
        <f t="shared" si="10"/>
        <v>0.12515676465318834</v>
      </c>
      <c r="R30" s="43">
        <v>433.63600000000002</v>
      </c>
      <c r="S30" s="65">
        <v>0.10309</v>
      </c>
      <c r="T30" s="38">
        <v>191.92320000000001</v>
      </c>
      <c r="U30" s="38">
        <v>49.01</v>
      </c>
      <c r="V30" s="38">
        <v>241.71279999999999</v>
      </c>
      <c r="W30" s="38">
        <v>1.2371E-2</v>
      </c>
      <c r="X30" s="44">
        <v>-3.5087000000000002</v>
      </c>
      <c r="Y30" s="46">
        <v>53.067</v>
      </c>
      <c r="Z30" s="43">
        <v>475</v>
      </c>
      <c r="AA30" s="38">
        <v>270</v>
      </c>
      <c r="AB30" s="65">
        <f t="shared" si="1"/>
        <v>745</v>
      </c>
      <c r="AC30" s="44">
        <v>-2.2774000000000001</v>
      </c>
      <c r="AD30" s="43">
        <v>1.0406</v>
      </c>
      <c r="AE30" s="44">
        <v>1.6338999999999999</v>
      </c>
      <c r="AF30">
        <f t="shared" si="2"/>
        <v>1.42767</v>
      </c>
      <c r="AG30" s="43"/>
      <c r="AJ30" s="44"/>
    </row>
    <row r="32" spans="1:36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>SUM(J32:K32)</f>
        <v>2296</v>
      </c>
      <c r="M32">
        <f t="shared" ref="M32:M37" si="11">J32/L32</f>
        <v>1.0888501742160279E-2</v>
      </c>
      <c r="N32">
        <v>5.3837000000000002</v>
      </c>
      <c r="O32">
        <v>17.786200000000001</v>
      </c>
      <c r="P32">
        <f>SUM(N32:O32)</f>
        <v>23.169900000000002</v>
      </c>
      <c r="Q32">
        <f>N32/P32</f>
        <v>0.23235749830599181</v>
      </c>
      <c r="R32">
        <v>229.714</v>
      </c>
      <c r="AD32" s="41">
        <v>1.6641999999999999</v>
      </c>
      <c r="AE32" s="42">
        <v>1.379</v>
      </c>
    </row>
    <row r="33" spans="1:31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ref="L33:L37" si="12">SUM(J33:K33)</f>
        <v>3380</v>
      </c>
      <c r="M33">
        <f t="shared" si="11"/>
        <v>3.2544378698224851E-3</v>
      </c>
      <c r="N33">
        <v>2.5236999999999998</v>
      </c>
      <c r="O33">
        <v>27.295500000000001</v>
      </c>
      <c r="P33">
        <f>SUM(N33:O33)</f>
        <v>29.819200000000002</v>
      </c>
      <c r="Q33" s="65">
        <f>N33/P33</f>
        <v>8.4633390567151356E-2</v>
      </c>
      <c r="R33">
        <v>383.16699999999997</v>
      </c>
      <c r="AD33" s="41">
        <v>1.6263000000000001</v>
      </c>
      <c r="AE33" s="42">
        <v>1.4229000000000001</v>
      </c>
    </row>
    <row r="34" spans="1:31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12"/>
        <v>2133</v>
      </c>
      <c r="M34">
        <f t="shared" si="11"/>
        <v>1.0314111579934365E-2</v>
      </c>
      <c r="N34">
        <v>2.5038</v>
      </c>
      <c r="O34">
        <v>16.466000000000001</v>
      </c>
      <c r="P34">
        <f>SUM(N34:O34)</f>
        <v>18.969799999999999</v>
      </c>
      <c r="Q34" s="65">
        <f>N34/P34</f>
        <v>0.1319887399972588</v>
      </c>
      <c r="R34">
        <v>228.20699999999999</v>
      </c>
      <c r="AD34" s="41">
        <v>1.6054999999999999</v>
      </c>
      <c r="AE34" s="42">
        <v>1.4697</v>
      </c>
    </row>
    <row r="35" spans="1:31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12"/>
        <v>18</v>
      </c>
      <c r="M35">
        <f t="shared" si="11"/>
        <v>1</v>
      </c>
      <c r="P35">
        <f t="shared" ref="P35:P37" si="13">SUM(N35:O35)</f>
        <v>0</v>
      </c>
      <c r="Q35" s="65" t="e">
        <f t="shared" ref="Q35:Q37" si="14">N35/P35</f>
        <v>#DIV/0!</v>
      </c>
      <c r="AD35" s="41">
        <v>1.5333000000000001</v>
      </c>
      <c r="AE35" s="42">
        <v>1.5141</v>
      </c>
    </row>
    <row r="36" spans="1:31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12"/>
        <v>2110</v>
      </c>
      <c r="M36" s="64">
        <f t="shared" si="11"/>
        <v>2.0853080568720379E-2</v>
      </c>
      <c r="N36" s="64">
        <v>1.2256</v>
      </c>
      <c r="O36" s="64">
        <v>16.382999999999999</v>
      </c>
      <c r="P36" s="64">
        <f t="shared" si="13"/>
        <v>17.608599999999999</v>
      </c>
      <c r="Q36" s="69">
        <f t="shared" si="14"/>
        <v>6.960235339549993E-2</v>
      </c>
      <c r="R36" s="39">
        <v>233.792</v>
      </c>
      <c r="AD36" s="41">
        <v>1.4875</v>
      </c>
      <c r="AE36" s="42">
        <v>1.5390999999999999</v>
      </c>
    </row>
    <row r="37" spans="1:31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12"/>
        <v>2950</v>
      </c>
      <c r="M37" s="38">
        <f t="shared" si="11"/>
        <v>2.5762711864406779E-2</v>
      </c>
      <c r="N37" s="38">
        <v>2.3132000000000001</v>
      </c>
      <c r="O37" s="38">
        <v>23.323599999999999</v>
      </c>
      <c r="P37" s="38">
        <f t="shared" si="13"/>
        <v>25.636800000000001</v>
      </c>
      <c r="Q37" s="105">
        <f t="shared" si="14"/>
        <v>9.0229669849591215E-2</v>
      </c>
      <c r="R37" s="44">
        <v>364</v>
      </c>
      <c r="AD37" s="41">
        <v>1.4236</v>
      </c>
      <c r="AE37" s="42">
        <v>1.5703</v>
      </c>
    </row>
    <row r="38" spans="1:31" ht="15.75" thickBot="1" x14ac:dyDescent="0.3">
      <c r="AD38" s="41">
        <v>1.3522000000000001</v>
      </c>
      <c r="AE38" s="42">
        <v>1.5956999999999999</v>
      </c>
    </row>
    <row r="39" spans="1:31" x14ac:dyDescent="0.25">
      <c r="J39" s="40">
        <v>44</v>
      </c>
      <c r="K39" s="40">
        <v>1.2256</v>
      </c>
      <c r="AD39" s="70">
        <v>1.2763</v>
      </c>
      <c r="AE39" s="68">
        <v>1.6134999999999999</v>
      </c>
    </row>
    <row r="40" spans="1:31" x14ac:dyDescent="0.25">
      <c r="J40" s="41">
        <v>55</v>
      </c>
      <c r="K40" s="41">
        <v>1.4833000000000001</v>
      </c>
      <c r="AD40" s="41">
        <v>1.2009000000000001</v>
      </c>
      <c r="AE40" s="42">
        <v>1.6146</v>
      </c>
    </row>
    <row r="41" spans="1:31" ht="15.75" thickBot="1" x14ac:dyDescent="0.3">
      <c r="J41" s="41">
        <v>51</v>
      </c>
      <c r="K41" s="41">
        <v>1.4056999999999999</v>
      </c>
      <c r="AD41" s="43">
        <v>1.1432</v>
      </c>
      <c r="AE41" s="44">
        <v>1.6415</v>
      </c>
    </row>
    <row r="42" spans="1:31" x14ac:dyDescent="0.25">
      <c r="J42" s="41">
        <v>44</v>
      </c>
      <c r="K42" s="41">
        <v>1.1748000000000001</v>
      </c>
    </row>
  </sheetData>
  <mergeCells count="6">
    <mergeCell ref="B8:C8"/>
    <mergeCell ref="J8:M8"/>
    <mergeCell ref="N8:Q8"/>
    <mergeCell ref="R8:X8"/>
    <mergeCell ref="Z8:AC8"/>
    <mergeCell ref="AG8:A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5" sqref="B15"/>
    </sheetView>
  </sheetViews>
  <sheetFormatPr defaultRowHeight="15" x14ac:dyDescent="0.25"/>
  <cols>
    <col min="1" max="1" width="18" bestFit="1" customWidth="1"/>
    <col min="2" max="2" width="17.42578125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5252</v>
      </c>
      <c r="C2">
        <v>2110</v>
      </c>
    </row>
    <row r="3" spans="1:3" x14ac:dyDescent="0.25">
      <c r="A3" s="45">
        <v>2</v>
      </c>
      <c r="B3">
        <v>5969</v>
      </c>
      <c r="C3">
        <v>2219</v>
      </c>
    </row>
    <row r="4" spans="1:3" x14ac:dyDescent="0.25">
      <c r="A4" s="45">
        <v>5</v>
      </c>
      <c r="B4">
        <v>5540</v>
      </c>
      <c r="C4">
        <v>2231</v>
      </c>
    </row>
    <row r="5" spans="1:3" x14ac:dyDescent="0.25">
      <c r="A5" s="45">
        <v>10</v>
      </c>
      <c r="B5">
        <v>5496</v>
      </c>
      <c r="C5">
        <v>2434</v>
      </c>
    </row>
    <row r="6" spans="1:3" x14ac:dyDescent="0.25">
      <c r="A6" s="45">
        <v>15</v>
      </c>
      <c r="B6">
        <v>5442</v>
      </c>
      <c r="C6">
        <v>2598</v>
      </c>
    </row>
    <row r="7" spans="1:3" x14ac:dyDescent="0.25">
      <c r="A7" s="45">
        <v>20</v>
      </c>
      <c r="B7">
        <v>5320</v>
      </c>
      <c r="C7">
        <v>2872</v>
      </c>
    </row>
    <row r="8" spans="1:3" x14ac:dyDescent="0.25">
      <c r="A8" s="45">
        <v>25</v>
      </c>
      <c r="B8">
        <v>5365</v>
      </c>
      <c r="C8">
        <v>2989</v>
      </c>
    </row>
    <row r="9" spans="1:3" x14ac:dyDescent="0.25">
      <c r="A9" s="45">
        <v>30</v>
      </c>
      <c r="B9">
        <v>4930</v>
      </c>
      <c r="C9">
        <v>2950</v>
      </c>
    </row>
    <row r="10" spans="1:3" x14ac:dyDescent="0.25">
      <c r="A10" s="45">
        <v>40</v>
      </c>
      <c r="B10">
        <v>4969</v>
      </c>
      <c r="C10">
        <v>3322</v>
      </c>
    </row>
    <row r="11" spans="1:3" ht="15.75" thickBot="1" x14ac:dyDescent="0.3">
      <c r="A11" s="46">
        <v>50</v>
      </c>
      <c r="B11">
        <v>4866</v>
      </c>
      <c r="C11">
        <v>3204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9" sqref="C19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4.6077684691546078E-2</v>
      </c>
      <c r="C2">
        <v>2.0853080568720379E-2</v>
      </c>
    </row>
    <row r="3" spans="1:3" x14ac:dyDescent="0.25">
      <c r="A3" s="45">
        <v>2</v>
      </c>
      <c r="B3">
        <v>5.9306416485173395E-2</v>
      </c>
      <c r="C3">
        <v>2.0730058584948176E-2</v>
      </c>
    </row>
    <row r="4" spans="1:3" x14ac:dyDescent="0.25">
      <c r="A4" s="45">
        <v>5</v>
      </c>
      <c r="B4">
        <v>8.429602888086643E-2</v>
      </c>
      <c r="C4">
        <v>2.1515015688032272E-2</v>
      </c>
    </row>
    <row r="5" spans="1:3" x14ac:dyDescent="0.25">
      <c r="A5" s="45">
        <v>10</v>
      </c>
      <c r="B5">
        <v>0.12700145560407569</v>
      </c>
      <c r="C5">
        <v>2.0542317173377157E-2</v>
      </c>
    </row>
    <row r="6" spans="1:3" x14ac:dyDescent="0.25">
      <c r="A6" s="45">
        <v>15</v>
      </c>
      <c r="B6">
        <v>0.18081587651598677</v>
      </c>
      <c r="C6">
        <v>1.924557351809084E-2</v>
      </c>
    </row>
    <row r="7" spans="1:3" x14ac:dyDescent="0.25">
      <c r="A7" s="45">
        <v>20</v>
      </c>
      <c r="B7">
        <v>0.22875939849624061</v>
      </c>
      <c r="C7">
        <v>1.8454038997214484E-2</v>
      </c>
    </row>
    <row r="8" spans="1:3" x14ac:dyDescent="0.25">
      <c r="A8" s="45">
        <v>25</v>
      </c>
      <c r="B8">
        <v>0.25740913327120224</v>
      </c>
      <c r="C8">
        <v>2.2750083640013383E-2</v>
      </c>
    </row>
    <row r="9" spans="1:3" x14ac:dyDescent="0.25">
      <c r="A9" s="45">
        <v>30</v>
      </c>
      <c r="B9">
        <v>0.30588235294117649</v>
      </c>
      <c r="C9">
        <v>2.5762711864406779E-2</v>
      </c>
    </row>
    <row r="10" spans="1:3" x14ac:dyDescent="0.25">
      <c r="A10" s="45">
        <v>40</v>
      </c>
      <c r="B10">
        <v>0.38639565304890322</v>
      </c>
      <c r="C10">
        <v>2.7092113184828417E-2</v>
      </c>
    </row>
    <row r="11" spans="1:3" ht="15.75" thickBot="1" x14ac:dyDescent="0.3">
      <c r="A11" s="46">
        <v>50</v>
      </c>
      <c r="B11">
        <v>0.44636251541307026</v>
      </c>
      <c r="C11">
        <v>3.3395755305867664E-2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0" sqref="D10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1.7367599999999999</v>
      </c>
      <c r="C2">
        <v>17.5578</v>
      </c>
    </row>
    <row r="3" spans="1:3" x14ac:dyDescent="0.25">
      <c r="A3" s="45">
        <v>2</v>
      </c>
      <c r="B3">
        <v>2.1230099999999998</v>
      </c>
      <c r="C3">
        <v>18.507999999999999</v>
      </c>
    </row>
    <row r="4" spans="1:3" x14ac:dyDescent="0.25">
      <c r="A4" s="45">
        <v>5</v>
      </c>
      <c r="B4">
        <v>2.2770000000000001</v>
      </c>
      <c r="C4">
        <v>18.5791</v>
      </c>
    </row>
    <row r="5" spans="1:3" x14ac:dyDescent="0.25">
      <c r="A5" s="45">
        <v>10</v>
      </c>
      <c r="B5">
        <v>2.7854000000000001</v>
      </c>
      <c r="C5">
        <v>20.547899999999998</v>
      </c>
    </row>
    <row r="6" spans="1:3" x14ac:dyDescent="0.25">
      <c r="A6" s="45">
        <v>15</v>
      </c>
      <c r="B6">
        <v>3.5536000000000003</v>
      </c>
      <c r="C6">
        <v>21.911100000000001</v>
      </c>
    </row>
    <row r="7" spans="1:3" x14ac:dyDescent="0.25">
      <c r="A7" s="45">
        <v>20</v>
      </c>
      <c r="B7">
        <v>4.1894499999999999</v>
      </c>
      <c r="C7">
        <v>24.036099999999998</v>
      </c>
    </row>
    <row r="8" spans="1:3" x14ac:dyDescent="0.25">
      <c r="A8" s="45">
        <v>25</v>
      </c>
      <c r="B8">
        <v>4.6116000000000001</v>
      </c>
      <c r="C8">
        <v>25.267700000000001</v>
      </c>
    </row>
    <row r="9" spans="1:3" x14ac:dyDescent="0.25">
      <c r="A9" s="45">
        <v>30</v>
      </c>
      <c r="B9">
        <v>5.1452100000000005</v>
      </c>
      <c r="C9">
        <v>25.636800000000001</v>
      </c>
    </row>
    <row r="10" spans="1:3" x14ac:dyDescent="0.25">
      <c r="A10" s="45">
        <v>40</v>
      </c>
      <c r="B10">
        <v>6.7224500000000003</v>
      </c>
      <c r="C10">
        <v>29.194399999999998</v>
      </c>
    </row>
    <row r="11" spans="1:3" ht="15.75" thickBot="1" x14ac:dyDescent="0.3">
      <c r="A11" s="46">
        <v>50</v>
      </c>
      <c r="B11">
        <v>7.9756599999999995</v>
      </c>
      <c r="C11">
        <v>29.0244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-3.2195</v>
      </c>
      <c r="C2">
        <v>-2.4043000000000001</v>
      </c>
    </row>
    <row r="3" spans="1:3" x14ac:dyDescent="0.25">
      <c r="A3" s="45">
        <v>2</v>
      </c>
      <c r="B3">
        <v>-3.1225000000000001</v>
      </c>
      <c r="C3">
        <v>-2.2869000000000002</v>
      </c>
    </row>
    <row r="4" spans="1:3" x14ac:dyDescent="0.25">
      <c r="A4" s="45">
        <v>5</v>
      </c>
      <c r="B4">
        <v>-2.9695999999999998</v>
      </c>
      <c r="C4">
        <v>-2.3694999999999999</v>
      </c>
    </row>
    <row r="5" spans="1:3" x14ac:dyDescent="0.25">
      <c r="A5" s="45">
        <v>10</v>
      </c>
      <c r="B5">
        <v>-2.7570000000000001</v>
      </c>
      <c r="C5">
        <v>-2.375</v>
      </c>
    </row>
    <row r="6" spans="1:3" x14ac:dyDescent="0.25">
      <c r="A6" s="45">
        <v>15</v>
      </c>
      <c r="B6">
        <v>-2.6463999999999999</v>
      </c>
      <c r="C6">
        <v>-2.3548</v>
      </c>
    </row>
    <row r="7" spans="1:3" x14ac:dyDescent="0.25">
      <c r="A7" s="45">
        <v>20</v>
      </c>
      <c r="B7">
        <v>-2.6377999999999999</v>
      </c>
      <c r="C7">
        <v>-2.2631000000000001</v>
      </c>
    </row>
    <row r="8" spans="1:3" x14ac:dyDescent="0.25">
      <c r="A8" s="45">
        <v>25</v>
      </c>
      <c r="B8">
        <v>-2.6187999999999998</v>
      </c>
      <c r="C8">
        <v>-2.2587999999999999</v>
      </c>
    </row>
    <row r="9" spans="1:3" x14ac:dyDescent="0.25">
      <c r="A9" s="45">
        <v>30</v>
      </c>
      <c r="B9">
        <v>-2.4687999999999999</v>
      </c>
      <c r="C9">
        <v>-2.2732999999999999</v>
      </c>
    </row>
    <row r="10" spans="1:3" x14ac:dyDescent="0.25">
      <c r="A10" s="45">
        <v>40</v>
      </c>
      <c r="B10">
        <v>-2.4849000000000001</v>
      </c>
      <c r="C10">
        <v>-2.2155999999999998</v>
      </c>
    </row>
    <row r="11" spans="1:3" ht="15.75" thickBot="1" x14ac:dyDescent="0.3">
      <c r="A11" s="46">
        <v>50</v>
      </c>
      <c r="B11">
        <v>-2.4437000000000002</v>
      </c>
      <c r="C11">
        <v>-2.2774000000000001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3" sqref="C23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1.2985</v>
      </c>
      <c r="C2">
        <v>1.5088999999999999</v>
      </c>
    </row>
    <row r="3" spans="1:3" x14ac:dyDescent="0.25">
      <c r="A3" s="45">
        <v>2</v>
      </c>
      <c r="B3">
        <v>1.222</v>
      </c>
      <c r="C3">
        <v>1.4733000000000001</v>
      </c>
    </row>
    <row r="4" spans="1:3" x14ac:dyDescent="0.25">
      <c r="A4" s="45">
        <v>5</v>
      </c>
      <c r="B4">
        <v>1.1822999999999999</v>
      </c>
      <c r="C4">
        <v>1.4520999999999999</v>
      </c>
    </row>
    <row r="5" spans="1:3" x14ac:dyDescent="0.25">
      <c r="A5" s="45">
        <v>10</v>
      </c>
      <c r="B5">
        <v>1.1237999999999999</v>
      </c>
      <c r="C5">
        <v>1.4359999999999999</v>
      </c>
    </row>
    <row r="6" spans="1:3" x14ac:dyDescent="0.25">
      <c r="A6" s="45">
        <v>15</v>
      </c>
      <c r="B6">
        <v>1.089</v>
      </c>
      <c r="C6">
        <v>1.3896999999999999</v>
      </c>
    </row>
    <row r="7" spans="1:3" x14ac:dyDescent="0.25">
      <c r="A7" s="45">
        <v>20</v>
      </c>
      <c r="B7">
        <v>1.0229999999999999</v>
      </c>
      <c r="C7">
        <v>1.3425</v>
      </c>
    </row>
    <row r="8" spans="1:3" x14ac:dyDescent="0.25">
      <c r="A8" s="45">
        <v>25</v>
      </c>
      <c r="B8">
        <v>1.0187999999999999</v>
      </c>
      <c r="C8">
        <v>1.3078000000000001</v>
      </c>
    </row>
    <row r="9" spans="1:3" x14ac:dyDescent="0.25">
      <c r="A9" s="45">
        <v>30</v>
      </c>
      <c r="B9">
        <v>1.0078</v>
      </c>
      <c r="C9">
        <v>1.2347999999999999</v>
      </c>
    </row>
    <row r="10" spans="1:3" x14ac:dyDescent="0.25">
      <c r="A10" s="45">
        <v>40</v>
      </c>
      <c r="B10">
        <v>0.997</v>
      </c>
      <c r="C10">
        <v>1.1285000000000001</v>
      </c>
    </row>
    <row r="11" spans="1:3" ht="15.75" thickBot="1" x14ac:dyDescent="0.3">
      <c r="A11" s="46">
        <v>50</v>
      </c>
      <c r="B11">
        <v>0.9839</v>
      </c>
      <c r="C11">
        <v>1.0406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27" sqref="F27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8" ht="15.75" thickBot="1" x14ac:dyDescent="0.3">
      <c r="A1" t="s">
        <v>20</v>
      </c>
      <c r="B1" t="s">
        <v>50</v>
      </c>
      <c r="C1" t="s">
        <v>51</v>
      </c>
    </row>
    <row r="2" spans="1:8" x14ac:dyDescent="0.25">
      <c r="A2" s="10">
        <v>0</v>
      </c>
      <c r="B2">
        <v>1.4294</v>
      </c>
      <c r="C2" s="42">
        <v>1.2778</v>
      </c>
      <c r="H2" s="42"/>
    </row>
    <row r="3" spans="1:8" x14ac:dyDescent="0.25">
      <c r="A3" s="45">
        <v>2</v>
      </c>
      <c r="B3">
        <v>1.4422999999999999</v>
      </c>
      <c r="C3" s="42">
        <v>1.3149</v>
      </c>
      <c r="H3" s="42"/>
    </row>
    <row r="4" spans="1:8" x14ac:dyDescent="0.25">
      <c r="A4" s="45">
        <v>5</v>
      </c>
      <c r="B4">
        <v>1.4823999999999999</v>
      </c>
      <c r="C4" s="42">
        <v>1.3121</v>
      </c>
      <c r="H4" s="42"/>
    </row>
    <row r="5" spans="1:8" x14ac:dyDescent="0.25">
      <c r="A5" s="45">
        <v>10</v>
      </c>
      <c r="B5">
        <v>1.5233000000000001</v>
      </c>
      <c r="C5" s="42">
        <v>1.3448</v>
      </c>
      <c r="H5" s="42"/>
    </row>
    <row r="6" spans="1:8" x14ac:dyDescent="0.25">
      <c r="A6" s="45">
        <v>15</v>
      </c>
      <c r="B6">
        <v>1.5718000000000001</v>
      </c>
      <c r="C6" s="42">
        <v>1.4325000000000001</v>
      </c>
      <c r="H6" s="42"/>
    </row>
    <row r="7" spans="1:8" x14ac:dyDescent="0.25">
      <c r="A7" s="45">
        <v>20</v>
      </c>
      <c r="B7">
        <v>1.6142000000000001</v>
      </c>
      <c r="C7" s="42">
        <v>1.5123</v>
      </c>
      <c r="H7" s="42"/>
    </row>
    <row r="8" spans="1:8" x14ac:dyDescent="0.25">
      <c r="A8" s="45">
        <v>25</v>
      </c>
      <c r="B8">
        <v>1.6693</v>
      </c>
      <c r="C8" s="42">
        <v>1.5688</v>
      </c>
      <c r="H8" s="42"/>
    </row>
    <row r="9" spans="1:8" x14ac:dyDescent="0.25">
      <c r="A9" s="45">
        <v>30</v>
      </c>
      <c r="B9">
        <v>1.6955</v>
      </c>
      <c r="C9" s="68">
        <v>1.5829</v>
      </c>
      <c r="H9" s="42"/>
    </row>
    <row r="10" spans="1:8" x14ac:dyDescent="0.25">
      <c r="A10" s="45">
        <v>40</v>
      </c>
      <c r="B10">
        <v>1.7223999999999999</v>
      </c>
      <c r="C10" s="42">
        <v>1.6174999999999999</v>
      </c>
      <c r="H10" s="42"/>
    </row>
    <row r="11" spans="1:8" ht="15.75" thickBot="1" x14ac:dyDescent="0.3">
      <c r="A11" s="46">
        <v>50</v>
      </c>
      <c r="B11">
        <v>1.7464</v>
      </c>
      <c r="C11" s="44">
        <v>1.6338999999999999</v>
      </c>
      <c r="H11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5" sqref="D15"/>
    </sheetView>
  </sheetViews>
  <sheetFormatPr defaultRowHeight="15" x14ac:dyDescent="0.25"/>
  <cols>
    <col min="1" max="1" width="23.85546875" bestFit="1" customWidth="1"/>
    <col min="2" max="3" width="9.85546875" bestFit="1" customWidth="1"/>
    <col min="4" max="4" width="37.7109375" customWidth="1"/>
    <col min="5" max="6" width="9.85546875" bestFit="1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>
        <v>0.9</v>
      </c>
      <c r="C2">
        <f>2-0.55*B2</f>
        <v>1.5049999999999999</v>
      </c>
    </row>
    <row r="3" spans="1:3" s="97" customFormat="1" x14ac:dyDescent="0.25">
      <c r="A3" s="97" t="s">
        <v>64</v>
      </c>
      <c r="B3" s="97">
        <v>1.8</v>
      </c>
      <c r="C3" s="97">
        <f>2-0.55*B3</f>
        <v>1.0099999999999998</v>
      </c>
    </row>
    <row r="4" spans="1:3" x14ac:dyDescent="0.25">
      <c r="A4" s="65" t="s">
        <v>65</v>
      </c>
      <c r="B4">
        <v>0.9</v>
      </c>
      <c r="C4">
        <f>1.5*B4</f>
        <v>1.35</v>
      </c>
    </row>
    <row r="5" spans="1:3" x14ac:dyDescent="0.25">
      <c r="A5" s="97" t="s">
        <v>66</v>
      </c>
      <c r="B5" s="97">
        <v>1.8</v>
      </c>
      <c r="C5" s="97">
        <f>1.5*B5</f>
        <v>2.7</v>
      </c>
    </row>
    <row r="6" spans="1:3" x14ac:dyDescent="0.25">
      <c r="A6" s="65" t="s">
        <v>67</v>
      </c>
      <c r="B6">
        <v>0.9</v>
      </c>
      <c r="C6">
        <f>2.3-0.73*B6</f>
        <v>1.6429999999999998</v>
      </c>
    </row>
    <row r="7" spans="1:3" x14ac:dyDescent="0.25">
      <c r="A7" s="97" t="s">
        <v>68</v>
      </c>
      <c r="B7" s="97">
        <v>1.8</v>
      </c>
      <c r="C7" s="97">
        <f>2.3-0.73*B7</f>
        <v>0.98599999999999977</v>
      </c>
    </row>
    <row r="8" spans="1:3" x14ac:dyDescent="0.25">
      <c r="A8" s="65" t="s">
        <v>69</v>
      </c>
      <c r="B8">
        <v>0.9</v>
      </c>
      <c r="C8">
        <f>-(B8-1.96)/0.72</f>
        <v>1.4722222222222223</v>
      </c>
    </row>
    <row r="9" spans="1:3" x14ac:dyDescent="0.25">
      <c r="A9" s="97" t="s">
        <v>70</v>
      </c>
      <c r="B9" s="97">
        <v>1.8</v>
      </c>
      <c r="C9">
        <f>-(B9-1.96)/0.72</f>
        <v>0.22222222222222213</v>
      </c>
    </row>
    <row r="10" spans="1:3" x14ac:dyDescent="0.25">
      <c r="A10" s="65" t="s">
        <v>71</v>
      </c>
      <c r="B10">
        <v>0.9</v>
      </c>
      <c r="C10">
        <f>2*B10-1</f>
        <v>0.8</v>
      </c>
    </row>
    <row r="11" spans="1:3" x14ac:dyDescent="0.25">
      <c r="A11" s="97" t="s">
        <v>72</v>
      </c>
      <c r="B11" s="97">
        <v>1.8</v>
      </c>
      <c r="C11">
        <f>2*B11-1</f>
        <v>2.6</v>
      </c>
    </row>
    <row r="12" spans="1:3" x14ac:dyDescent="0.25">
      <c r="A12" s="65" t="s">
        <v>73</v>
      </c>
      <c r="B12">
        <v>0.9</v>
      </c>
      <c r="C12">
        <f>B12*3</f>
        <v>2.7</v>
      </c>
    </row>
    <row r="13" spans="1:3" x14ac:dyDescent="0.25">
      <c r="A13" s="97" t="s">
        <v>74</v>
      </c>
      <c r="B13" s="97">
        <v>1.5</v>
      </c>
      <c r="C13">
        <f>B13*3</f>
        <v>4.5</v>
      </c>
    </row>
    <row r="14" spans="1:3" x14ac:dyDescent="0.25">
      <c r="A14" s="65" t="s">
        <v>75</v>
      </c>
      <c r="B14">
        <v>0.9</v>
      </c>
      <c r="C14">
        <f>-0.6983*B14+2.2186</f>
        <v>1.5901299999999998</v>
      </c>
    </row>
    <row r="15" spans="1:3" x14ac:dyDescent="0.25">
      <c r="A15" s="97"/>
      <c r="B15" s="97">
        <v>1.5</v>
      </c>
      <c r="C15">
        <f>-0.6983*B15+2.2186</f>
        <v>1.1711499999999999</v>
      </c>
    </row>
    <row r="17" spans="1:3" x14ac:dyDescent="0.25">
      <c r="A17" s="97"/>
      <c r="B17" s="97"/>
      <c r="C17" s="9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B1" sqref="B1:K1"/>
    </sheetView>
  </sheetViews>
  <sheetFormatPr defaultRowHeight="15" x14ac:dyDescent="0.25"/>
  <cols>
    <col min="1" max="1" width="18" bestFit="1" customWidth="1"/>
    <col min="2" max="2" width="12.7109375" customWidth="1"/>
  </cols>
  <sheetData>
    <row r="1" spans="1:11" x14ac:dyDescent="0.25">
      <c r="A1" t="s">
        <v>79</v>
      </c>
      <c r="B1" t="s">
        <v>78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>
        <v>1.0309278350515501E-3</v>
      </c>
      <c r="B2" s="104">
        <v>7785900</v>
      </c>
      <c r="C2" s="104">
        <v>8440700</v>
      </c>
      <c r="D2" s="104">
        <v>8867200</v>
      </c>
      <c r="E2" s="104">
        <v>9761900</v>
      </c>
      <c r="F2" s="104">
        <v>10748000</v>
      </c>
      <c r="G2" s="104">
        <v>11755000</v>
      </c>
      <c r="H2" s="104">
        <v>12742000</v>
      </c>
      <c r="I2" s="104">
        <v>13821000</v>
      </c>
      <c r="J2" s="104">
        <v>16018000</v>
      </c>
      <c r="K2" s="104">
        <v>18851000</v>
      </c>
    </row>
    <row r="3" spans="1:11" x14ac:dyDescent="0.25">
      <c r="A3">
        <v>2.0618556701030898E-3</v>
      </c>
      <c r="B3" s="104">
        <v>15597000</v>
      </c>
      <c r="C3" s="104">
        <v>16771000</v>
      </c>
      <c r="D3" s="104">
        <v>17807000</v>
      </c>
      <c r="E3" s="104">
        <v>19155000</v>
      </c>
      <c r="F3" s="104">
        <v>20299000</v>
      </c>
      <c r="G3" s="104">
        <v>21444000</v>
      </c>
      <c r="H3" s="104">
        <v>22608000</v>
      </c>
      <c r="I3" s="104">
        <v>23869000</v>
      </c>
      <c r="J3" s="104">
        <v>26180000</v>
      </c>
      <c r="K3" s="104">
        <v>29095000</v>
      </c>
    </row>
    <row r="4" spans="1:11" x14ac:dyDescent="0.25">
      <c r="A4">
        <v>3.0927835051546399E-3</v>
      </c>
      <c r="B4" s="104">
        <v>19051000</v>
      </c>
      <c r="C4" s="104">
        <v>20794000</v>
      </c>
      <c r="D4" s="104">
        <v>22215000</v>
      </c>
      <c r="E4" s="104">
        <v>23864000</v>
      </c>
      <c r="F4" s="104">
        <v>25225000</v>
      </c>
      <c r="G4" s="104">
        <v>26566000</v>
      </c>
      <c r="H4" s="104">
        <v>27921000</v>
      </c>
      <c r="I4" s="104">
        <v>29276000</v>
      </c>
      <c r="J4" s="104">
        <v>31890000</v>
      </c>
      <c r="K4" s="104">
        <v>34638000</v>
      </c>
    </row>
    <row r="5" spans="1:11" x14ac:dyDescent="0.25">
      <c r="A5">
        <v>4.12371134020619E-3</v>
      </c>
      <c r="B5" s="104">
        <v>21833000</v>
      </c>
      <c r="C5" s="104">
        <v>23928000</v>
      </c>
      <c r="D5" s="104">
        <v>25522000</v>
      </c>
      <c r="E5" s="104">
        <v>27416000</v>
      </c>
      <c r="F5" s="104">
        <v>28963000</v>
      </c>
      <c r="G5" s="104">
        <v>30453000</v>
      </c>
      <c r="H5" s="104">
        <v>31964000</v>
      </c>
      <c r="I5" s="104">
        <v>33528000</v>
      </c>
      <c r="J5" s="104">
        <v>36408000</v>
      </c>
      <c r="K5" s="104">
        <v>39045000</v>
      </c>
    </row>
    <row r="6" spans="1:11" x14ac:dyDescent="0.25">
      <c r="A6">
        <v>5.1546391752577301E-3</v>
      </c>
      <c r="B6" s="104">
        <v>24416000</v>
      </c>
      <c r="C6" s="104">
        <v>26873000</v>
      </c>
      <c r="D6" s="104">
        <v>28655000</v>
      </c>
      <c r="E6" s="104">
        <v>30635000</v>
      </c>
      <c r="F6" s="104">
        <v>32384000</v>
      </c>
      <c r="G6" s="104">
        <v>34071000</v>
      </c>
      <c r="H6" s="104">
        <v>35748000</v>
      </c>
      <c r="I6" s="104">
        <v>37561000</v>
      </c>
      <c r="J6" s="104">
        <v>40946000</v>
      </c>
      <c r="K6" s="104">
        <v>43867000</v>
      </c>
    </row>
    <row r="7" spans="1:11" x14ac:dyDescent="0.25">
      <c r="A7">
        <v>6.1855670103092798E-3</v>
      </c>
      <c r="B7" s="104">
        <v>27012000</v>
      </c>
      <c r="C7" s="104">
        <v>29867000</v>
      </c>
      <c r="D7" s="104">
        <v>31729000</v>
      </c>
      <c r="E7" s="104">
        <v>34114000</v>
      </c>
      <c r="F7" s="104">
        <v>36044000</v>
      </c>
      <c r="G7" s="104">
        <v>37852000</v>
      </c>
      <c r="H7" s="104">
        <v>39689000</v>
      </c>
      <c r="I7" s="104">
        <v>41485000</v>
      </c>
      <c r="J7" s="104">
        <v>45364000</v>
      </c>
      <c r="K7" s="104">
        <v>49723000</v>
      </c>
    </row>
    <row r="8" spans="1:11" x14ac:dyDescent="0.25">
      <c r="A8">
        <v>7.2164948453608303E-3</v>
      </c>
      <c r="B8" s="104">
        <v>29562000</v>
      </c>
      <c r="C8" s="104">
        <v>32898000</v>
      </c>
      <c r="D8" s="104">
        <v>35116000</v>
      </c>
      <c r="E8" s="104">
        <v>37743000</v>
      </c>
      <c r="F8" s="104">
        <v>39681000</v>
      </c>
      <c r="G8" s="104">
        <v>41492000</v>
      </c>
      <c r="H8" s="104">
        <v>43522000</v>
      </c>
      <c r="I8" s="104">
        <v>45454000</v>
      </c>
      <c r="J8" s="104">
        <v>50199000</v>
      </c>
      <c r="K8" s="104">
        <v>54494000</v>
      </c>
    </row>
    <row r="9" spans="1:11" x14ac:dyDescent="0.25">
      <c r="A9">
        <v>8.2474226804123696E-3</v>
      </c>
      <c r="B9" s="104">
        <v>32286000</v>
      </c>
      <c r="C9" s="104">
        <v>36023000</v>
      </c>
      <c r="D9" s="104">
        <v>38528000</v>
      </c>
      <c r="E9" s="104">
        <v>41448000</v>
      </c>
      <c r="F9" s="104">
        <v>43557000</v>
      </c>
      <c r="G9" s="104">
        <v>45588000</v>
      </c>
      <c r="H9" s="104">
        <v>48002000</v>
      </c>
      <c r="I9" s="104">
        <v>50197000</v>
      </c>
      <c r="J9" s="104">
        <v>54220000</v>
      </c>
      <c r="K9" s="104">
        <v>57962000</v>
      </c>
    </row>
    <row r="10" spans="1:11" x14ac:dyDescent="0.25">
      <c r="A10">
        <v>9.2783505154639193E-3</v>
      </c>
      <c r="B10" s="104">
        <v>35139000</v>
      </c>
      <c r="C10" s="104">
        <v>39281000</v>
      </c>
      <c r="D10" s="104">
        <v>42098000</v>
      </c>
      <c r="E10" s="104">
        <v>45273000</v>
      </c>
      <c r="F10" s="104">
        <v>47720000</v>
      </c>
      <c r="G10" s="104">
        <v>49943000</v>
      </c>
      <c r="H10" s="104">
        <v>52063000</v>
      </c>
      <c r="I10" s="104">
        <v>54096000</v>
      </c>
      <c r="J10" s="104">
        <v>58502000</v>
      </c>
      <c r="K10" s="104">
        <v>62434000</v>
      </c>
    </row>
    <row r="11" spans="1:11" x14ac:dyDescent="0.25">
      <c r="A11">
        <v>1.03092783505155E-2</v>
      </c>
      <c r="B11" s="104">
        <v>38011000</v>
      </c>
      <c r="C11" s="104">
        <v>42519000</v>
      </c>
      <c r="D11" s="104">
        <v>45667000</v>
      </c>
      <c r="E11" s="104">
        <v>48900000</v>
      </c>
      <c r="F11" s="104">
        <v>51692000</v>
      </c>
      <c r="G11" s="104">
        <v>54220000</v>
      </c>
      <c r="H11" s="104">
        <v>56606000</v>
      </c>
      <c r="I11" s="104">
        <v>58944000</v>
      </c>
      <c r="J11" s="104">
        <v>63219000</v>
      </c>
      <c r="K11" s="104">
        <v>67351000</v>
      </c>
    </row>
    <row r="12" spans="1:11" x14ac:dyDescent="0.25">
      <c r="A12">
        <v>1.1340206185567E-2</v>
      </c>
      <c r="B12" s="104">
        <v>40583000</v>
      </c>
      <c r="C12" s="104">
        <v>45924000</v>
      </c>
      <c r="D12" s="104">
        <v>49634000</v>
      </c>
      <c r="E12" s="104">
        <v>53234000</v>
      </c>
      <c r="F12" s="104">
        <v>56128000</v>
      </c>
      <c r="G12" s="104">
        <v>58691000</v>
      </c>
      <c r="H12" s="104">
        <v>61163000</v>
      </c>
      <c r="I12" s="104">
        <v>63639000</v>
      </c>
      <c r="J12" s="104">
        <v>68074000</v>
      </c>
      <c r="K12" s="104">
        <v>72512000</v>
      </c>
    </row>
    <row r="13" spans="1:11" x14ac:dyDescent="0.25">
      <c r="A13">
        <v>1.2371134020618599E-2</v>
      </c>
      <c r="B13" s="104">
        <v>43683000</v>
      </c>
      <c r="C13" s="104">
        <v>49403000</v>
      </c>
      <c r="D13" s="104">
        <v>53357000</v>
      </c>
      <c r="E13" s="104">
        <v>57204000</v>
      </c>
      <c r="F13" s="104">
        <v>60167000</v>
      </c>
      <c r="G13" s="104">
        <v>62677000</v>
      </c>
      <c r="H13" s="104">
        <v>65078000</v>
      </c>
      <c r="I13" s="104">
        <v>67433000</v>
      </c>
      <c r="J13" s="104">
        <v>71927000</v>
      </c>
      <c r="K13" s="104">
        <v>76566000</v>
      </c>
    </row>
    <row r="14" spans="1:11" x14ac:dyDescent="0.25">
      <c r="A14">
        <v>1.3402061855670101E-2</v>
      </c>
      <c r="B14" s="104">
        <v>46774000</v>
      </c>
      <c r="C14" s="104">
        <v>52619000</v>
      </c>
      <c r="D14" s="104">
        <v>57180000</v>
      </c>
      <c r="E14" s="104">
        <v>61074000</v>
      </c>
      <c r="F14" s="104">
        <v>63768000</v>
      </c>
      <c r="G14" s="104">
        <v>66421000</v>
      </c>
      <c r="H14" s="104">
        <v>68669000</v>
      </c>
      <c r="I14" s="104">
        <v>70856000</v>
      </c>
      <c r="J14" s="104">
        <v>75056000</v>
      </c>
      <c r="K14" s="104">
        <v>79492000</v>
      </c>
    </row>
    <row r="15" spans="1:11" x14ac:dyDescent="0.25">
      <c r="A15">
        <v>1.4432989690721701E-2</v>
      </c>
      <c r="B15" s="104">
        <v>49972000</v>
      </c>
      <c r="C15" s="104">
        <v>56144000</v>
      </c>
      <c r="D15" s="104">
        <v>60680000</v>
      </c>
      <c r="E15" s="104">
        <v>65087000</v>
      </c>
      <c r="F15" s="104">
        <v>67740000</v>
      </c>
      <c r="G15" s="104">
        <v>70219000</v>
      </c>
      <c r="H15" s="104">
        <v>72407000</v>
      </c>
      <c r="I15" s="104">
        <v>74504000</v>
      </c>
      <c r="J15" s="104">
        <v>78395000</v>
      </c>
      <c r="K15" s="104">
        <v>82473000</v>
      </c>
    </row>
    <row r="16" spans="1:11" x14ac:dyDescent="0.25">
      <c r="A16">
        <v>1.54639175257732E-2</v>
      </c>
      <c r="B16" s="104">
        <v>52441000</v>
      </c>
      <c r="C16" s="104">
        <v>59275000</v>
      </c>
      <c r="D16" s="104">
        <v>64676000</v>
      </c>
      <c r="E16" s="104">
        <v>69344000</v>
      </c>
      <c r="F16" s="104">
        <v>72124000</v>
      </c>
      <c r="G16" s="104">
        <v>74547000</v>
      </c>
      <c r="H16" s="104">
        <v>76716000</v>
      </c>
      <c r="I16" s="104">
        <v>78585000</v>
      </c>
      <c r="J16" s="104">
        <v>82246000</v>
      </c>
      <c r="K16" s="104">
        <v>86007000</v>
      </c>
    </row>
    <row r="17" spans="1:11" x14ac:dyDescent="0.25">
      <c r="A17">
        <v>1.6494845360824701E-2</v>
      </c>
      <c r="B17" s="104">
        <v>55630000</v>
      </c>
      <c r="C17" s="104">
        <v>62738000</v>
      </c>
      <c r="D17" s="104">
        <v>68884000</v>
      </c>
      <c r="E17" s="104">
        <v>73323000</v>
      </c>
      <c r="F17" s="104">
        <v>76512000</v>
      </c>
      <c r="G17" s="104">
        <v>78858000</v>
      </c>
      <c r="H17" s="104">
        <v>81104000</v>
      </c>
      <c r="I17" s="104">
        <v>82913000</v>
      </c>
      <c r="J17" s="104">
        <v>86155000</v>
      </c>
      <c r="K17" s="104">
        <v>89662000</v>
      </c>
    </row>
    <row r="18" spans="1:11" x14ac:dyDescent="0.25">
      <c r="A18">
        <v>1.7525773195876299E-2</v>
      </c>
      <c r="B18" s="104">
        <v>58225000</v>
      </c>
      <c r="C18" s="104">
        <v>66513000</v>
      </c>
      <c r="D18" s="104">
        <v>73076000</v>
      </c>
      <c r="E18" s="104">
        <v>78043000</v>
      </c>
      <c r="F18" s="104">
        <v>81100000</v>
      </c>
      <c r="G18" s="104">
        <v>83245000</v>
      </c>
      <c r="H18" s="104">
        <v>85600000</v>
      </c>
      <c r="I18" s="104">
        <v>87610000</v>
      </c>
      <c r="J18" s="104">
        <v>91125000</v>
      </c>
      <c r="K18" s="104">
        <v>94289000</v>
      </c>
    </row>
    <row r="19" spans="1:11" x14ac:dyDescent="0.25">
      <c r="A19">
        <v>1.85567010309278E-2</v>
      </c>
      <c r="B19" s="104">
        <v>61640000</v>
      </c>
      <c r="C19" s="104">
        <v>70240000</v>
      </c>
      <c r="D19" s="104">
        <v>76378000</v>
      </c>
      <c r="E19" s="104">
        <v>82607000</v>
      </c>
      <c r="F19" s="104">
        <v>86092000</v>
      </c>
      <c r="G19" s="104">
        <v>88459000</v>
      </c>
      <c r="H19" s="104">
        <v>90713000</v>
      </c>
      <c r="I19" s="104">
        <v>92894000</v>
      </c>
      <c r="J19" s="104">
        <v>96521000</v>
      </c>
      <c r="K19" s="104">
        <v>99847000</v>
      </c>
    </row>
    <row r="20" spans="1:11" x14ac:dyDescent="0.25">
      <c r="A20">
        <v>1.9587628865979399E-2</v>
      </c>
      <c r="B20" s="104">
        <v>65068000</v>
      </c>
      <c r="C20" s="104">
        <v>73989000</v>
      </c>
      <c r="D20" s="104">
        <v>81077000</v>
      </c>
      <c r="E20" s="104">
        <v>87377000</v>
      </c>
      <c r="F20" s="104">
        <v>90993000</v>
      </c>
      <c r="G20" s="104">
        <v>93832000</v>
      </c>
      <c r="H20" s="104">
        <v>96115000</v>
      </c>
      <c r="I20" s="104">
        <v>98418000</v>
      </c>
      <c r="J20" s="104">
        <v>102260000</v>
      </c>
      <c r="K20" s="104">
        <v>105500000</v>
      </c>
    </row>
    <row r="21" spans="1:11" x14ac:dyDescent="0.25">
      <c r="A21">
        <v>2.06185567010309E-2</v>
      </c>
      <c r="B21" s="104">
        <v>68005000</v>
      </c>
      <c r="C21" s="104">
        <v>77529000</v>
      </c>
      <c r="D21" s="104">
        <v>84600000</v>
      </c>
      <c r="E21" s="104">
        <v>91769000</v>
      </c>
      <c r="F21" s="104">
        <v>95789000</v>
      </c>
      <c r="G21" s="104">
        <v>98799000</v>
      </c>
      <c r="H21" s="104">
        <v>101410000</v>
      </c>
      <c r="I21" s="104">
        <v>104000000</v>
      </c>
      <c r="J21" s="104">
        <v>107990000</v>
      </c>
      <c r="K21" s="104">
        <v>111380000</v>
      </c>
    </row>
    <row r="22" spans="1:11" x14ac:dyDescent="0.25">
      <c r="A22">
        <v>2.1649484536082501E-2</v>
      </c>
      <c r="B22" s="104">
        <v>70907000</v>
      </c>
      <c r="C22" s="104">
        <v>80131000</v>
      </c>
      <c r="D22" s="104">
        <v>88739000</v>
      </c>
      <c r="E22" s="104">
        <v>96229000</v>
      </c>
      <c r="F22" s="104">
        <v>100890000</v>
      </c>
      <c r="G22" s="104">
        <v>103710000</v>
      </c>
      <c r="H22" s="104">
        <v>106370000</v>
      </c>
      <c r="I22" s="104">
        <v>108770000</v>
      </c>
      <c r="J22" s="104">
        <v>112730000</v>
      </c>
      <c r="K22" s="104">
        <v>116440000</v>
      </c>
    </row>
    <row r="23" spans="1:11" x14ac:dyDescent="0.25">
      <c r="A23">
        <v>2.2680412371133999E-2</v>
      </c>
      <c r="B23" s="104">
        <v>74002000</v>
      </c>
      <c r="C23" s="104">
        <v>83499000</v>
      </c>
      <c r="D23" s="104">
        <v>93233000</v>
      </c>
      <c r="E23" s="104">
        <v>101210000</v>
      </c>
      <c r="F23" s="104">
        <v>105210000</v>
      </c>
      <c r="G23" s="104">
        <v>108910000</v>
      </c>
      <c r="H23" s="104">
        <v>111520000</v>
      </c>
      <c r="I23" s="104">
        <v>113700000</v>
      </c>
      <c r="J23" s="104">
        <v>117470000</v>
      </c>
      <c r="K23" s="104">
        <v>121470000</v>
      </c>
    </row>
    <row r="24" spans="1:11" x14ac:dyDescent="0.25">
      <c r="A24">
        <v>2.3711340206185601E-2</v>
      </c>
      <c r="B24" s="104">
        <v>76833000</v>
      </c>
      <c r="C24" s="104">
        <v>87190000</v>
      </c>
      <c r="D24" s="104">
        <v>97403000</v>
      </c>
      <c r="E24" s="104">
        <v>105610000</v>
      </c>
      <c r="F24" s="104">
        <v>110540000</v>
      </c>
      <c r="G24" s="104">
        <v>113780000</v>
      </c>
      <c r="H24" s="104">
        <v>116480000</v>
      </c>
      <c r="I24" s="104">
        <v>118770000</v>
      </c>
      <c r="J24" s="104">
        <v>122950000</v>
      </c>
      <c r="K24" s="104">
        <v>126830000</v>
      </c>
    </row>
    <row r="25" spans="1:11" x14ac:dyDescent="0.25">
      <c r="A25">
        <v>2.4742268041237098E-2</v>
      </c>
      <c r="B25" s="104">
        <v>78768000</v>
      </c>
      <c r="C25" s="104">
        <v>89167000</v>
      </c>
      <c r="D25" s="104">
        <v>100700000</v>
      </c>
      <c r="E25" s="104">
        <v>109270000</v>
      </c>
      <c r="F25" s="104">
        <v>114550000</v>
      </c>
      <c r="G25" s="104">
        <v>118100000</v>
      </c>
      <c r="H25" s="104">
        <v>121170000</v>
      </c>
      <c r="I25" s="104">
        <v>123730000</v>
      </c>
      <c r="J25" s="104">
        <v>127860000</v>
      </c>
      <c r="K25" s="104">
        <v>131540000</v>
      </c>
    </row>
    <row r="26" spans="1:11" x14ac:dyDescent="0.25">
      <c r="A26">
        <v>2.57731958762887E-2</v>
      </c>
      <c r="B26" s="104">
        <v>79780000</v>
      </c>
      <c r="C26" s="104">
        <v>92027000</v>
      </c>
      <c r="D26" s="104">
        <v>104030000</v>
      </c>
      <c r="E26" s="104">
        <v>113530000</v>
      </c>
      <c r="F26" s="104">
        <v>118930000</v>
      </c>
      <c r="G26" s="104">
        <v>122770000</v>
      </c>
      <c r="H26" s="104">
        <v>125960000</v>
      </c>
      <c r="I26" s="104">
        <v>128740000</v>
      </c>
      <c r="J26" s="104">
        <v>132920000</v>
      </c>
      <c r="K26" s="104">
        <v>136810000</v>
      </c>
    </row>
    <row r="27" spans="1:11" x14ac:dyDescent="0.25">
      <c r="A27">
        <v>2.6804123711340201E-2</v>
      </c>
      <c r="B27" s="104">
        <v>82415000</v>
      </c>
      <c r="C27" s="104">
        <v>93244000</v>
      </c>
      <c r="D27" s="104">
        <v>106960000</v>
      </c>
      <c r="E27" s="104">
        <v>116680000</v>
      </c>
      <c r="F27" s="104">
        <v>123390000</v>
      </c>
      <c r="G27" s="104">
        <v>127830000</v>
      </c>
      <c r="H27" s="104">
        <v>130690000</v>
      </c>
      <c r="I27" s="104">
        <v>133900000</v>
      </c>
      <c r="J27" s="104">
        <v>139000000</v>
      </c>
      <c r="K27" s="104">
        <v>143640000</v>
      </c>
    </row>
    <row r="28" spans="1:11" x14ac:dyDescent="0.25">
      <c r="A28">
        <v>2.7835051546391799E-2</v>
      </c>
      <c r="B28" s="104">
        <v>84352000</v>
      </c>
      <c r="C28" s="104">
        <v>95107000</v>
      </c>
      <c r="D28" s="104">
        <v>107570000</v>
      </c>
      <c r="E28" s="104">
        <v>117640000</v>
      </c>
      <c r="F28" s="104">
        <v>127590000</v>
      </c>
      <c r="G28" s="104">
        <v>132570000</v>
      </c>
      <c r="H28" s="104">
        <v>136360000</v>
      </c>
      <c r="I28" s="104">
        <v>139970000</v>
      </c>
      <c r="J28" s="104">
        <v>146290000</v>
      </c>
      <c r="K28" s="104">
        <v>151500000</v>
      </c>
    </row>
    <row r="29" spans="1:11" x14ac:dyDescent="0.25">
      <c r="A29">
        <v>2.88659793814433E-2</v>
      </c>
      <c r="B29" s="104">
        <v>84318000</v>
      </c>
      <c r="C29" s="104">
        <v>95610000</v>
      </c>
      <c r="D29" s="104">
        <v>109020000</v>
      </c>
      <c r="E29" s="104">
        <v>120240000</v>
      </c>
      <c r="F29" s="104">
        <v>130380000</v>
      </c>
      <c r="G29" s="104">
        <v>136730000</v>
      </c>
      <c r="H29" s="104">
        <v>142310000</v>
      </c>
      <c r="I29" s="104">
        <v>144980000</v>
      </c>
      <c r="J29" s="104">
        <v>152400000</v>
      </c>
      <c r="K29" s="104">
        <v>157980000</v>
      </c>
    </row>
    <row r="30" spans="1:11" x14ac:dyDescent="0.25">
      <c r="A30">
        <v>2.9896907216494802E-2</v>
      </c>
      <c r="B30" s="104">
        <v>85055000</v>
      </c>
      <c r="C30" s="104">
        <v>93941000</v>
      </c>
      <c r="D30" s="104">
        <v>108370000</v>
      </c>
      <c r="E30" s="104">
        <v>122220000</v>
      </c>
      <c r="F30" s="104">
        <v>133010000</v>
      </c>
      <c r="G30" s="104">
        <v>141930000</v>
      </c>
      <c r="H30" s="104">
        <v>145190000</v>
      </c>
      <c r="I30" s="104">
        <v>150870000</v>
      </c>
      <c r="J30" s="104">
        <v>157120000</v>
      </c>
      <c r="K30" s="104">
        <v>163130000</v>
      </c>
    </row>
    <row r="31" spans="1:11" x14ac:dyDescent="0.25">
      <c r="A31">
        <v>3.09278350515464E-2</v>
      </c>
      <c r="B31" s="104">
        <v>83330000</v>
      </c>
      <c r="C31" s="104">
        <v>96774000</v>
      </c>
      <c r="D31" s="104">
        <v>107790000</v>
      </c>
      <c r="E31" s="104">
        <v>123120000</v>
      </c>
      <c r="F31" s="104">
        <v>136320000</v>
      </c>
      <c r="G31" s="104">
        <v>143510000</v>
      </c>
      <c r="H31" s="104">
        <v>149780000</v>
      </c>
      <c r="I31" s="104">
        <v>153810000</v>
      </c>
      <c r="J31" s="104">
        <v>162020000</v>
      </c>
      <c r="K31" s="104">
        <v>167880000</v>
      </c>
    </row>
    <row r="32" spans="1:11" x14ac:dyDescent="0.25">
      <c r="A32">
        <v>3.1958762886597901E-2</v>
      </c>
      <c r="B32" s="104">
        <v>84100000</v>
      </c>
      <c r="C32" s="104">
        <v>98719000</v>
      </c>
      <c r="D32" s="104">
        <v>108090000</v>
      </c>
      <c r="E32" s="104">
        <v>124460000</v>
      </c>
      <c r="F32" s="104">
        <v>139050000</v>
      </c>
      <c r="G32" s="104">
        <v>146150000</v>
      </c>
      <c r="H32" s="104">
        <v>152410000</v>
      </c>
      <c r="I32" s="104">
        <v>157720000</v>
      </c>
      <c r="J32" s="104">
        <v>166610000</v>
      </c>
      <c r="K32" s="104">
        <v>173410000</v>
      </c>
    </row>
    <row r="33" spans="1:11" x14ac:dyDescent="0.25">
      <c r="A33">
        <v>3.2989690721649499E-2</v>
      </c>
      <c r="B33" s="104">
        <v>82396000</v>
      </c>
      <c r="C33" s="104">
        <v>96142000</v>
      </c>
      <c r="D33" s="104">
        <v>108590000</v>
      </c>
      <c r="E33" s="104">
        <v>122130000</v>
      </c>
      <c r="F33" s="104">
        <v>138410000</v>
      </c>
      <c r="G33" s="104">
        <v>148670000</v>
      </c>
      <c r="H33" s="104">
        <v>156160000</v>
      </c>
      <c r="I33" s="104">
        <v>159400000</v>
      </c>
      <c r="J33" s="104">
        <v>171750000</v>
      </c>
      <c r="K33" s="104">
        <v>177140000</v>
      </c>
    </row>
    <row r="34" spans="1:11" x14ac:dyDescent="0.25">
      <c r="A34">
        <v>3.4020618556701E-2</v>
      </c>
      <c r="B34" s="104">
        <v>78608000</v>
      </c>
      <c r="C34" s="104">
        <v>94483000</v>
      </c>
      <c r="D34" s="104">
        <v>109280000</v>
      </c>
      <c r="E34" s="104">
        <v>123940000</v>
      </c>
      <c r="F34" s="104">
        <v>136620000</v>
      </c>
      <c r="G34" s="104">
        <v>152800000</v>
      </c>
      <c r="H34" s="104">
        <v>160770000</v>
      </c>
      <c r="I34" s="104">
        <v>166460000</v>
      </c>
      <c r="J34" s="104">
        <v>176060000</v>
      </c>
      <c r="K34" s="104">
        <v>183540000</v>
      </c>
    </row>
    <row r="35" spans="1:11" x14ac:dyDescent="0.25">
      <c r="A35">
        <v>3.5051546391752599E-2</v>
      </c>
      <c r="B35" s="104">
        <v>76239000</v>
      </c>
      <c r="C35" s="104">
        <v>92741000</v>
      </c>
      <c r="D35" s="104">
        <v>109500000</v>
      </c>
      <c r="E35" s="104">
        <v>124550000</v>
      </c>
      <c r="F35" s="104">
        <v>137390000</v>
      </c>
      <c r="G35" s="104">
        <v>153330000</v>
      </c>
      <c r="H35" s="104">
        <v>163350000</v>
      </c>
      <c r="I35" s="104">
        <v>168770000</v>
      </c>
      <c r="J35" s="104">
        <v>179510000</v>
      </c>
      <c r="K35" s="104">
        <v>189450000</v>
      </c>
    </row>
    <row r="36" spans="1:11" x14ac:dyDescent="0.25">
      <c r="A36">
        <v>3.60824742268041E-2</v>
      </c>
      <c r="B36" s="104">
        <v>73435000</v>
      </c>
      <c r="C36" s="104">
        <v>87184000</v>
      </c>
      <c r="D36" s="104">
        <v>107060000</v>
      </c>
      <c r="E36" s="104">
        <v>125400000</v>
      </c>
      <c r="F36" s="104">
        <v>138100000</v>
      </c>
      <c r="G36" s="104">
        <v>155040000</v>
      </c>
      <c r="H36" s="104">
        <v>163510000</v>
      </c>
      <c r="I36" s="104">
        <v>170710000</v>
      </c>
      <c r="J36" s="104">
        <v>182640000</v>
      </c>
      <c r="K36" s="104">
        <v>192930000</v>
      </c>
    </row>
    <row r="37" spans="1:11" x14ac:dyDescent="0.25">
      <c r="A37">
        <v>3.7113402061855698E-2</v>
      </c>
      <c r="B37" s="104">
        <v>69319000</v>
      </c>
      <c r="C37" s="104">
        <v>84153000</v>
      </c>
      <c r="D37" s="104">
        <v>107590000</v>
      </c>
      <c r="E37" s="104">
        <v>125700000</v>
      </c>
      <c r="F37" s="104">
        <v>141120000</v>
      </c>
      <c r="G37" s="104">
        <v>154650000</v>
      </c>
      <c r="H37" s="104">
        <v>165040000</v>
      </c>
      <c r="I37" s="104">
        <v>172660000</v>
      </c>
      <c r="J37" s="104">
        <v>187280000</v>
      </c>
      <c r="K37" s="104">
        <v>198210000</v>
      </c>
    </row>
    <row r="38" spans="1:11" x14ac:dyDescent="0.25">
      <c r="A38">
        <v>3.8144329896907199E-2</v>
      </c>
      <c r="B38" s="104">
        <v>64589000</v>
      </c>
      <c r="C38" s="104">
        <v>78244000</v>
      </c>
      <c r="D38" s="104">
        <v>107730000</v>
      </c>
      <c r="E38" s="104">
        <v>122050000</v>
      </c>
      <c r="F38" s="104">
        <v>140710000</v>
      </c>
      <c r="G38" s="104">
        <v>154290000</v>
      </c>
      <c r="H38" s="104">
        <v>166600000</v>
      </c>
      <c r="I38" s="104">
        <v>173980000</v>
      </c>
      <c r="J38" s="104">
        <v>188270000</v>
      </c>
      <c r="K38" s="104">
        <v>202560000</v>
      </c>
    </row>
    <row r="39" spans="1:11" x14ac:dyDescent="0.25">
      <c r="A39">
        <v>3.9175257731958797E-2</v>
      </c>
      <c r="B39" s="104">
        <v>60407000</v>
      </c>
      <c r="C39" s="104">
        <v>74770000</v>
      </c>
      <c r="D39" s="104">
        <v>102520000</v>
      </c>
      <c r="E39" s="104">
        <v>119900000</v>
      </c>
      <c r="F39" s="104">
        <v>143510000</v>
      </c>
      <c r="G39" s="104">
        <v>156710000</v>
      </c>
      <c r="H39" s="104">
        <v>165170000</v>
      </c>
      <c r="I39" s="104">
        <v>177400000</v>
      </c>
      <c r="J39" s="104">
        <v>191030000</v>
      </c>
      <c r="K39" s="104">
        <v>205810000</v>
      </c>
    </row>
    <row r="40" spans="1:11" x14ac:dyDescent="0.25">
      <c r="A40">
        <v>4.0206185567010298E-2</v>
      </c>
      <c r="B40" s="104">
        <v>57098000</v>
      </c>
      <c r="C40" s="104">
        <v>73353000</v>
      </c>
      <c r="D40" s="104">
        <v>99134000</v>
      </c>
      <c r="E40" s="104">
        <v>118040000</v>
      </c>
      <c r="F40" s="104">
        <v>142400000</v>
      </c>
      <c r="G40" s="104">
        <v>157210000</v>
      </c>
      <c r="H40" s="104">
        <v>167040000</v>
      </c>
      <c r="I40" s="104">
        <v>179420000</v>
      </c>
      <c r="J40" s="104">
        <v>194770000</v>
      </c>
      <c r="K40" s="104">
        <v>208350000</v>
      </c>
    </row>
    <row r="41" spans="1:11" x14ac:dyDescent="0.25">
      <c r="A41">
        <v>4.1237113402061903E-2</v>
      </c>
      <c r="B41" s="104">
        <v>54389000</v>
      </c>
      <c r="C41" s="104">
        <v>71969000</v>
      </c>
      <c r="D41" s="104">
        <v>97118000</v>
      </c>
      <c r="E41" s="104">
        <v>116550000</v>
      </c>
      <c r="F41" s="104">
        <v>140590000</v>
      </c>
      <c r="G41" s="104">
        <v>159190000</v>
      </c>
      <c r="H41" s="104">
        <v>169830000</v>
      </c>
      <c r="I41" s="104">
        <v>180360000</v>
      </c>
      <c r="J41" s="104">
        <v>198220000</v>
      </c>
      <c r="K41" s="104">
        <v>210790000</v>
      </c>
    </row>
    <row r="42" spans="1:11" x14ac:dyDescent="0.25">
      <c r="A42">
        <v>4.2268041237113398E-2</v>
      </c>
      <c r="B42" s="104">
        <v>50665000</v>
      </c>
      <c r="C42" s="104">
        <v>70849000</v>
      </c>
      <c r="D42" s="104">
        <v>93030000</v>
      </c>
      <c r="E42" s="104">
        <v>116230000</v>
      </c>
      <c r="F42" s="104">
        <v>140680000</v>
      </c>
      <c r="G42" s="104">
        <v>160290000</v>
      </c>
      <c r="H42" s="104">
        <v>171830000</v>
      </c>
      <c r="I42" s="104">
        <v>181360000</v>
      </c>
      <c r="J42" s="104">
        <v>199570000</v>
      </c>
      <c r="K42" s="104">
        <v>213020000</v>
      </c>
    </row>
    <row r="43" spans="1:11" x14ac:dyDescent="0.25">
      <c r="A43">
        <v>4.3298969072165003E-2</v>
      </c>
      <c r="B43" s="104">
        <v>46576000</v>
      </c>
      <c r="C43" s="104">
        <v>66627000</v>
      </c>
      <c r="D43" s="104">
        <v>89079000</v>
      </c>
      <c r="E43" s="104">
        <v>113900000</v>
      </c>
      <c r="F43" s="104">
        <v>140860000</v>
      </c>
      <c r="G43" s="104">
        <v>158420000</v>
      </c>
      <c r="H43" s="104">
        <v>171830000</v>
      </c>
      <c r="I43" s="104">
        <v>184510000</v>
      </c>
      <c r="J43" s="104">
        <v>202070000</v>
      </c>
      <c r="K43" s="104">
        <v>214870000</v>
      </c>
    </row>
    <row r="44" spans="1:11" x14ac:dyDescent="0.25">
      <c r="A44">
        <v>4.4329896907216497E-2</v>
      </c>
      <c r="B44" s="104">
        <v>43430000</v>
      </c>
      <c r="C44" s="104">
        <v>61189000</v>
      </c>
      <c r="D44" s="104">
        <v>84231000</v>
      </c>
      <c r="E44" s="104">
        <v>110260000</v>
      </c>
      <c r="F44" s="104">
        <v>139840000</v>
      </c>
      <c r="G44" s="104">
        <v>157900000</v>
      </c>
      <c r="H44" s="104">
        <v>172380000</v>
      </c>
      <c r="I44" s="104">
        <v>185630000</v>
      </c>
      <c r="J44" s="104">
        <v>204460000</v>
      </c>
      <c r="K44" s="104">
        <v>218260000</v>
      </c>
    </row>
    <row r="45" spans="1:11" x14ac:dyDescent="0.25">
      <c r="A45">
        <v>4.5360824742267998E-2</v>
      </c>
      <c r="B45" s="104">
        <v>38750000</v>
      </c>
      <c r="C45" s="104">
        <v>57225000</v>
      </c>
      <c r="D45" s="104">
        <v>77131000</v>
      </c>
      <c r="E45" s="104">
        <v>107900000</v>
      </c>
      <c r="F45" s="104">
        <v>135870000</v>
      </c>
      <c r="G45" s="104">
        <v>157770000</v>
      </c>
      <c r="H45" s="104">
        <v>173540000</v>
      </c>
      <c r="I45" s="104">
        <v>184820000</v>
      </c>
      <c r="J45" s="104">
        <v>206150000</v>
      </c>
      <c r="K45" s="104">
        <v>221000000</v>
      </c>
    </row>
    <row r="46" spans="1:11" x14ac:dyDescent="0.25">
      <c r="A46">
        <v>4.6391752577319603E-2</v>
      </c>
      <c r="B46" s="104">
        <v>36709000</v>
      </c>
      <c r="C46" s="104">
        <v>52895000</v>
      </c>
      <c r="D46" s="104">
        <v>73419000</v>
      </c>
      <c r="E46" s="104">
        <v>105010000</v>
      </c>
      <c r="F46" s="104">
        <v>133710000</v>
      </c>
      <c r="G46" s="104">
        <v>154950000</v>
      </c>
      <c r="H46" s="104">
        <v>172300000</v>
      </c>
      <c r="I46" s="104">
        <v>186440000</v>
      </c>
      <c r="J46" s="104">
        <v>208160000</v>
      </c>
      <c r="K46" s="104">
        <v>223230000</v>
      </c>
    </row>
    <row r="47" spans="1:11" x14ac:dyDescent="0.25">
      <c r="A47">
        <v>4.7422680412371097E-2</v>
      </c>
      <c r="B47" s="104">
        <v>33577000</v>
      </c>
      <c r="C47" s="104">
        <v>50163000</v>
      </c>
      <c r="D47" s="104">
        <v>69162000</v>
      </c>
      <c r="E47" s="104">
        <v>100850000</v>
      </c>
      <c r="F47" s="104">
        <v>129640000</v>
      </c>
      <c r="G47" s="104">
        <v>155190000</v>
      </c>
      <c r="H47" s="104">
        <v>170150000</v>
      </c>
      <c r="I47" s="104">
        <v>184160000</v>
      </c>
      <c r="J47" s="104">
        <v>209600000</v>
      </c>
      <c r="K47" s="104">
        <v>227100000</v>
      </c>
    </row>
    <row r="48" spans="1:11" x14ac:dyDescent="0.25">
      <c r="A48">
        <v>4.8453608247422703E-2</v>
      </c>
      <c r="B48" s="104">
        <v>32044000</v>
      </c>
      <c r="C48" s="104">
        <v>46945000</v>
      </c>
      <c r="D48" s="104">
        <v>63347000</v>
      </c>
      <c r="E48" s="104">
        <v>94416000</v>
      </c>
      <c r="F48" s="104">
        <v>126360000</v>
      </c>
      <c r="G48" s="104">
        <v>152120000</v>
      </c>
      <c r="H48" s="104">
        <v>166220000</v>
      </c>
      <c r="I48" s="104">
        <v>184050000</v>
      </c>
      <c r="J48" s="104">
        <v>210030000</v>
      </c>
      <c r="K48" s="104">
        <v>229450000</v>
      </c>
    </row>
    <row r="49" spans="1:11" x14ac:dyDescent="0.25">
      <c r="A49">
        <v>4.9484536082474197E-2</v>
      </c>
      <c r="B49" s="104">
        <v>31426000</v>
      </c>
      <c r="C49" s="104">
        <v>43471000</v>
      </c>
      <c r="D49" s="104">
        <v>59467000</v>
      </c>
      <c r="E49" s="104">
        <v>90572000</v>
      </c>
      <c r="F49" s="104">
        <v>122240000</v>
      </c>
      <c r="G49" s="104">
        <v>147870000</v>
      </c>
      <c r="H49" s="104">
        <v>162450000</v>
      </c>
      <c r="I49" s="104">
        <v>180280000</v>
      </c>
      <c r="J49" s="104">
        <v>210690000</v>
      </c>
      <c r="K49" s="104">
        <v>231360000</v>
      </c>
    </row>
    <row r="50" spans="1:11" x14ac:dyDescent="0.25">
      <c r="A50">
        <v>5.0515463917525802E-2</v>
      </c>
      <c r="B50" s="104">
        <v>30960000</v>
      </c>
      <c r="C50" s="104">
        <v>42449000</v>
      </c>
      <c r="D50" s="104">
        <v>56810000</v>
      </c>
      <c r="E50" s="104">
        <v>84114000</v>
      </c>
      <c r="F50" s="104">
        <v>116900000</v>
      </c>
      <c r="G50" s="104">
        <v>139750000</v>
      </c>
      <c r="H50" s="104">
        <v>160950000</v>
      </c>
      <c r="I50" s="104">
        <v>178630000</v>
      </c>
      <c r="J50" s="104">
        <v>209710000</v>
      </c>
      <c r="K50" s="104">
        <v>232860000</v>
      </c>
    </row>
    <row r="51" spans="1:11" x14ac:dyDescent="0.25">
      <c r="A51">
        <v>5.1546391752577303E-2</v>
      </c>
      <c r="B51" s="104">
        <v>30502000</v>
      </c>
      <c r="C51" s="104">
        <v>41016000</v>
      </c>
      <c r="D51" s="104">
        <v>53724000</v>
      </c>
      <c r="E51" s="104">
        <v>77402000</v>
      </c>
      <c r="F51" s="104">
        <v>109040000</v>
      </c>
      <c r="G51" s="104">
        <v>136540000</v>
      </c>
      <c r="H51" s="104">
        <v>160390000</v>
      </c>
      <c r="I51" s="104">
        <v>175920000</v>
      </c>
      <c r="J51" s="104">
        <v>211480000</v>
      </c>
      <c r="K51" s="104">
        <v>233980000</v>
      </c>
    </row>
    <row r="52" spans="1:11" x14ac:dyDescent="0.25">
      <c r="A52">
        <v>5.2577319587628901E-2</v>
      </c>
      <c r="B52" s="104">
        <v>30184000</v>
      </c>
      <c r="C52" s="104">
        <v>39873000</v>
      </c>
      <c r="D52" s="104">
        <v>50560000</v>
      </c>
      <c r="E52" s="104">
        <v>73665000</v>
      </c>
      <c r="F52" s="104">
        <v>104530000</v>
      </c>
      <c r="G52" s="104">
        <v>130610000</v>
      </c>
      <c r="H52" s="104">
        <v>157940000</v>
      </c>
      <c r="I52" s="104">
        <v>174130000</v>
      </c>
      <c r="J52" s="104">
        <v>210650000</v>
      </c>
      <c r="K52" s="104">
        <v>233340000</v>
      </c>
    </row>
    <row r="53" spans="1:11" x14ac:dyDescent="0.25">
      <c r="A53">
        <v>5.3608247422680402E-2</v>
      </c>
      <c r="B53" s="104">
        <v>30012000</v>
      </c>
      <c r="C53" s="104">
        <v>38781000</v>
      </c>
      <c r="D53" s="104">
        <v>49225000</v>
      </c>
      <c r="E53" s="104">
        <v>71217000</v>
      </c>
      <c r="F53" s="104">
        <v>97210000</v>
      </c>
      <c r="G53" s="104">
        <v>126060000</v>
      </c>
      <c r="H53" s="104">
        <v>156290000</v>
      </c>
      <c r="I53" s="104">
        <v>169430000</v>
      </c>
      <c r="J53" s="104">
        <v>212380000</v>
      </c>
      <c r="K53" s="104">
        <v>233490000</v>
      </c>
    </row>
    <row r="54" spans="1:11" x14ac:dyDescent="0.25">
      <c r="A54">
        <v>5.4639175257732001E-2</v>
      </c>
      <c r="B54" s="104">
        <v>29919000</v>
      </c>
      <c r="C54" s="104">
        <v>38283000</v>
      </c>
      <c r="D54" s="104">
        <v>48701000</v>
      </c>
      <c r="E54" s="104">
        <v>65004000</v>
      </c>
      <c r="F54" s="104">
        <v>90809000</v>
      </c>
      <c r="G54" s="104">
        <v>123370000</v>
      </c>
      <c r="H54" s="104">
        <v>154160000</v>
      </c>
      <c r="I54" s="104">
        <v>167370000</v>
      </c>
      <c r="J54" s="104">
        <v>208280000</v>
      </c>
      <c r="K54" s="104">
        <v>232660000</v>
      </c>
    </row>
    <row r="55" spans="1:11" x14ac:dyDescent="0.25">
      <c r="A55">
        <v>5.5670103092783502E-2</v>
      </c>
      <c r="B55" s="104">
        <v>29820000</v>
      </c>
      <c r="C55" s="104">
        <v>36999000</v>
      </c>
      <c r="D55" s="104">
        <v>48189000</v>
      </c>
      <c r="E55" s="104">
        <v>61401000</v>
      </c>
      <c r="F55" s="104">
        <v>84919000</v>
      </c>
      <c r="G55" s="104">
        <v>119920000</v>
      </c>
      <c r="H55" s="104">
        <v>153120000</v>
      </c>
      <c r="I55" s="104">
        <v>164880000</v>
      </c>
      <c r="J55" s="104">
        <v>205870000</v>
      </c>
      <c r="K55" s="104">
        <v>234400000</v>
      </c>
    </row>
    <row r="56" spans="1:11" x14ac:dyDescent="0.25">
      <c r="A56">
        <v>5.67010309278351E-2</v>
      </c>
      <c r="B56" s="104">
        <v>29659000</v>
      </c>
      <c r="C56" s="104">
        <v>35373000</v>
      </c>
      <c r="D56" s="104">
        <v>48609000</v>
      </c>
      <c r="E56" s="104">
        <v>58007000</v>
      </c>
      <c r="F56" s="104">
        <v>81867000</v>
      </c>
      <c r="G56" s="104">
        <v>117080000</v>
      </c>
      <c r="H56" s="104">
        <v>146880000</v>
      </c>
      <c r="I56" s="104">
        <v>162230000</v>
      </c>
      <c r="J56" s="104">
        <v>205910000</v>
      </c>
      <c r="K56" s="104">
        <v>237320000</v>
      </c>
    </row>
    <row r="57" spans="1:11" x14ac:dyDescent="0.25">
      <c r="A57">
        <v>5.7731958762886601E-2</v>
      </c>
      <c r="B57" s="104">
        <v>29357000</v>
      </c>
      <c r="C57" s="104">
        <v>34826000</v>
      </c>
      <c r="D57" s="104">
        <v>48702000</v>
      </c>
      <c r="E57" s="104">
        <v>54811000</v>
      </c>
      <c r="F57" s="104">
        <v>77986000</v>
      </c>
      <c r="G57" s="104">
        <v>114720000</v>
      </c>
      <c r="H57" s="104">
        <v>138830000</v>
      </c>
      <c r="I57" s="104">
        <v>154530000</v>
      </c>
      <c r="J57" s="104">
        <v>204510000</v>
      </c>
      <c r="K57" s="104">
        <v>238820000</v>
      </c>
    </row>
    <row r="58" spans="1:11" x14ac:dyDescent="0.25">
      <c r="A58">
        <v>5.8762886597938199E-2</v>
      </c>
      <c r="B58" s="104">
        <v>28719000</v>
      </c>
      <c r="C58" s="104">
        <v>33633000</v>
      </c>
      <c r="D58" s="104">
        <v>48446000</v>
      </c>
      <c r="E58" s="104">
        <v>53738000</v>
      </c>
      <c r="F58" s="104">
        <v>74694000</v>
      </c>
      <c r="G58" s="104">
        <v>110630000</v>
      </c>
      <c r="H58" s="104">
        <v>134550000</v>
      </c>
      <c r="I58" s="104">
        <v>146380000</v>
      </c>
      <c r="J58" s="104">
        <v>201700000</v>
      </c>
      <c r="K58" s="104">
        <v>234790000</v>
      </c>
    </row>
    <row r="59" spans="1:11" x14ac:dyDescent="0.25">
      <c r="A59">
        <v>5.97938144329897E-2</v>
      </c>
      <c r="B59" s="104">
        <v>28343000</v>
      </c>
      <c r="C59" s="104">
        <v>32017000</v>
      </c>
      <c r="D59" s="104">
        <v>46982000</v>
      </c>
      <c r="E59" s="104">
        <v>52998000</v>
      </c>
      <c r="F59" s="104">
        <v>71344000</v>
      </c>
      <c r="G59" s="104">
        <v>105640000</v>
      </c>
      <c r="H59" s="104">
        <v>130940000</v>
      </c>
      <c r="I59" s="104">
        <v>137950000</v>
      </c>
      <c r="J59" s="104">
        <v>195750000</v>
      </c>
      <c r="K59" s="104">
        <v>232660000</v>
      </c>
    </row>
    <row r="60" spans="1:11" x14ac:dyDescent="0.25">
      <c r="A60">
        <v>6.0824742268041201E-2</v>
      </c>
      <c r="B60" s="104">
        <v>28181000</v>
      </c>
      <c r="C60" s="104">
        <v>31634000</v>
      </c>
      <c r="D60" s="104">
        <v>45431000</v>
      </c>
      <c r="E60" s="104">
        <v>53899000</v>
      </c>
      <c r="F60" s="104">
        <v>69619000</v>
      </c>
      <c r="G60" s="104">
        <v>103510000</v>
      </c>
      <c r="H60" s="104">
        <v>124620000</v>
      </c>
      <c r="I60" s="104">
        <v>132060000</v>
      </c>
      <c r="J60" s="104">
        <v>192790000</v>
      </c>
      <c r="K60" s="104">
        <v>228260000</v>
      </c>
    </row>
    <row r="61" spans="1:11" x14ac:dyDescent="0.25">
      <c r="A61">
        <v>6.18556701030928E-2</v>
      </c>
      <c r="B61" s="104">
        <v>28041000</v>
      </c>
      <c r="C61" s="104">
        <v>31218000</v>
      </c>
      <c r="D61" s="104">
        <v>44855000</v>
      </c>
      <c r="E61" s="104">
        <v>55799000</v>
      </c>
      <c r="F61" s="104">
        <v>67367000</v>
      </c>
      <c r="G61" s="104">
        <v>102670000</v>
      </c>
      <c r="H61" s="104">
        <v>118430000</v>
      </c>
      <c r="I61" s="104">
        <v>125890000</v>
      </c>
      <c r="J61" s="104">
        <v>188470000</v>
      </c>
      <c r="K61" s="104">
        <v>224520000</v>
      </c>
    </row>
    <row r="62" spans="1:11" x14ac:dyDescent="0.25">
      <c r="A62">
        <v>6.2886597938144301E-2</v>
      </c>
      <c r="B62" s="104">
        <v>27737000</v>
      </c>
      <c r="C62" s="104">
        <v>30677000</v>
      </c>
      <c r="D62" s="104">
        <v>45044000</v>
      </c>
      <c r="E62" s="104">
        <v>56769000</v>
      </c>
      <c r="F62" s="104">
        <v>65727000</v>
      </c>
      <c r="G62" s="104">
        <v>97556000</v>
      </c>
      <c r="H62" s="104">
        <v>115600000</v>
      </c>
      <c r="I62" s="104">
        <v>122630000</v>
      </c>
      <c r="J62" s="104">
        <v>180810000</v>
      </c>
      <c r="K62" s="104">
        <v>223010000</v>
      </c>
    </row>
    <row r="63" spans="1:11" x14ac:dyDescent="0.25">
      <c r="A63">
        <v>6.3917525773195899E-2</v>
      </c>
      <c r="B63" s="104">
        <v>27361000</v>
      </c>
      <c r="C63" s="104">
        <v>30276000</v>
      </c>
      <c r="D63" s="104">
        <v>45322000</v>
      </c>
      <c r="E63" s="104">
        <v>57348000</v>
      </c>
      <c r="F63" s="104">
        <v>66125000</v>
      </c>
      <c r="G63" s="104">
        <v>90640000</v>
      </c>
      <c r="H63" s="104">
        <v>111970000</v>
      </c>
      <c r="I63" s="104">
        <v>119520000</v>
      </c>
      <c r="J63" s="104">
        <v>175310000</v>
      </c>
      <c r="K63" s="104">
        <v>220710000</v>
      </c>
    </row>
    <row r="64" spans="1:11" x14ac:dyDescent="0.25">
      <c r="A64">
        <v>6.49484536082474E-2</v>
      </c>
      <c r="B64" s="104">
        <v>27143000</v>
      </c>
      <c r="C64" s="104">
        <v>30547000</v>
      </c>
      <c r="D64" s="104">
        <v>45323000</v>
      </c>
      <c r="E64" s="104">
        <v>57540000</v>
      </c>
      <c r="F64" s="104">
        <v>67133000</v>
      </c>
      <c r="G64" s="104">
        <v>90446000</v>
      </c>
      <c r="H64" s="104">
        <v>108980000</v>
      </c>
      <c r="I64" s="104">
        <v>114220000</v>
      </c>
      <c r="J64" s="104">
        <v>173100000</v>
      </c>
      <c r="K64" s="104">
        <v>218890000</v>
      </c>
    </row>
    <row r="65" spans="1:11" x14ac:dyDescent="0.25">
      <c r="A65">
        <v>6.5979381443298998E-2</v>
      </c>
      <c r="B65" s="104">
        <v>27029000</v>
      </c>
      <c r="C65" s="104">
        <v>30931000</v>
      </c>
      <c r="D65" s="104">
        <v>44496000</v>
      </c>
      <c r="E65" s="104">
        <v>57238000</v>
      </c>
      <c r="F65" s="104">
        <v>68252000</v>
      </c>
      <c r="G65" s="104">
        <v>87282000</v>
      </c>
      <c r="H65" s="104">
        <v>106430000</v>
      </c>
      <c r="I65" s="104">
        <v>110180000</v>
      </c>
      <c r="J65" s="104">
        <v>167360000</v>
      </c>
      <c r="K65" s="104">
        <v>215420000</v>
      </c>
    </row>
    <row r="66" spans="1:11" x14ac:dyDescent="0.25">
      <c r="A66">
        <v>6.7010309278350499E-2</v>
      </c>
      <c r="B66" s="104">
        <v>26970000</v>
      </c>
      <c r="C66" s="104">
        <v>31451000</v>
      </c>
      <c r="D66" s="104">
        <v>44288000</v>
      </c>
      <c r="E66" s="104">
        <v>57790000</v>
      </c>
      <c r="F66" s="104">
        <v>69229000</v>
      </c>
      <c r="G66" s="104">
        <v>82208000</v>
      </c>
      <c r="H66" s="104">
        <v>102460000</v>
      </c>
      <c r="I66" s="104">
        <v>107040000</v>
      </c>
      <c r="J66" s="104">
        <v>161770000</v>
      </c>
      <c r="K66" s="104">
        <v>209800000</v>
      </c>
    </row>
    <row r="67" spans="1:11" x14ac:dyDescent="0.25">
      <c r="A67">
        <v>6.8041237113402098E-2</v>
      </c>
      <c r="B67" s="104">
        <v>26752000</v>
      </c>
      <c r="C67" s="104">
        <v>32096000</v>
      </c>
      <c r="D67" s="104">
        <v>43709000</v>
      </c>
      <c r="E67" s="104">
        <v>57263000</v>
      </c>
      <c r="F67" s="104">
        <v>69492000</v>
      </c>
      <c r="G67" s="104">
        <v>80916000</v>
      </c>
      <c r="H67" s="104">
        <v>98987000</v>
      </c>
      <c r="I67" s="104">
        <v>104290000</v>
      </c>
      <c r="J67" s="104">
        <v>156700000</v>
      </c>
      <c r="K67" s="104">
        <v>203060000</v>
      </c>
    </row>
    <row r="68" spans="1:11" x14ac:dyDescent="0.25">
      <c r="A68">
        <v>6.9072164948453599E-2</v>
      </c>
      <c r="B68" s="104">
        <v>26202000</v>
      </c>
      <c r="C68" s="104">
        <v>32385000</v>
      </c>
      <c r="D68" s="104">
        <v>42694000</v>
      </c>
      <c r="E68" s="104">
        <v>57273000</v>
      </c>
      <c r="F68" s="104">
        <v>69655000</v>
      </c>
      <c r="G68" s="104">
        <v>79220000</v>
      </c>
      <c r="H68" s="104">
        <v>94937000</v>
      </c>
      <c r="I68" s="104">
        <v>103540000</v>
      </c>
      <c r="J68" s="104">
        <v>152350000</v>
      </c>
      <c r="K68" s="104">
        <v>195200000</v>
      </c>
    </row>
    <row r="69" spans="1:11" x14ac:dyDescent="0.25">
      <c r="A69">
        <v>7.0103092783505197E-2</v>
      </c>
      <c r="B69" s="104">
        <v>25692000</v>
      </c>
      <c r="C69" s="104">
        <v>32650000</v>
      </c>
      <c r="D69" s="104">
        <v>41961000</v>
      </c>
      <c r="E69" s="104">
        <v>56333000</v>
      </c>
      <c r="F69" s="104">
        <v>70192000</v>
      </c>
      <c r="G69" s="104">
        <v>77247000</v>
      </c>
      <c r="H69" s="104">
        <v>91804000</v>
      </c>
      <c r="I69" s="104">
        <v>101880000</v>
      </c>
      <c r="J69" s="104">
        <v>151000000</v>
      </c>
      <c r="K69" s="104">
        <v>182730000</v>
      </c>
    </row>
    <row r="70" spans="1:11" x14ac:dyDescent="0.25">
      <c r="A70">
        <v>7.1134020618556698E-2</v>
      </c>
      <c r="B70" s="104">
        <v>25668000</v>
      </c>
      <c r="C70" s="104">
        <v>33270000</v>
      </c>
      <c r="D70" s="104">
        <v>41520000</v>
      </c>
      <c r="E70" s="104">
        <v>54778000</v>
      </c>
      <c r="F70" s="104">
        <v>70153000</v>
      </c>
      <c r="G70" s="104">
        <v>75312000</v>
      </c>
      <c r="H70" s="104">
        <v>89372000</v>
      </c>
      <c r="I70" s="104">
        <v>102160000</v>
      </c>
      <c r="J70" s="104">
        <v>150150000</v>
      </c>
      <c r="K70" s="104">
        <v>171970000</v>
      </c>
    </row>
    <row r="71" spans="1:11" x14ac:dyDescent="0.25">
      <c r="A71">
        <v>7.2164948453608296E-2</v>
      </c>
      <c r="B71" s="104">
        <v>25595000</v>
      </c>
      <c r="C71" s="104">
        <v>33466000</v>
      </c>
      <c r="D71" s="104">
        <v>41347000</v>
      </c>
      <c r="E71" s="104">
        <v>51884000</v>
      </c>
      <c r="F71" s="104">
        <v>68776000</v>
      </c>
      <c r="G71" s="104">
        <v>73500000</v>
      </c>
      <c r="H71" s="104">
        <v>88580000</v>
      </c>
      <c r="I71" s="104">
        <v>102620000</v>
      </c>
      <c r="J71" s="104">
        <v>148440000</v>
      </c>
      <c r="K71" s="104">
        <v>159420000</v>
      </c>
    </row>
    <row r="72" spans="1:11" x14ac:dyDescent="0.25">
      <c r="A72">
        <v>7.3195876288659797E-2</v>
      </c>
      <c r="B72" s="104">
        <v>25432000</v>
      </c>
      <c r="C72" s="104">
        <v>33383000</v>
      </c>
      <c r="D72" s="104">
        <v>41255000</v>
      </c>
      <c r="E72" s="104">
        <v>52038000</v>
      </c>
      <c r="F72" s="104">
        <v>65864000</v>
      </c>
      <c r="G72" s="104">
        <v>72657000</v>
      </c>
      <c r="H72" s="104">
        <v>87543000</v>
      </c>
      <c r="I72" s="104">
        <v>104660000</v>
      </c>
      <c r="J72" s="104">
        <v>145200000</v>
      </c>
      <c r="K72" s="104">
        <v>152180000</v>
      </c>
    </row>
    <row r="73" spans="1:11" x14ac:dyDescent="0.25">
      <c r="A73">
        <v>7.4226804123711299E-2</v>
      </c>
      <c r="B73" s="104">
        <v>25214000</v>
      </c>
      <c r="C73" s="104">
        <v>32938000</v>
      </c>
      <c r="D73" s="104">
        <v>40488000</v>
      </c>
      <c r="E73" s="104">
        <v>51170000</v>
      </c>
      <c r="F73" s="104">
        <v>64338000</v>
      </c>
      <c r="G73" s="104">
        <v>71735000</v>
      </c>
      <c r="H73" s="104">
        <v>88461000</v>
      </c>
      <c r="I73" s="104">
        <v>104530000</v>
      </c>
      <c r="J73" s="104">
        <v>139060000</v>
      </c>
      <c r="K73" s="104">
        <v>145490000</v>
      </c>
    </row>
    <row r="74" spans="1:11" x14ac:dyDescent="0.25">
      <c r="A74">
        <v>7.5257731958762897E-2</v>
      </c>
      <c r="B74" s="104">
        <v>25165000</v>
      </c>
      <c r="C74" s="104">
        <v>32443000</v>
      </c>
      <c r="D74" s="104">
        <v>40379000</v>
      </c>
      <c r="E74" s="104">
        <v>50189000</v>
      </c>
      <c r="F74" s="104">
        <v>64116000</v>
      </c>
      <c r="G74" s="104">
        <v>71440000</v>
      </c>
      <c r="H74" s="104">
        <v>88263000</v>
      </c>
      <c r="I74" s="104">
        <v>102470000</v>
      </c>
      <c r="J74" s="104">
        <v>133430000</v>
      </c>
      <c r="K74" s="104">
        <v>144590000</v>
      </c>
    </row>
    <row r="75" spans="1:11" x14ac:dyDescent="0.25">
      <c r="A75">
        <v>7.6288659793814398E-2</v>
      </c>
      <c r="B75" s="104">
        <v>25023000</v>
      </c>
      <c r="C75" s="104">
        <v>32308000</v>
      </c>
      <c r="D75" s="104">
        <v>40498000</v>
      </c>
      <c r="E75" s="104">
        <v>48842000</v>
      </c>
      <c r="F75" s="104">
        <v>64933000</v>
      </c>
      <c r="G75" s="104">
        <v>70057000</v>
      </c>
      <c r="H75" s="104">
        <v>87502000</v>
      </c>
      <c r="I75" s="104">
        <v>103060000</v>
      </c>
      <c r="J75" s="104">
        <v>128180000</v>
      </c>
      <c r="K75" s="104">
        <v>141650000</v>
      </c>
    </row>
    <row r="76" spans="1:11" x14ac:dyDescent="0.25">
      <c r="A76">
        <v>7.7319587628865996E-2</v>
      </c>
      <c r="B76" s="104">
        <v>25212000</v>
      </c>
      <c r="C76" s="104">
        <v>32130000</v>
      </c>
      <c r="D76" s="104">
        <v>39912000</v>
      </c>
      <c r="E76" s="104">
        <v>48000000</v>
      </c>
      <c r="F76" s="104">
        <v>62987000</v>
      </c>
      <c r="G76" s="104">
        <v>67272000</v>
      </c>
      <c r="H76" s="104">
        <v>88051000</v>
      </c>
      <c r="I76" s="104">
        <v>104100000</v>
      </c>
      <c r="J76" s="104">
        <v>125660000</v>
      </c>
      <c r="K76" s="104">
        <v>140440000</v>
      </c>
    </row>
    <row r="77" spans="1:11" x14ac:dyDescent="0.25">
      <c r="A77">
        <v>7.8350515463917497E-2</v>
      </c>
      <c r="B77" s="104">
        <v>25300000</v>
      </c>
      <c r="C77" s="104">
        <v>32112000</v>
      </c>
      <c r="D77" s="104">
        <v>39797000</v>
      </c>
      <c r="E77" s="104">
        <v>48172000</v>
      </c>
      <c r="F77" s="104">
        <v>63138000</v>
      </c>
      <c r="G77" s="104">
        <v>66021000</v>
      </c>
      <c r="H77" s="104">
        <v>88056000</v>
      </c>
      <c r="I77" s="104">
        <v>103920000</v>
      </c>
      <c r="J77" s="104">
        <v>124530000</v>
      </c>
      <c r="K77" s="104">
        <v>140290000</v>
      </c>
    </row>
    <row r="78" spans="1:11" x14ac:dyDescent="0.25">
      <c r="A78">
        <v>7.9381443298969095E-2</v>
      </c>
      <c r="B78" s="104">
        <v>24974000</v>
      </c>
      <c r="C78" s="104">
        <v>31855000</v>
      </c>
      <c r="D78" s="104">
        <v>39953000</v>
      </c>
      <c r="E78" s="104">
        <v>48871000</v>
      </c>
      <c r="F78" s="104">
        <v>63325000</v>
      </c>
      <c r="G78" s="104">
        <v>64192000</v>
      </c>
      <c r="H78" s="104">
        <v>88705000</v>
      </c>
      <c r="I78" s="104">
        <v>101370000</v>
      </c>
      <c r="J78" s="104">
        <v>124100000</v>
      </c>
      <c r="K78" s="104">
        <v>140000000</v>
      </c>
    </row>
    <row r="79" spans="1:11" x14ac:dyDescent="0.25">
      <c r="A79">
        <v>8.0412371134020597E-2</v>
      </c>
      <c r="B79" s="104">
        <v>24622000</v>
      </c>
      <c r="C79" s="104">
        <v>31927000</v>
      </c>
      <c r="D79" s="104">
        <v>40093000</v>
      </c>
      <c r="E79" s="104">
        <v>48584000</v>
      </c>
      <c r="F79" s="104">
        <v>62454000</v>
      </c>
      <c r="G79" s="104">
        <v>63095000</v>
      </c>
      <c r="H79" s="104">
        <v>89479000</v>
      </c>
      <c r="I79" s="104">
        <v>99218000</v>
      </c>
      <c r="J79" s="104">
        <v>124090000</v>
      </c>
      <c r="K79" s="104">
        <v>141780000</v>
      </c>
    </row>
    <row r="80" spans="1:11" x14ac:dyDescent="0.25">
      <c r="A80">
        <v>8.1443298969072195E-2</v>
      </c>
      <c r="B80" s="104">
        <v>23898000</v>
      </c>
      <c r="C80" s="104">
        <v>31413000</v>
      </c>
      <c r="D80" s="104">
        <v>40511000</v>
      </c>
      <c r="E80" s="104">
        <v>47477000</v>
      </c>
      <c r="F80" s="104">
        <v>61831000</v>
      </c>
      <c r="G80" s="104">
        <v>62746000</v>
      </c>
      <c r="H80" s="104">
        <v>89603000</v>
      </c>
      <c r="I80" s="104">
        <v>96458000</v>
      </c>
      <c r="J80" s="104">
        <v>123350000</v>
      </c>
      <c r="K80" s="104">
        <v>142460000</v>
      </c>
    </row>
    <row r="81" spans="1:11" x14ac:dyDescent="0.25">
      <c r="A81">
        <v>8.2474226804123696E-2</v>
      </c>
      <c r="B81" s="104">
        <v>23752000</v>
      </c>
      <c r="C81" s="104">
        <v>31445000</v>
      </c>
      <c r="D81" s="104">
        <v>40783000</v>
      </c>
      <c r="E81" s="104">
        <v>47614000</v>
      </c>
      <c r="F81" s="104">
        <v>60755000</v>
      </c>
      <c r="G81" s="104">
        <v>62855000</v>
      </c>
      <c r="H81" s="104">
        <v>87081000</v>
      </c>
      <c r="I81" s="104">
        <v>95054000</v>
      </c>
      <c r="J81" s="104">
        <v>122100000</v>
      </c>
      <c r="K81" s="104">
        <v>144430000</v>
      </c>
    </row>
    <row r="82" spans="1:11" x14ac:dyDescent="0.25">
      <c r="A82">
        <v>8.3505154639175294E-2</v>
      </c>
      <c r="B82" s="104">
        <v>23739000</v>
      </c>
      <c r="C82" s="104">
        <v>31421000</v>
      </c>
      <c r="D82" s="104">
        <v>41177000</v>
      </c>
      <c r="E82" s="104">
        <v>47501000</v>
      </c>
      <c r="F82" s="104">
        <v>60436000</v>
      </c>
      <c r="G82" s="104">
        <v>63852000</v>
      </c>
      <c r="H82" s="104">
        <v>84282000</v>
      </c>
      <c r="I82" s="104">
        <v>95020000</v>
      </c>
      <c r="J82" s="104">
        <v>124640000</v>
      </c>
      <c r="K82" s="104">
        <v>146330000</v>
      </c>
    </row>
    <row r="83" spans="1:11" x14ac:dyDescent="0.25">
      <c r="A83">
        <v>8.4536082474226795E-2</v>
      </c>
      <c r="B83" s="104">
        <v>23876000</v>
      </c>
      <c r="C83" s="104">
        <v>30921000</v>
      </c>
      <c r="D83" s="104">
        <v>40935000</v>
      </c>
      <c r="E83" s="104">
        <v>47433000</v>
      </c>
      <c r="F83" s="104">
        <v>60429000</v>
      </c>
      <c r="G83" s="104">
        <v>64313000</v>
      </c>
      <c r="H83" s="104">
        <v>81537000</v>
      </c>
      <c r="I83" s="104">
        <v>96763000</v>
      </c>
      <c r="J83" s="104">
        <v>126890000</v>
      </c>
      <c r="K83" s="104">
        <v>147210000</v>
      </c>
    </row>
    <row r="84" spans="1:11" x14ac:dyDescent="0.25">
      <c r="A84">
        <v>8.5567010309278393E-2</v>
      </c>
      <c r="B84" s="104">
        <v>24065000</v>
      </c>
      <c r="C84" s="104">
        <v>30880000</v>
      </c>
      <c r="D84" s="104">
        <v>40532000</v>
      </c>
      <c r="E84" s="104">
        <v>47546000</v>
      </c>
      <c r="F84" s="104">
        <v>60524000</v>
      </c>
      <c r="G84" s="104">
        <v>64622000</v>
      </c>
      <c r="H84" s="104">
        <v>79664000</v>
      </c>
      <c r="I84" s="104">
        <v>97260000</v>
      </c>
      <c r="J84" s="104">
        <v>127230000</v>
      </c>
      <c r="K84" s="104">
        <v>146050000</v>
      </c>
    </row>
    <row r="85" spans="1:11" x14ac:dyDescent="0.25">
      <c r="A85">
        <v>8.6597938144329895E-2</v>
      </c>
      <c r="B85" s="104">
        <v>24176000</v>
      </c>
      <c r="C85" s="104">
        <v>30066000</v>
      </c>
      <c r="D85" s="104">
        <v>40565000</v>
      </c>
      <c r="E85" s="104">
        <v>47774000</v>
      </c>
      <c r="F85" s="104">
        <v>60006000</v>
      </c>
      <c r="G85" s="104">
        <v>64753000</v>
      </c>
      <c r="H85" s="104">
        <v>78533000</v>
      </c>
      <c r="I85" s="104">
        <v>96189000</v>
      </c>
      <c r="J85" s="104">
        <v>126530000</v>
      </c>
      <c r="K85" s="104">
        <v>146210000</v>
      </c>
    </row>
    <row r="86" spans="1:11" x14ac:dyDescent="0.25">
      <c r="A86">
        <v>8.7628865979381507E-2</v>
      </c>
      <c r="B86" s="104">
        <v>24309000</v>
      </c>
      <c r="C86" s="104">
        <v>29690000</v>
      </c>
      <c r="D86" s="104">
        <v>40716000</v>
      </c>
      <c r="E86" s="104">
        <v>48177000</v>
      </c>
      <c r="F86" s="104">
        <v>59300000</v>
      </c>
      <c r="G86" s="104">
        <v>65384000</v>
      </c>
      <c r="H86" s="104">
        <v>78882000</v>
      </c>
      <c r="I86" s="104">
        <v>93621000</v>
      </c>
      <c r="J86" s="104">
        <v>125160000</v>
      </c>
      <c r="K86" s="104">
        <v>142360000</v>
      </c>
    </row>
    <row r="87" spans="1:11" x14ac:dyDescent="0.25">
      <c r="A87">
        <v>8.8659793814432994E-2</v>
      </c>
      <c r="B87" s="104">
        <v>24449000</v>
      </c>
      <c r="C87" s="104">
        <v>29141000</v>
      </c>
      <c r="D87" s="104">
        <v>40355000</v>
      </c>
      <c r="E87" s="104">
        <v>47986000</v>
      </c>
      <c r="F87" s="104">
        <v>57196000</v>
      </c>
      <c r="G87" s="104">
        <v>64949000</v>
      </c>
      <c r="H87" s="104">
        <v>80816000</v>
      </c>
      <c r="I87" s="104">
        <v>92703000</v>
      </c>
      <c r="J87" s="104">
        <v>123800000</v>
      </c>
      <c r="K87" s="104">
        <v>141610000</v>
      </c>
    </row>
    <row r="88" spans="1:11" x14ac:dyDescent="0.25">
      <c r="A88">
        <v>8.9690721649484606E-2</v>
      </c>
      <c r="B88" s="104">
        <v>24585000</v>
      </c>
      <c r="C88" s="104">
        <v>28776000</v>
      </c>
      <c r="D88" s="104">
        <v>39739000</v>
      </c>
      <c r="E88" s="104">
        <v>47601000</v>
      </c>
      <c r="F88" s="104">
        <v>54443000</v>
      </c>
      <c r="G88" s="104">
        <v>64311000</v>
      </c>
      <c r="H88" s="104">
        <v>81692000</v>
      </c>
      <c r="I88" s="104">
        <v>91874000</v>
      </c>
      <c r="J88" s="104">
        <v>123990000</v>
      </c>
      <c r="K88" s="104">
        <v>143000000</v>
      </c>
    </row>
    <row r="89" spans="1:11" x14ac:dyDescent="0.25">
      <c r="A89">
        <v>9.0721649484536093E-2</v>
      </c>
      <c r="B89" s="104">
        <v>24307000</v>
      </c>
      <c r="C89" s="104">
        <v>28766000</v>
      </c>
      <c r="D89" s="104">
        <v>39961000</v>
      </c>
      <c r="E89" s="104">
        <v>47254000</v>
      </c>
      <c r="F89" s="104">
        <v>53326000</v>
      </c>
      <c r="G89" s="104">
        <v>63953000</v>
      </c>
      <c r="H89" s="104">
        <v>82163000</v>
      </c>
      <c r="I89" s="104">
        <v>91699000</v>
      </c>
      <c r="J89" s="104">
        <v>123260000</v>
      </c>
      <c r="K89" s="104">
        <v>146270000</v>
      </c>
    </row>
    <row r="90" spans="1:11" x14ac:dyDescent="0.25">
      <c r="A90">
        <v>9.1752577319587594E-2</v>
      </c>
      <c r="B90" s="104">
        <v>23628000</v>
      </c>
      <c r="C90" s="104">
        <v>28924000</v>
      </c>
      <c r="D90" s="104">
        <v>39990000</v>
      </c>
      <c r="E90" s="104">
        <v>47087000</v>
      </c>
      <c r="F90" s="104">
        <v>54275000</v>
      </c>
      <c r="G90" s="104">
        <v>64167000</v>
      </c>
      <c r="H90" s="104">
        <v>82234000</v>
      </c>
      <c r="I90" s="104">
        <v>91525000</v>
      </c>
      <c r="J90" s="104">
        <v>123750000</v>
      </c>
      <c r="K90" s="104">
        <v>146700000</v>
      </c>
    </row>
    <row r="91" spans="1:11" x14ac:dyDescent="0.25">
      <c r="A91">
        <v>9.2783505154639206E-2</v>
      </c>
      <c r="B91" s="104">
        <v>23229000</v>
      </c>
      <c r="C91" s="104">
        <v>29012000</v>
      </c>
      <c r="D91" s="104">
        <v>39635000</v>
      </c>
      <c r="E91" s="104">
        <v>46579000</v>
      </c>
      <c r="F91" s="104">
        <v>54290000</v>
      </c>
      <c r="G91" s="104">
        <v>62808000</v>
      </c>
      <c r="H91" s="104">
        <v>82077000</v>
      </c>
      <c r="I91" s="104">
        <v>88880000</v>
      </c>
      <c r="J91" s="104">
        <v>124370000</v>
      </c>
      <c r="K91" s="104">
        <v>147530000</v>
      </c>
    </row>
    <row r="92" spans="1:11" x14ac:dyDescent="0.25">
      <c r="A92">
        <v>9.3814432989690694E-2</v>
      </c>
      <c r="B92" s="104">
        <v>22824000</v>
      </c>
      <c r="C92" s="104">
        <v>28866000</v>
      </c>
      <c r="D92" s="104">
        <v>39548000</v>
      </c>
      <c r="E92" s="104">
        <v>46033000</v>
      </c>
      <c r="F92" s="104">
        <v>55674000</v>
      </c>
      <c r="G92" s="104">
        <v>62591000</v>
      </c>
      <c r="H92" s="104">
        <v>83033000</v>
      </c>
      <c r="I92" s="104">
        <v>88822000</v>
      </c>
      <c r="J92" s="104">
        <v>124690000</v>
      </c>
      <c r="K92" s="104">
        <v>148230000</v>
      </c>
    </row>
    <row r="93" spans="1:11" x14ac:dyDescent="0.25">
      <c r="A93">
        <v>9.4845360824742306E-2</v>
      </c>
      <c r="B93" s="104">
        <v>22452000</v>
      </c>
      <c r="C93" s="104">
        <v>28549000</v>
      </c>
      <c r="D93" s="104">
        <v>40005000</v>
      </c>
      <c r="E93" s="104">
        <v>45834000</v>
      </c>
      <c r="F93" s="104">
        <v>56987000</v>
      </c>
      <c r="G93" s="104">
        <v>62530000</v>
      </c>
      <c r="H93" s="104">
        <v>82478000</v>
      </c>
      <c r="I93" s="104">
        <v>88511000</v>
      </c>
      <c r="J93" s="104">
        <v>125330000</v>
      </c>
      <c r="K93" s="104">
        <v>149040000</v>
      </c>
    </row>
    <row r="94" spans="1:11" x14ac:dyDescent="0.25">
      <c r="A94">
        <v>9.5876288659793807E-2</v>
      </c>
      <c r="B94" s="104">
        <v>22351000</v>
      </c>
      <c r="C94" s="104">
        <v>28538000</v>
      </c>
      <c r="D94" s="104">
        <v>40681000</v>
      </c>
      <c r="E94" s="104">
        <v>46187000</v>
      </c>
      <c r="F94" s="104">
        <v>57867000</v>
      </c>
      <c r="G94" s="104">
        <v>63522000</v>
      </c>
      <c r="H94" s="104">
        <v>82674000</v>
      </c>
      <c r="I94" s="104">
        <v>88255000</v>
      </c>
      <c r="J94" s="104">
        <v>125180000</v>
      </c>
      <c r="K94" s="104">
        <v>150780000</v>
      </c>
    </row>
    <row r="95" spans="1:11" x14ac:dyDescent="0.25">
      <c r="A95">
        <v>9.6907216494845405E-2</v>
      </c>
      <c r="B95" s="104">
        <v>21685000</v>
      </c>
      <c r="C95" s="104">
        <v>28590000</v>
      </c>
      <c r="D95" s="104">
        <v>41574000</v>
      </c>
      <c r="E95" s="104">
        <v>46930000</v>
      </c>
      <c r="F95" s="104">
        <v>58771000</v>
      </c>
      <c r="G95" s="104">
        <v>63066000</v>
      </c>
      <c r="H95" s="104">
        <v>82132000</v>
      </c>
      <c r="I95" s="104">
        <v>86224000</v>
      </c>
      <c r="J95" s="104">
        <v>125570000</v>
      </c>
      <c r="K95" s="104">
        <v>153440000</v>
      </c>
    </row>
    <row r="96" spans="1:11" x14ac:dyDescent="0.25">
      <c r="A96">
        <v>9.7938144329896906E-2</v>
      </c>
      <c r="B96" s="104">
        <v>21670000</v>
      </c>
      <c r="C96" s="104">
        <v>28537000</v>
      </c>
      <c r="D96" s="104">
        <v>41923000</v>
      </c>
      <c r="E96" s="104">
        <v>47429000</v>
      </c>
      <c r="F96" s="104">
        <v>59886000</v>
      </c>
      <c r="G96" s="104">
        <v>62690000</v>
      </c>
      <c r="H96" s="104">
        <v>81962000</v>
      </c>
      <c r="I96" s="104">
        <v>86888000</v>
      </c>
      <c r="J96" s="104">
        <v>124950000</v>
      </c>
      <c r="K96" s="104">
        <v>153400000</v>
      </c>
    </row>
    <row r="97" spans="1:11" x14ac:dyDescent="0.25">
      <c r="A97">
        <v>9.8969072164948504E-2</v>
      </c>
      <c r="B97" s="104">
        <v>21651000</v>
      </c>
      <c r="C97" s="104">
        <v>28353000</v>
      </c>
      <c r="D97" s="104">
        <v>41818000</v>
      </c>
      <c r="E97" s="104">
        <v>47916000</v>
      </c>
      <c r="F97" s="104">
        <v>60591000</v>
      </c>
      <c r="G97" s="104">
        <v>63426000</v>
      </c>
      <c r="H97" s="104">
        <v>82430000</v>
      </c>
      <c r="I97" s="104">
        <v>87827000</v>
      </c>
      <c r="J97" s="104">
        <v>124010000</v>
      </c>
      <c r="K97" s="104">
        <v>152260000</v>
      </c>
    </row>
    <row r="98" spans="1:11" x14ac:dyDescent="0.25">
      <c r="A98">
        <v>0.1</v>
      </c>
      <c r="B98" s="104">
        <v>21662000</v>
      </c>
      <c r="C98" s="104">
        <v>27861000</v>
      </c>
      <c r="D98" s="104">
        <v>41698000</v>
      </c>
      <c r="E98" s="104">
        <v>48376000</v>
      </c>
      <c r="F98" s="104">
        <v>60647000</v>
      </c>
      <c r="G98" s="104">
        <v>64767000</v>
      </c>
      <c r="H98" s="104">
        <v>83866000</v>
      </c>
      <c r="I98" s="104">
        <v>90202000</v>
      </c>
      <c r="J98" s="104">
        <v>122520000</v>
      </c>
      <c r="K98" s="104">
        <v>151730000</v>
      </c>
    </row>
    <row r="99" spans="1:11" x14ac:dyDescent="0.25">
      <c r="A99">
        <v>0.10103092783505201</v>
      </c>
      <c r="B99" s="104">
        <v>21732000</v>
      </c>
      <c r="C99" s="104">
        <v>27143000</v>
      </c>
      <c r="D99" s="104">
        <v>41827000</v>
      </c>
      <c r="E99" s="104">
        <v>49204000</v>
      </c>
      <c r="F99" s="104">
        <v>61926000</v>
      </c>
      <c r="G99" s="104">
        <v>66012000</v>
      </c>
      <c r="H99" s="104">
        <v>83562000</v>
      </c>
      <c r="I99" s="104">
        <v>91595000</v>
      </c>
      <c r="J99" s="104">
        <v>122390000</v>
      </c>
      <c r="K99" s="104">
        <v>151320000</v>
      </c>
    </row>
    <row r="100" spans="1:11" x14ac:dyDescent="0.25">
      <c r="A100">
        <v>0.10206185567010299</v>
      </c>
      <c r="B100" s="104">
        <v>21779000</v>
      </c>
      <c r="C100" s="104">
        <v>26690000</v>
      </c>
      <c r="D100" s="104">
        <v>42168000</v>
      </c>
      <c r="E100" s="104">
        <v>49618000</v>
      </c>
      <c r="F100" s="104">
        <v>62249000</v>
      </c>
      <c r="G100" s="104">
        <v>66010000</v>
      </c>
      <c r="H100" s="104">
        <v>82573000</v>
      </c>
      <c r="I100" s="104">
        <v>92632000</v>
      </c>
      <c r="J100" s="104">
        <v>124590000</v>
      </c>
      <c r="K100" s="104">
        <v>148340000</v>
      </c>
    </row>
    <row r="101" spans="1:11" x14ac:dyDescent="0.25">
      <c r="A101">
        <v>0.10309278350515499</v>
      </c>
      <c r="B101" s="104">
        <v>21761000</v>
      </c>
      <c r="C101" s="104">
        <v>26495000</v>
      </c>
      <c r="D101" s="104">
        <v>42196000</v>
      </c>
      <c r="E101" s="104">
        <v>50273000</v>
      </c>
      <c r="F101" s="104">
        <v>62513000</v>
      </c>
      <c r="G101" s="104">
        <v>66849000</v>
      </c>
      <c r="H101" s="104">
        <v>80901000</v>
      </c>
      <c r="I101" s="104">
        <v>93383000</v>
      </c>
      <c r="J101" s="104">
        <v>126580000</v>
      </c>
      <c r="K101" s="104">
        <v>145630000</v>
      </c>
    </row>
    <row r="102" spans="1:11" x14ac:dyDescent="0.25">
      <c r="B102" s="104">
        <v>21853000</v>
      </c>
      <c r="C102" s="104">
        <v>26422000</v>
      </c>
      <c r="D102" s="104">
        <v>42442000</v>
      </c>
      <c r="E102" s="104">
        <v>51260000</v>
      </c>
      <c r="F102" s="104">
        <v>62134000</v>
      </c>
      <c r="G102" s="104">
        <v>67496000</v>
      </c>
      <c r="H102" s="104">
        <v>80719000</v>
      </c>
      <c r="I102" s="104">
        <v>94967000</v>
      </c>
      <c r="J102" s="104">
        <v>127720000</v>
      </c>
      <c r="K102" s="104">
        <v>144300000</v>
      </c>
    </row>
    <row r="103" spans="1:11" x14ac:dyDescent="0.25">
      <c r="B103" s="104">
        <v>21936000</v>
      </c>
      <c r="C103" s="104">
        <v>26472000</v>
      </c>
      <c r="D103" s="104">
        <v>42694000</v>
      </c>
      <c r="E103" s="104">
        <v>51745000</v>
      </c>
      <c r="F103" s="104">
        <v>61986000</v>
      </c>
      <c r="G103" s="104">
        <v>68249000</v>
      </c>
      <c r="H103" s="104">
        <v>80883000</v>
      </c>
      <c r="I103" s="104">
        <v>96929000</v>
      </c>
      <c r="J103" s="104">
        <v>128510000</v>
      </c>
      <c r="K103" s="104">
        <v>144080000</v>
      </c>
    </row>
    <row r="104" spans="1:11" x14ac:dyDescent="0.25">
      <c r="B104" s="104">
        <v>22085000</v>
      </c>
      <c r="C104" s="104">
        <v>26502000</v>
      </c>
      <c r="D104" s="104">
        <v>41786000</v>
      </c>
      <c r="E104" s="104">
        <v>52245000</v>
      </c>
      <c r="F104" s="104">
        <v>61959000</v>
      </c>
      <c r="G104" s="104">
        <v>68864000</v>
      </c>
      <c r="H104" s="104">
        <v>80779000</v>
      </c>
      <c r="I104" s="104">
        <v>97764000</v>
      </c>
      <c r="J104" s="104">
        <v>128610000</v>
      </c>
      <c r="K104" s="104">
        <v>147270000</v>
      </c>
    </row>
    <row r="105" spans="1:11" x14ac:dyDescent="0.25">
      <c r="B105" s="104">
        <v>22262000</v>
      </c>
      <c r="C105" s="104">
        <v>26495000</v>
      </c>
      <c r="D105" s="104">
        <v>41644000</v>
      </c>
      <c r="E105" s="104">
        <v>52039000</v>
      </c>
      <c r="F105" s="104">
        <v>61761000</v>
      </c>
      <c r="G105" s="104">
        <v>69570000</v>
      </c>
      <c r="H105" s="104">
        <v>81133000</v>
      </c>
      <c r="I105" s="104">
        <v>98308000</v>
      </c>
      <c r="J105" s="104">
        <v>130190000</v>
      </c>
      <c r="K105" s="104">
        <v>147860000</v>
      </c>
    </row>
    <row r="106" spans="1:11" x14ac:dyDescent="0.25">
      <c r="B106" s="104">
        <v>22136000</v>
      </c>
      <c r="C106" s="104">
        <v>26718000</v>
      </c>
      <c r="D106" s="104">
        <v>41788000</v>
      </c>
      <c r="E106" s="104">
        <v>51339000</v>
      </c>
      <c r="F106" s="104">
        <v>61951000</v>
      </c>
      <c r="G106" s="104">
        <v>69865000</v>
      </c>
      <c r="H106" s="104">
        <v>82387000</v>
      </c>
      <c r="I106" s="104">
        <v>98928000</v>
      </c>
      <c r="J106" s="104">
        <v>130890000</v>
      </c>
      <c r="K106" s="104">
        <v>148890000</v>
      </c>
    </row>
    <row r="107" spans="1:11" x14ac:dyDescent="0.25">
      <c r="B107" s="104">
        <v>22137000</v>
      </c>
      <c r="C107" s="104">
        <v>26782000</v>
      </c>
      <c r="D107" s="104">
        <v>41561000</v>
      </c>
      <c r="E107" s="104">
        <v>50754000</v>
      </c>
      <c r="F107" s="104">
        <v>60271000</v>
      </c>
      <c r="G107" s="104">
        <v>69117000</v>
      </c>
      <c r="H107" s="104">
        <v>83306000</v>
      </c>
      <c r="I107" s="104">
        <v>99124000</v>
      </c>
      <c r="J107" s="104">
        <v>127350000</v>
      </c>
      <c r="K107" s="104">
        <v>148600000</v>
      </c>
    </row>
    <row r="108" spans="1:11" x14ac:dyDescent="0.25">
      <c r="B108" s="104">
        <v>22125000</v>
      </c>
      <c r="C108" s="104">
        <v>26919000</v>
      </c>
      <c r="D108" s="104">
        <v>41085000</v>
      </c>
      <c r="E108" s="104">
        <v>50771000</v>
      </c>
      <c r="F108" s="104">
        <v>60768000</v>
      </c>
      <c r="G108" s="104">
        <v>68777000</v>
      </c>
      <c r="H108" s="104">
        <v>83721000</v>
      </c>
      <c r="I108" s="104">
        <v>98866000</v>
      </c>
      <c r="J108" s="104">
        <v>123890000</v>
      </c>
      <c r="K108" s="104">
        <v>148220000</v>
      </c>
    </row>
    <row r="109" spans="1:11" x14ac:dyDescent="0.25">
      <c r="B109" s="104">
        <v>22060000</v>
      </c>
      <c r="C109" s="104">
        <v>26869000</v>
      </c>
      <c r="D109" s="104">
        <v>39801000</v>
      </c>
      <c r="E109" s="104">
        <v>50125000</v>
      </c>
      <c r="F109" s="104">
        <v>61579000</v>
      </c>
      <c r="G109" s="104">
        <v>68443000</v>
      </c>
      <c r="H109" s="104">
        <v>83609000</v>
      </c>
      <c r="I109" s="104">
        <v>100380000</v>
      </c>
      <c r="J109" s="104">
        <v>118760000</v>
      </c>
      <c r="K109" s="104">
        <v>145200000</v>
      </c>
    </row>
    <row r="110" spans="1:11" x14ac:dyDescent="0.25">
      <c r="B110" s="104">
        <v>22144000</v>
      </c>
      <c r="C110" s="104">
        <v>27137000</v>
      </c>
      <c r="D110" s="104">
        <v>39089000</v>
      </c>
      <c r="E110" s="104">
        <v>50831000</v>
      </c>
      <c r="F110" s="104">
        <v>61826000</v>
      </c>
      <c r="G110" s="104">
        <v>69048000</v>
      </c>
      <c r="H110" s="104">
        <v>82145000</v>
      </c>
      <c r="I110" s="104">
        <v>99352000</v>
      </c>
      <c r="J110" s="104">
        <v>118100000</v>
      </c>
      <c r="K110" s="104">
        <v>143840000</v>
      </c>
    </row>
    <row r="111" spans="1:11" x14ac:dyDescent="0.25">
      <c r="B111" s="104">
        <v>22259000</v>
      </c>
      <c r="C111" s="104">
        <v>27632000</v>
      </c>
      <c r="D111" s="104">
        <v>38899000</v>
      </c>
      <c r="E111" s="104">
        <v>51353000</v>
      </c>
      <c r="F111" s="104">
        <v>61641000</v>
      </c>
      <c r="G111" s="104">
        <v>69816000</v>
      </c>
      <c r="H111" s="104">
        <v>82441000</v>
      </c>
      <c r="I111" s="104">
        <v>100350000</v>
      </c>
      <c r="J111" s="104">
        <v>117260000</v>
      </c>
      <c r="K111" s="104">
        <v>143020000</v>
      </c>
    </row>
    <row r="112" spans="1:11" x14ac:dyDescent="0.25">
      <c r="B112" s="104">
        <v>22632000</v>
      </c>
      <c r="C112" s="104">
        <v>27880000</v>
      </c>
      <c r="D112" s="104">
        <v>38665000</v>
      </c>
      <c r="E112" s="104">
        <v>51664000</v>
      </c>
      <c r="F112" s="104">
        <v>60866000</v>
      </c>
      <c r="G112" s="104">
        <v>71284000</v>
      </c>
      <c r="H112" s="104">
        <v>83458000</v>
      </c>
      <c r="I112" s="104">
        <v>102080000</v>
      </c>
      <c r="J112" s="104">
        <v>119240000</v>
      </c>
      <c r="K112" s="104">
        <v>141530000</v>
      </c>
    </row>
    <row r="113" spans="2:11" x14ac:dyDescent="0.25">
      <c r="B113" s="104">
        <v>22793000</v>
      </c>
      <c r="C113" s="104">
        <v>27801000</v>
      </c>
      <c r="D113" s="104">
        <v>39161000</v>
      </c>
      <c r="E113" s="104">
        <v>50317000</v>
      </c>
      <c r="F113" s="104">
        <v>60786000</v>
      </c>
      <c r="G113" s="104">
        <v>72447000</v>
      </c>
      <c r="H113" s="104">
        <v>83760000</v>
      </c>
      <c r="I113" s="104">
        <v>100640000</v>
      </c>
      <c r="J113" s="104">
        <v>122070000</v>
      </c>
      <c r="K113" s="104">
        <v>140800000</v>
      </c>
    </row>
    <row r="114" spans="2:11" x14ac:dyDescent="0.25">
      <c r="B114" s="104">
        <v>22761000</v>
      </c>
      <c r="C114" s="104">
        <v>27903000</v>
      </c>
      <c r="D114" s="104">
        <v>39701000</v>
      </c>
      <c r="E114" s="104">
        <v>49930000</v>
      </c>
      <c r="F114" s="104">
        <v>60562000</v>
      </c>
      <c r="G114" s="104">
        <v>72866000</v>
      </c>
      <c r="H114" s="104">
        <v>81850000</v>
      </c>
      <c r="I114" s="104">
        <v>98145000</v>
      </c>
      <c r="J114" s="104">
        <v>122590000</v>
      </c>
      <c r="K114" s="104">
        <v>142730000</v>
      </c>
    </row>
    <row r="115" spans="2:11" x14ac:dyDescent="0.25">
      <c r="B115" s="104">
        <v>22541000</v>
      </c>
      <c r="C115" s="104">
        <v>27705000</v>
      </c>
      <c r="D115" s="104">
        <v>40129000</v>
      </c>
      <c r="E115" s="104">
        <v>49602000</v>
      </c>
      <c r="F115" s="104">
        <v>61007000</v>
      </c>
      <c r="G115" s="104">
        <v>72473000</v>
      </c>
      <c r="H115" s="104">
        <v>81472000</v>
      </c>
      <c r="I115" s="104">
        <v>98645000</v>
      </c>
      <c r="J115" s="104">
        <v>123410000</v>
      </c>
      <c r="K115" s="104">
        <v>145070000</v>
      </c>
    </row>
    <row r="116" spans="2:11" x14ac:dyDescent="0.25">
      <c r="B116" s="104">
        <v>22349000</v>
      </c>
      <c r="C116" s="104">
        <v>27483000</v>
      </c>
      <c r="D116" s="104">
        <v>40505000</v>
      </c>
      <c r="E116" s="104">
        <v>49463000</v>
      </c>
      <c r="F116" s="104">
        <v>62091000</v>
      </c>
      <c r="G116" s="104">
        <v>73201000</v>
      </c>
      <c r="H116" s="104">
        <v>81520000</v>
      </c>
      <c r="I116" s="104">
        <v>96701000</v>
      </c>
      <c r="J116" s="104">
        <v>123940000</v>
      </c>
      <c r="K116" s="104">
        <v>146190000</v>
      </c>
    </row>
    <row r="117" spans="2:11" x14ac:dyDescent="0.25">
      <c r="B117" s="104">
        <v>22215000</v>
      </c>
      <c r="C117" s="104">
        <v>27577000</v>
      </c>
      <c r="D117" s="104">
        <v>41478000</v>
      </c>
      <c r="E117" s="104">
        <v>49225000</v>
      </c>
      <c r="F117" s="104">
        <v>62478000</v>
      </c>
      <c r="G117" s="104">
        <v>73928000</v>
      </c>
      <c r="H117" s="104">
        <v>81281000</v>
      </c>
      <c r="I117" s="104">
        <v>95380000</v>
      </c>
      <c r="J117" s="104">
        <v>125030000</v>
      </c>
      <c r="K117" s="104">
        <v>147280000</v>
      </c>
    </row>
    <row r="118" spans="2:11" x14ac:dyDescent="0.25">
      <c r="B118" s="104">
        <v>22136000</v>
      </c>
      <c r="C118" s="104">
        <v>27906000</v>
      </c>
      <c r="D118" s="104">
        <v>41494000</v>
      </c>
      <c r="E118" s="104">
        <v>48913000</v>
      </c>
      <c r="F118" s="104">
        <v>62155000</v>
      </c>
      <c r="G118" s="104">
        <v>74278000</v>
      </c>
      <c r="H118" s="104">
        <v>81886000</v>
      </c>
      <c r="I118" s="104">
        <v>92709000</v>
      </c>
      <c r="J118" s="104">
        <v>125430000</v>
      </c>
      <c r="K118" s="104">
        <v>149050000</v>
      </c>
    </row>
    <row r="119" spans="2:11" x14ac:dyDescent="0.25">
      <c r="B119" s="104">
        <v>21810000</v>
      </c>
      <c r="C119" s="104">
        <v>28192000</v>
      </c>
      <c r="D119" s="104">
        <v>41331000</v>
      </c>
      <c r="E119" s="104">
        <v>48553000</v>
      </c>
      <c r="F119" s="104">
        <v>61468000</v>
      </c>
      <c r="G119" s="104">
        <v>74466000</v>
      </c>
      <c r="H119" s="104">
        <v>82983000</v>
      </c>
      <c r="I119" s="104">
        <v>91065000</v>
      </c>
      <c r="J119" s="104">
        <v>126980000</v>
      </c>
      <c r="K119" s="104">
        <v>146620000</v>
      </c>
    </row>
    <row r="120" spans="2:11" x14ac:dyDescent="0.25">
      <c r="B120" s="104">
        <v>21256000</v>
      </c>
      <c r="C120" s="104">
        <v>28564000</v>
      </c>
      <c r="D120" s="104">
        <v>41162000</v>
      </c>
      <c r="E120" s="104">
        <v>49356000</v>
      </c>
      <c r="F120" s="104">
        <v>61215000</v>
      </c>
      <c r="G120" s="104">
        <v>74263000</v>
      </c>
      <c r="H120" s="104">
        <v>81982000</v>
      </c>
      <c r="I120" s="104">
        <v>90089000</v>
      </c>
      <c r="J120" s="104">
        <v>128790000</v>
      </c>
      <c r="K120" s="104">
        <v>146660000</v>
      </c>
    </row>
    <row r="121" spans="2:11" x14ac:dyDescent="0.25">
      <c r="B121" s="104">
        <v>21165000</v>
      </c>
      <c r="C121" s="104">
        <v>28931000</v>
      </c>
      <c r="D121" s="104">
        <v>40718000</v>
      </c>
      <c r="E121" s="104">
        <v>49754000</v>
      </c>
      <c r="F121" s="104">
        <v>60028000</v>
      </c>
      <c r="G121" s="104">
        <v>72977000</v>
      </c>
      <c r="H121" s="104">
        <v>80535000</v>
      </c>
      <c r="I121" s="104">
        <v>89767000</v>
      </c>
      <c r="J121" s="104">
        <v>129930000</v>
      </c>
      <c r="K121" s="104">
        <v>148130000</v>
      </c>
    </row>
    <row r="122" spans="2:11" x14ac:dyDescent="0.25">
      <c r="B122" s="104">
        <v>21194000</v>
      </c>
      <c r="C122" s="104">
        <v>29112000</v>
      </c>
      <c r="D122" s="104">
        <v>39688000</v>
      </c>
      <c r="E122" s="104">
        <v>49962000</v>
      </c>
      <c r="F122" s="104">
        <v>59275000</v>
      </c>
      <c r="G122" s="104">
        <v>70324000</v>
      </c>
      <c r="H122" s="104">
        <v>79535000</v>
      </c>
      <c r="I122" s="104">
        <v>89702000</v>
      </c>
      <c r="J122" s="104">
        <v>130110000</v>
      </c>
      <c r="K122" s="104">
        <v>149670000</v>
      </c>
    </row>
    <row r="123" spans="2:11" x14ac:dyDescent="0.25">
      <c r="B123" s="104">
        <v>21094000</v>
      </c>
      <c r="C123" s="104">
        <v>29352000</v>
      </c>
      <c r="D123" s="104">
        <v>39256000</v>
      </c>
      <c r="E123" s="104">
        <v>50111000</v>
      </c>
      <c r="F123" s="104">
        <v>58828000</v>
      </c>
      <c r="G123" s="104">
        <v>70116000</v>
      </c>
      <c r="H123" s="104">
        <v>80140000</v>
      </c>
      <c r="I123" s="104">
        <v>91139000</v>
      </c>
      <c r="J123" s="104">
        <v>129960000</v>
      </c>
      <c r="K123" s="104">
        <v>149760000</v>
      </c>
    </row>
    <row r="124" spans="2:11" x14ac:dyDescent="0.25">
      <c r="B124" s="104">
        <v>20916000</v>
      </c>
      <c r="C124" s="104">
        <v>29360000</v>
      </c>
      <c r="D124" s="104">
        <v>39143000</v>
      </c>
      <c r="E124" s="104">
        <v>50457000</v>
      </c>
      <c r="F124" s="104">
        <v>58581000</v>
      </c>
      <c r="G124" s="104">
        <v>70008000</v>
      </c>
      <c r="H124" s="104">
        <v>81523000</v>
      </c>
      <c r="I124" s="104">
        <v>91220000</v>
      </c>
      <c r="J124" s="104">
        <v>129040000</v>
      </c>
      <c r="K124" s="104">
        <v>149640000</v>
      </c>
    </row>
    <row r="125" spans="2:11" x14ac:dyDescent="0.25">
      <c r="B125" s="104">
        <v>20981000</v>
      </c>
      <c r="C125" s="104">
        <v>29400000</v>
      </c>
      <c r="D125" s="104">
        <v>39114000</v>
      </c>
      <c r="E125" s="104">
        <v>51213000</v>
      </c>
      <c r="F125" s="104">
        <v>58186000</v>
      </c>
      <c r="G125" s="104">
        <v>69676000</v>
      </c>
      <c r="H125" s="104">
        <v>81918000</v>
      </c>
      <c r="I125" s="104">
        <v>91329000</v>
      </c>
      <c r="J125" s="104">
        <v>130130000</v>
      </c>
      <c r="K125" s="104">
        <v>148450000</v>
      </c>
    </row>
    <row r="126" spans="2:11" x14ac:dyDescent="0.25">
      <c r="B126" s="104">
        <v>20883000</v>
      </c>
      <c r="C126" s="104">
        <v>29063000</v>
      </c>
      <c r="D126" s="104">
        <v>39216000</v>
      </c>
      <c r="E126" s="104">
        <v>51355000</v>
      </c>
      <c r="F126" s="104">
        <v>57322000</v>
      </c>
      <c r="G126" s="104">
        <v>66523000</v>
      </c>
      <c r="H126" s="104">
        <v>83132000</v>
      </c>
      <c r="I126" s="104">
        <v>91899000</v>
      </c>
      <c r="J126" s="104">
        <v>130730000</v>
      </c>
      <c r="K126" s="104">
        <v>148960000</v>
      </c>
    </row>
    <row r="127" spans="2:11" x14ac:dyDescent="0.25">
      <c r="B127" s="104">
        <v>20981000</v>
      </c>
      <c r="C127" s="104">
        <v>28849000</v>
      </c>
      <c r="D127" s="104">
        <v>39593000</v>
      </c>
      <c r="E127" s="104">
        <v>51768000</v>
      </c>
      <c r="F127" s="104">
        <v>56594000</v>
      </c>
      <c r="G127" s="104">
        <v>65131000</v>
      </c>
      <c r="H127" s="104">
        <v>84390000</v>
      </c>
      <c r="I127" s="104">
        <v>92221000</v>
      </c>
      <c r="J127" s="104">
        <v>130420000</v>
      </c>
      <c r="K127" s="104">
        <v>148360000</v>
      </c>
    </row>
    <row r="128" spans="2:11" x14ac:dyDescent="0.25">
      <c r="B128" s="104">
        <v>20892000</v>
      </c>
      <c r="C128" s="104">
        <v>29073000</v>
      </c>
      <c r="D128" s="104">
        <v>40290000</v>
      </c>
      <c r="E128" s="104">
        <v>51948000</v>
      </c>
      <c r="F128" s="104">
        <v>56631000</v>
      </c>
      <c r="G128" s="104">
        <v>64978000</v>
      </c>
      <c r="H128" s="104">
        <v>85757000</v>
      </c>
      <c r="I128" s="104">
        <v>90691000</v>
      </c>
      <c r="J128" s="104">
        <v>128920000</v>
      </c>
      <c r="K128" s="104">
        <v>148080000</v>
      </c>
    </row>
    <row r="129" spans="2:11" x14ac:dyDescent="0.25">
      <c r="B129" s="104">
        <v>20254000</v>
      </c>
      <c r="C129" s="104">
        <v>29111000</v>
      </c>
      <c r="D129" s="104">
        <v>40582000</v>
      </c>
      <c r="E129" s="104">
        <v>51129000</v>
      </c>
      <c r="F129" s="104">
        <v>56871000</v>
      </c>
      <c r="G129" s="104">
        <v>64492000</v>
      </c>
      <c r="H129" s="104">
        <v>86219000</v>
      </c>
      <c r="I129" s="104">
        <v>89093000</v>
      </c>
      <c r="J129" s="104">
        <v>127900000</v>
      </c>
      <c r="K129" s="104">
        <v>148050000</v>
      </c>
    </row>
    <row r="130" spans="2:11" x14ac:dyDescent="0.25">
      <c r="B130" s="104">
        <v>20210000</v>
      </c>
      <c r="C130" s="104">
        <v>29226000</v>
      </c>
      <c r="D130" s="104">
        <v>40238000</v>
      </c>
      <c r="E130" s="104">
        <v>50334000</v>
      </c>
      <c r="F130" s="104">
        <v>57063000</v>
      </c>
      <c r="G130" s="104">
        <v>64980000</v>
      </c>
      <c r="H130" s="104">
        <v>86897000</v>
      </c>
      <c r="I130" s="104">
        <v>86795000</v>
      </c>
      <c r="J130" s="104">
        <v>129040000</v>
      </c>
      <c r="K130" s="104">
        <v>147690000</v>
      </c>
    </row>
    <row r="131" spans="2:11" x14ac:dyDescent="0.25">
      <c r="B131" s="104">
        <v>20056000</v>
      </c>
      <c r="C131" s="104">
        <v>29469000</v>
      </c>
      <c r="D131" s="104">
        <v>39794000</v>
      </c>
      <c r="E131" s="104">
        <v>49240000</v>
      </c>
      <c r="F131" s="104">
        <v>57210000</v>
      </c>
      <c r="G131" s="104">
        <v>65718000</v>
      </c>
      <c r="H131" s="104">
        <v>86490000</v>
      </c>
      <c r="I131" s="104">
        <v>85602000</v>
      </c>
      <c r="J131" s="104">
        <v>130330000</v>
      </c>
      <c r="K131" s="104">
        <v>150240000</v>
      </c>
    </row>
    <row r="132" spans="2:11" x14ac:dyDescent="0.25">
      <c r="B132" s="104">
        <v>19764000</v>
      </c>
      <c r="C132" s="104">
        <v>29932000</v>
      </c>
      <c r="D132" s="104">
        <v>38881000</v>
      </c>
      <c r="E132" s="104">
        <v>48194000</v>
      </c>
      <c r="F132" s="104">
        <v>57639000</v>
      </c>
      <c r="G132" s="104">
        <v>66384000</v>
      </c>
      <c r="H132" s="104">
        <v>87240000</v>
      </c>
      <c r="I132" s="104">
        <v>84836000</v>
      </c>
      <c r="J132" s="104">
        <v>132870000</v>
      </c>
      <c r="K132" s="104">
        <v>151580000</v>
      </c>
    </row>
    <row r="133" spans="2:11" x14ac:dyDescent="0.25">
      <c r="B133" s="104">
        <v>19709000</v>
      </c>
      <c r="C133" s="104">
        <v>30159000</v>
      </c>
      <c r="D133" s="104">
        <v>38237000</v>
      </c>
      <c r="E133" s="104">
        <v>47829000</v>
      </c>
      <c r="F133" s="104">
        <v>57726000</v>
      </c>
      <c r="G133" s="104">
        <v>66984000</v>
      </c>
      <c r="H133" s="104">
        <v>88178000</v>
      </c>
      <c r="I133" s="104">
        <v>85526000</v>
      </c>
      <c r="J133" s="104">
        <v>134510000</v>
      </c>
      <c r="K133" s="104">
        <v>150300000</v>
      </c>
    </row>
    <row r="134" spans="2:11" x14ac:dyDescent="0.25">
      <c r="B134" s="104">
        <v>19696000</v>
      </c>
      <c r="C134" s="104">
        <v>29571000</v>
      </c>
      <c r="D134" s="104">
        <v>37902000</v>
      </c>
      <c r="E134" s="104">
        <v>47448000</v>
      </c>
      <c r="F134" s="104">
        <v>58128000</v>
      </c>
      <c r="G134" s="104">
        <v>67678000</v>
      </c>
      <c r="H134" s="104">
        <v>88279000</v>
      </c>
      <c r="I134" s="104">
        <v>86257000</v>
      </c>
      <c r="J134" s="104">
        <v>135790000</v>
      </c>
      <c r="K134" s="104">
        <v>151240000</v>
      </c>
    </row>
    <row r="135" spans="2:11" x14ac:dyDescent="0.25">
      <c r="B135" s="104">
        <v>19667000</v>
      </c>
      <c r="C135" s="104">
        <v>29669000</v>
      </c>
      <c r="D135" s="104">
        <v>37377000</v>
      </c>
      <c r="E135" s="104">
        <v>46699000</v>
      </c>
      <c r="F135" s="104">
        <v>58679000</v>
      </c>
      <c r="G135" s="104">
        <v>68410000</v>
      </c>
      <c r="H135" s="104">
        <v>87046000</v>
      </c>
      <c r="I135" s="104">
        <v>87091000</v>
      </c>
      <c r="J135" s="104">
        <v>135460000</v>
      </c>
      <c r="K135" s="104">
        <v>151200000</v>
      </c>
    </row>
    <row r="136" spans="2:11" x14ac:dyDescent="0.25">
      <c r="B136" s="104">
        <v>19644000</v>
      </c>
      <c r="C136" s="104">
        <v>30088000</v>
      </c>
      <c r="D136" s="104">
        <v>37316000</v>
      </c>
      <c r="E136" s="104">
        <v>46168000</v>
      </c>
      <c r="F136" s="104">
        <v>59730000</v>
      </c>
      <c r="G136" s="104">
        <v>69005000</v>
      </c>
      <c r="H136" s="104">
        <v>86755000</v>
      </c>
      <c r="I136" s="104">
        <v>85584000</v>
      </c>
      <c r="J136" s="104">
        <v>135070000</v>
      </c>
      <c r="K136" s="104">
        <v>150810000</v>
      </c>
    </row>
    <row r="137" spans="2:11" x14ac:dyDescent="0.25">
      <c r="B137" s="104">
        <v>19681000</v>
      </c>
      <c r="C137" s="104">
        <v>29503000</v>
      </c>
      <c r="D137" s="104">
        <v>37312000</v>
      </c>
      <c r="E137" s="104">
        <v>44944000</v>
      </c>
      <c r="F137" s="104">
        <v>61545000</v>
      </c>
      <c r="G137" s="104">
        <v>68483000</v>
      </c>
      <c r="H137" s="104">
        <v>86393000</v>
      </c>
      <c r="I137" s="104">
        <v>85477000</v>
      </c>
      <c r="J137" s="104">
        <v>135030000</v>
      </c>
      <c r="K137" s="104">
        <v>149590000</v>
      </c>
    </row>
    <row r="138" spans="2:11" x14ac:dyDescent="0.25">
      <c r="B138" s="104">
        <v>19648000</v>
      </c>
      <c r="C138" s="104">
        <v>29141000</v>
      </c>
      <c r="D138" s="104">
        <v>37115000</v>
      </c>
      <c r="E138" s="104">
        <v>44148000</v>
      </c>
      <c r="F138" s="104">
        <v>62281000</v>
      </c>
      <c r="G138" s="104">
        <v>67198000</v>
      </c>
      <c r="H138" s="104">
        <v>86215000</v>
      </c>
      <c r="I138" s="104">
        <v>84624000</v>
      </c>
      <c r="J138" s="104">
        <v>136010000</v>
      </c>
      <c r="K138" s="104">
        <v>149490000</v>
      </c>
    </row>
    <row r="139" spans="2:11" x14ac:dyDescent="0.25">
      <c r="B139" s="104">
        <v>19475000</v>
      </c>
      <c r="C139" s="104">
        <v>28715000</v>
      </c>
      <c r="D139" s="104">
        <v>36837000</v>
      </c>
      <c r="E139" s="104">
        <v>43237000</v>
      </c>
      <c r="F139" s="104">
        <v>62294000</v>
      </c>
      <c r="G139" s="104">
        <v>66255000</v>
      </c>
      <c r="H139" s="104">
        <v>86973000</v>
      </c>
      <c r="I139" s="104">
        <v>84804000</v>
      </c>
      <c r="J139" s="104">
        <v>136400000</v>
      </c>
      <c r="K139" s="104">
        <v>148870000</v>
      </c>
    </row>
    <row r="140" spans="2:11" x14ac:dyDescent="0.25">
      <c r="B140" s="104">
        <v>19469000</v>
      </c>
      <c r="C140" s="104">
        <v>28045000</v>
      </c>
      <c r="D140" s="104">
        <v>36846000</v>
      </c>
      <c r="E140" s="104">
        <v>43333000</v>
      </c>
      <c r="F140" s="104">
        <v>61631000</v>
      </c>
      <c r="G140" s="104">
        <v>66645000</v>
      </c>
      <c r="H140" s="104">
        <v>86518000</v>
      </c>
      <c r="I140" s="104">
        <v>84751000</v>
      </c>
      <c r="J140" s="104">
        <v>137670000</v>
      </c>
      <c r="K140" s="104">
        <v>148140000</v>
      </c>
    </row>
    <row r="141" spans="2:11" x14ac:dyDescent="0.25">
      <c r="B141" s="104">
        <v>19472000</v>
      </c>
      <c r="C141" s="104">
        <v>27443000</v>
      </c>
      <c r="D141" s="104">
        <v>36946000</v>
      </c>
      <c r="E141" s="104">
        <v>43222000</v>
      </c>
      <c r="F141" s="104">
        <v>60935000</v>
      </c>
      <c r="G141" s="104">
        <v>67476000</v>
      </c>
      <c r="H141" s="104">
        <v>86438000</v>
      </c>
      <c r="I141" s="104">
        <v>84625000</v>
      </c>
      <c r="J141" s="104">
        <v>139060000</v>
      </c>
      <c r="K141" s="104">
        <v>145360000</v>
      </c>
    </row>
    <row r="142" spans="2:11" x14ac:dyDescent="0.25">
      <c r="B142" s="104">
        <v>19491000</v>
      </c>
      <c r="C142" s="104">
        <v>27055000</v>
      </c>
      <c r="D142" s="104">
        <v>36860000</v>
      </c>
      <c r="E142" s="104">
        <v>42217000</v>
      </c>
      <c r="F142" s="104">
        <v>57923000</v>
      </c>
      <c r="G142" s="104">
        <v>67904000</v>
      </c>
      <c r="H142" s="104">
        <v>85510000</v>
      </c>
      <c r="I142" s="104">
        <v>85079000</v>
      </c>
      <c r="J142" s="104">
        <v>139800000</v>
      </c>
      <c r="K142" s="104">
        <v>143800000</v>
      </c>
    </row>
    <row r="143" spans="2:11" x14ac:dyDescent="0.25">
      <c r="B143" s="104">
        <v>19499000</v>
      </c>
      <c r="C143" s="104">
        <v>26419000</v>
      </c>
      <c r="D143" s="104">
        <v>35991000</v>
      </c>
      <c r="E143" s="104">
        <v>42386000</v>
      </c>
      <c r="F143" s="104">
        <v>56827000</v>
      </c>
      <c r="G143" s="104">
        <v>68908000</v>
      </c>
      <c r="H143" s="104">
        <v>83801000</v>
      </c>
      <c r="I143" s="104">
        <v>85875000</v>
      </c>
      <c r="J143" s="104">
        <v>139480000</v>
      </c>
      <c r="K143" s="104">
        <v>142210000</v>
      </c>
    </row>
    <row r="144" spans="2:11" x14ac:dyDescent="0.25">
      <c r="B144" s="104">
        <v>19483000</v>
      </c>
      <c r="C144" s="104">
        <v>25599000</v>
      </c>
      <c r="D144" s="104">
        <v>35279000</v>
      </c>
      <c r="E144" s="104">
        <v>43423000</v>
      </c>
      <c r="F144" s="104">
        <v>57222000</v>
      </c>
      <c r="G144" s="104">
        <v>69337000</v>
      </c>
      <c r="H144" s="104">
        <v>81941000</v>
      </c>
      <c r="I144" s="104">
        <v>85685000</v>
      </c>
      <c r="J144" s="104">
        <v>139460000</v>
      </c>
      <c r="K144" s="104">
        <v>141390000</v>
      </c>
    </row>
    <row r="145" spans="2:11" x14ac:dyDescent="0.25">
      <c r="B145" s="104">
        <v>19628000</v>
      </c>
      <c r="C145" s="104">
        <v>25680000</v>
      </c>
      <c r="D145" s="104">
        <v>34681000</v>
      </c>
      <c r="E145" s="104">
        <v>43538000</v>
      </c>
      <c r="F145" s="104">
        <v>57568000</v>
      </c>
      <c r="G145" s="104">
        <v>70414000</v>
      </c>
      <c r="H145" s="104">
        <v>81033000</v>
      </c>
      <c r="I145" s="104">
        <v>85746000</v>
      </c>
      <c r="J145" s="104">
        <v>136500000</v>
      </c>
      <c r="K145" s="104">
        <v>139340000</v>
      </c>
    </row>
    <row r="146" spans="2:11" x14ac:dyDescent="0.25">
      <c r="B146" s="104">
        <v>19881000</v>
      </c>
      <c r="C146" s="104">
        <v>25552000</v>
      </c>
      <c r="D146" s="104">
        <v>34115000</v>
      </c>
      <c r="E146" s="104">
        <v>44377000</v>
      </c>
      <c r="F146" s="104">
        <v>57686000</v>
      </c>
      <c r="G146" s="104">
        <v>70687000</v>
      </c>
      <c r="H146" s="104">
        <v>80281000</v>
      </c>
      <c r="I146" s="104">
        <v>87267000</v>
      </c>
      <c r="J146" s="104">
        <v>128320000</v>
      </c>
      <c r="K146" s="104">
        <v>139620000</v>
      </c>
    </row>
    <row r="147" spans="2:11" x14ac:dyDescent="0.25">
      <c r="B147" s="104">
        <v>20027000</v>
      </c>
      <c r="C147" s="104">
        <v>24937000</v>
      </c>
      <c r="D147" s="104">
        <v>33927000</v>
      </c>
      <c r="E147" s="104">
        <v>44478000</v>
      </c>
      <c r="F147" s="104">
        <v>57011000</v>
      </c>
      <c r="G147" s="104">
        <v>71425000</v>
      </c>
      <c r="H147" s="104">
        <v>80336000</v>
      </c>
      <c r="I147" s="104">
        <v>88379000</v>
      </c>
      <c r="J147" s="104">
        <v>121200000</v>
      </c>
      <c r="K147" s="104">
        <v>139080000</v>
      </c>
    </row>
    <row r="148" spans="2:11" x14ac:dyDescent="0.25">
      <c r="B148" s="104">
        <v>20071000</v>
      </c>
      <c r="C148" s="104">
        <v>24804000</v>
      </c>
      <c r="D148" s="104">
        <v>33854000</v>
      </c>
      <c r="E148" s="104">
        <v>45040000</v>
      </c>
      <c r="F148" s="104">
        <v>57053000</v>
      </c>
      <c r="G148" s="104">
        <v>71838000</v>
      </c>
      <c r="H148" s="104">
        <v>79365000</v>
      </c>
      <c r="I148" s="104">
        <v>88280000</v>
      </c>
      <c r="J148" s="104">
        <v>118390000</v>
      </c>
      <c r="K148" s="104">
        <v>138330000</v>
      </c>
    </row>
    <row r="149" spans="2:11" x14ac:dyDescent="0.25">
      <c r="B149" s="104">
        <v>20295000</v>
      </c>
      <c r="C149" s="104">
        <v>24409000</v>
      </c>
      <c r="D149" s="104">
        <v>33743000</v>
      </c>
      <c r="E149" s="104">
        <v>45416000</v>
      </c>
      <c r="F149" s="104">
        <v>57456000</v>
      </c>
      <c r="G149" s="104">
        <v>72432000</v>
      </c>
      <c r="H149" s="104">
        <v>78791000</v>
      </c>
      <c r="I149" s="104">
        <v>89410000</v>
      </c>
      <c r="J149" s="104">
        <v>118810000</v>
      </c>
      <c r="K149" s="104">
        <v>138580000</v>
      </c>
    </row>
    <row r="150" spans="2:11" x14ac:dyDescent="0.25">
      <c r="B150" s="104">
        <v>20391000</v>
      </c>
      <c r="C150" s="104">
        <v>23701000</v>
      </c>
      <c r="D150" s="104">
        <v>33441000</v>
      </c>
      <c r="E150" s="104">
        <v>46511000</v>
      </c>
      <c r="F150" s="104">
        <v>57637000</v>
      </c>
      <c r="G150" s="104">
        <v>72475000</v>
      </c>
      <c r="H150" s="104">
        <v>78244000</v>
      </c>
      <c r="I150" s="104">
        <v>90317000</v>
      </c>
      <c r="J150" s="104">
        <v>119880000</v>
      </c>
      <c r="K150" s="104">
        <v>139300000</v>
      </c>
    </row>
    <row r="151" spans="2:11" x14ac:dyDescent="0.25">
      <c r="B151" s="104">
        <v>20505000</v>
      </c>
      <c r="C151" s="104">
        <v>23273000</v>
      </c>
      <c r="D151" s="104">
        <v>33591000</v>
      </c>
      <c r="E151" s="104">
        <v>46972000</v>
      </c>
      <c r="F151" s="104">
        <v>58637000</v>
      </c>
      <c r="G151" s="104">
        <v>71831000</v>
      </c>
      <c r="H151" s="104">
        <v>77939000</v>
      </c>
      <c r="I151" s="104">
        <v>91708000</v>
      </c>
      <c r="J151" s="104">
        <v>119520000</v>
      </c>
      <c r="K151" s="104">
        <v>138700000</v>
      </c>
    </row>
    <row r="152" spans="2:11" x14ac:dyDescent="0.25">
      <c r="B152" s="104">
        <v>20477000</v>
      </c>
      <c r="C152" s="104">
        <v>23124000</v>
      </c>
      <c r="D152" s="104">
        <v>33899000</v>
      </c>
      <c r="E152" s="104">
        <v>47307000</v>
      </c>
      <c r="F152" s="104">
        <v>59801000</v>
      </c>
      <c r="G152" s="104">
        <v>70848000</v>
      </c>
      <c r="H152" s="104">
        <v>76734000</v>
      </c>
      <c r="I152" s="104">
        <v>92253000</v>
      </c>
      <c r="J152" s="104">
        <v>120160000</v>
      </c>
      <c r="K152" s="104">
        <v>136910000</v>
      </c>
    </row>
    <row r="153" spans="2:11" x14ac:dyDescent="0.25">
      <c r="B153" s="104">
        <v>20440000</v>
      </c>
      <c r="C153" s="104">
        <v>23002000</v>
      </c>
      <c r="D153" s="104">
        <v>34129000</v>
      </c>
      <c r="E153" s="104">
        <v>47418000</v>
      </c>
      <c r="F153" s="104">
        <v>58804000</v>
      </c>
      <c r="G153" s="104">
        <v>69436000</v>
      </c>
      <c r="H153" s="104">
        <v>75602000</v>
      </c>
      <c r="I153" s="104">
        <v>92624000</v>
      </c>
      <c r="J153" s="104">
        <v>120760000</v>
      </c>
      <c r="K153" s="104">
        <v>135470000</v>
      </c>
    </row>
    <row r="154" spans="2:11" x14ac:dyDescent="0.25">
      <c r="B154" s="104">
        <v>20281000</v>
      </c>
      <c r="C154" s="104">
        <v>23104000</v>
      </c>
      <c r="D154" s="104">
        <v>33675000</v>
      </c>
      <c r="E154" s="104">
        <v>47108000</v>
      </c>
      <c r="F154" s="104">
        <v>59438000</v>
      </c>
      <c r="G154" s="104">
        <v>68009000</v>
      </c>
      <c r="H154" s="104">
        <v>74101000</v>
      </c>
      <c r="I154" s="104">
        <v>93211000</v>
      </c>
      <c r="J154" s="104">
        <v>116920000</v>
      </c>
      <c r="K154" s="104">
        <v>134140000</v>
      </c>
    </row>
    <row r="155" spans="2:11" x14ac:dyDescent="0.25">
      <c r="B155" s="104">
        <v>20088000</v>
      </c>
      <c r="C155" s="104">
        <v>23093000</v>
      </c>
      <c r="D155" s="104">
        <v>33151000</v>
      </c>
      <c r="E155" s="104">
        <v>47296000</v>
      </c>
      <c r="F155" s="104">
        <v>59776000</v>
      </c>
      <c r="G155" s="104">
        <v>65767000</v>
      </c>
      <c r="H155" s="104">
        <v>72939000</v>
      </c>
      <c r="I155" s="104">
        <v>92968000</v>
      </c>
      <c r="J155" s="104">
        <v>115320000</v>
      </c>
      <c r="K155" s="104">
        <v>133670000</v>
      </c>
    </row>
    <row r="156" spans="2:11" x14ac:dyDescent="0.25">
      <c r="B156" s="104">
        <v>19927000</v>
      </c>
      <c r="C156" s="104">
        <v>23078000</v>
      </c>
      <c r="D156" s="104">
        <v>32329000</v>
      </c>
      <c r="E156" s="104">
        <v>47191000</v>
      </c>
      <c r="F156" s="104">
        <v>59017000</v>
      </c>
      <c r="G156" s="104">
        <v>66705000</v>
      </c>
      <c r="H156" s="104">
        <v>73612000</v>
      </c>
      <c r="I156" s="104">
        <v>91757000</v>
      </c>
      <c r="J156" s="104">
        <v>117590000</v>
      </c>
      <c r="K156" s="104">
        <v>133900000</v>
      </c>
    </row>
    <row r="157" spans="2:11" x14ac:dyDescent="0.25">
      <c r="B157" s="104">
        <v>19906000</v>
      </c>
      <c r="C157" s="104">
        <v>22712000</v>
      </c>
      <c r="D157" s="104">
        <v>31326000</v>
      </c>
      <c r="E157" s="104">
        <v>47570000</v>
      </c>
      <c r="F157" s="104">
        <v>58141000</v>
      </c>
      <c r="G157" s="104">
        <v>68027000</v>
      </c>
      <c r="H157" s="104">
        <v>73368000</v>
      </c>
      <c r="I157" s="104">
        <v>90147000</v>
      </c>
      <c r="J157" s="104">
        <v>119360000</v>
      </c>
      <c r="K157" s="104">
        <v>134730000</v>
      </c>
    </row>
    <row r="158" spans="2:11" x14ac:dyDescent="0.25">
      <c r="B158" s="104">
        <v>19920000</v>
      </c>
      <c r="C158" s="104">
        <v>22456000</v>
      </c>
      <c r="D158" s="104">
        <v>31330000</v>
      </c>
      <c r="E158" s="104">
        <v>47931000</v>
      </c>
      <c r="F158" s="104">
        <v>57344000</v>
      </c>
      <c r="G158" s="104">
        <v>68988000</v>
      </c>
      <c r="H158" s="104">
        <v>73234000</v>
      </c>
      <c r="I158" s="104">
        <v>88250000</v>
      </c>
      <c r="J158" s="104">
        <v>120960000</v>
      </c>
      <c r="K158" s="104">
        <v>135440000</v>
      </c>
    </row>
    <row r="159" spans="2:11" x14ac:dyDescent="0.25">
      <c r="B159" s="104">
        <v>19829000</v>
      </c>
      <c r="C159" s="104">
        <v>22276000</v>
      </c>
      <c r="D159" s="104">
        <v>31528000</v>
      </c>
      <c r="E159" s="104">
        <v>47364000</v>
      </c>
      <c r="F159" s="104">
        <v>57210000</v>
      </c>
      <c r="G159" s="104">
        <v>69328000</v>
      </c>
      <c r="H159" s="104">
        <v>74119000</v>
      </c>
      <c r="I159" s="104">
        <v>86823000</v>
      </c>
      <c r="J159" s="104">
        <v>123440000</v>
      </c>
      <c r="K159" s="104">
        <v>136010000</v>
      </c>
    </row>
    <row r="160" spans="2:11" x14ac:dyDescent="0.25">
      <c r="B160" s="104">
        <v>19351000</v>
      </c>
      <c r="C160" s="104">
        <v>22593000</v>
      </c>
      <c r="D160" s="104">
        <v>31944000</v>
      </c>
      <c r="E160" s="104">
        <v>47587000</v>
      </c>
      <c r="F160" s="104">
        <v>56620000</v>
      </c>
      <c r="G160" s="104">
        <v>69006000</v>
      </c>
      <c r="H160" s="104">
        <v>72796000</v>
      </c>
      <c r="I160" s="104">
        <v>86412000</v>
      </c>
      <c r="J160" s="104">
        <v>125190000</v>
      </c>
      <c r="K160" s="104">
        <v>136020000</v>
      </c>
    </row>
    <row r="161" spans="2:11" x14ac:dyDescent="0.25">
      <c r="B161" s="104">
        <v>19263000</v>
      </c>
      <c r="C161" s="104">
        <v>23056000</v>
      </c>
      <c r="D161" s="104">
        <v>32467000</v>
      </c>
      <c r="E161" s="104">
        <v>47952000</v>
      </c>
      <c r="F161" s="104">
        <v>56697000</v>
      </c>
      <c r="G161" s="104">
        <v>68551000</v>
      </c>
      <c r="H161" s="104">
        <v>73019000</v>
      </c>
      <c r="I161" s="104">
        <v>87794000</v>
      </c>
      <c r="J161" s="104">
        <v>125250000</v>
      </c>
      <c r="K161" s="104">
        <v>136190000</v>
      </c>
    </row>
    <row r="162" spans="2:11" x14ac:dyDescent="0.25">
      <c r="B162" s="104">
        <v>19214000</v>
      </c>
      <c r="C162" s="104">
        <v>23508000</v>
      </c>
      <c r="D162" s="104">
        <v>32889000</v>
      </c>
      <c r="E162" s="104">
        <v>47335000</v>
      </c>
      <c r="F162" s="104">
        <v>56624000</v>
      </c>
      <c r="G162" s="104">
        <v>69098000</v>
      </c>
      <c r="H162" s="104">
        <v>72849000</v>
      </c>
      <c r="I162" s="104">
        <v>89145000</v>
      </c>
      <c r="J162" s="104">
        <v>122910000</v>
      </c>
      <c r="K162" s="104">
        <v>136020000</v>
      </c>
    </row>
    <row r="163" spans="2:11" x14ac:dyDescent="0.25">
      <c r="B163" s="104">
        <v>19252000</v>
      </c>
      <c r="C163" s="104">
        <v>23738000</v>
      </c>
      <c r="D163" s="104">
        <v>33200000</v>
      </c>
      <c r="E163" s="104">
        <v>46888000</v>
      </c>
      <c r="F163" s="104">
        <v>57057000</v>
      </c>
      <c r="G163" s="104">
        <v>70088000</v>
      </c>
      <c r="H163" s="104">
        <v>72821000</v>
      </c>
      <c r="I163" s="104">
        <v>89845000</v>
      </c>
      <c r="J163" s="104">
        <v>120330000</v>
      </c>
      <c r="K163" s="104">
        <v>136680000</v>
      </c>
    </row>
    <row r="164" spans="2:11" x14ac:dyDescent="0.25">
      <c r="B164" s="104">
        <v>19019000</v>
      </c>
      <c r="C164" s="104">
        <v>23815000</v>
      </c>
      <c r="D164" s="104">
        <v>33713000</v>
      </c>
      <c r="E164" s="104">
        <v>46157000</v>
      </c>
      <c r="F164" s="104">
        <v>56748000</v>
      </c>
      <c r="G164" s="104">
        <v>70779000</v>
      </c>
      <c r="H164" s="104">
        <v>72612000</v>
      </c>
      <c r="I164" s="104">
        <v>90317000</v>
      </c>
      <c r="J164" s="104">
        <v>120620000</v>
      </c>
      <c r="K164" s="104">
        <v>135440000</v>
      </c>
    </row>
    <row r="165" spans="2:11" x14ac:dyDescent="0.25">
      <c r="B165" s="104">
        <v>18899000</v>
      </c>
      <c r="C165" s="104">
        <v>23667000</v>
      </c>
      <c r="D165" s="104">
        <v>34187000</v>
      </c>
      <c r="E165" s="104">
        <v>46289000</v>
      </c>
      <c r="F165" s="104">
        <v>56426000</v>
      </c>
      <c r="G165" s="104">
        <v>70767000</v>
      </c>
      <c r="H165" s="104">
        <v>71947000</v>
      </c>
      <c r="I165" s="104">
        <v>90847000</v>
      </c>
      <c r="J165" s="104">
        <v>122230000</v>
      </c>
      <c r="K165" s="104">
        <v>134870000</v>
      </c>
    </row>
    <row r="166" spans="2:11" x14ac:dyDescent="0.25">
      <c r="B166" s="104">
        <v>18977000</v>
      </c>
      <c r="C166" s="104">
        <v>23590000</v>
      </c>
      <c r="D166" s="104">
        <v>34169000</v>
      </c>
      <c r="E166" s="104">
        <v>46422000</v>
      </c>
      <c r="F166" s="104">
        <v>56728000</v>
      </c>
      <c r="G166" s="104">
        <v>70583000</v>
      </c>
      <c r="H166" s="104">
        <v>71858000</v>
      </c>
      <c r="I166" s="104">
        <v>90813000</v>
      </c>
      <c r="J166" s="104">
        <v>120860000</v>
      </c>
      <c r="K166" s="104">
        <v>136750000</v>
      </c>
    </row>
    <row r="167" spans="2:11" x14ac:dyDescent="0.25">
      <c r="B167" s="104">
        <v>18889000</v>
      </c>
      <c r="C167" s="104">
        <v>23486000</v>
      </c>
      <c r="D167" s="104">
        <v>34247000</v>
      </c>
      <c r="E167" s="104">
        <v>46877000</v>
      </c>
      <c r="F167" s="104">
        <v>55991000</v>
      </c>
      <c r="G167" s="104">
        <v>70632000</v>
      </c>
      <c r="H167" s="104">
        <v>70619000</v>
      </c>
      <c r="I167" s="104">
        <v>90920000</v>
      </c>
      <c r="J167" s="104">
        <v>117740000</v>
      </c>
      <c r="K167" s="104">
        <v>135310000</v>
      </c>
    </row>
    <row r="168" spans="2:11" x14ac:dyDescent="0.25">
      <c r="B168" s="104">
        <v>18864000</v>
      </c>
      <c r="C168" s="104">
        <v>23465000</v>
      </c>
      <c r="D168" s="104">
        <v>33471000</v>
      </c>
      <c r="E168" s="104">
        <v>46462000</v>
      </c>
      <c r="F168" s="104">
        <v>55461000</v>
      </c>
      <c r="G168" s="104">
        <v>69832000</v>
      </c>
      <c r="H168" s="104">
        <v>69532000</v>
      </c>
      <c r="I168" s="104">
        <v>90493000</v>
      </c>
      <c r="J168" s="104">
        <v>119310000</v>
      </c>
      <c r="K168" s="104">
        <v>134910000</v>
      </c>
    </row>
    <row r="169" spans="2:11" x14ac:dyDescent="0.25">
      <c r="B169" s="104">
        <v>18888000</v>
      </c>
      <c r="C169" s="104">
        <v>23279000</v>
      </c>
      <c r="D169" s="104">
        <v>33460000</v>
      </c>
      <c r="E169" s="104">
        <v>46169000</v>
      </c>
      <c r="F169" s="104">
        <v>55172000</v>
      </c>
      <c r="G169" s="104">
        <v>68414000</v>
      </c>
      <c r="H169" s="104">
        <v>69694000</v>
      </c>
      <c r="I169" s="104">
        <v>89909000</v>
      </c>
      <c r="J169" s="104">
        <v>118140000</v>
      </c>
      <c r="K169" s="104">
        <v>132070000</v>
      </c>
    </row>
    <row r="170" spans="2:11" x14ac:dyDescent="0.25">
      <c r="B170" s="104">
        <v>18654000</v>
      </c>
      <c r="C170" s="104">
        <v>23308000</v>
      </c>
      <c r="D170" s="104">
        <v>33785000</v>
      </c>
      <c r="E170" s="104">
        <v>46206000</v>
      </c>
      <c r="F170" s="104">
        <v>54971000</v>
      </c>
      <c r="G170" s="104">
        <v>68032000</v>
      </c>
      <c r="H170" s="104">
        <v>67856000</v>
      </c>
      <c r="I170" s="104">
        <v>90709000</v>
      </c>
      <c r="J170" s="104">
        <v>118830000</v>
      </c>
      <c r="K170" s="104">
        <v>131670000</v>
      </c>
    </row>
    <row r="171" spans="2:11" x14ac:dyDescent="0.25">
      <c r="B171" s="104">
        <v>18657000</v>
      </c>
      <c r="C171" s="104">
        <v>23366000</v>
      </c>
      <c r="D171" s="104">
        <v>33377000</v>
      </c>
      <c r="E171" s="104">
        <v>46328000</v>
      </c>
      <c r="F171" s="104">
        <v>55587000</v>
      </c>
      <c r="G171" s="104">
        <v>67456000</v>
      </c>
      <c r="H171" s="104">
        <v>67444000</v>
      </c>
      <c r="I171" s="104">
        <v>91664000</v>
      </c>
      <c r="J171" s="104">
        <v>120010000</v>
      </c>
      <c r="K171" s="104">
        <v>131440000</v>
      </c>
    </row>
    <row r="172" spans="2:11" x14ac:dyDescent="0.25">
      <c r="B172" s="104">
        <v>18722000</v>
      </c>
      <c r="C172" s="104">
        <v>22831000</v>
      </c>
      <c r="D172" s="104">
        <v>32220000</v>
      </c>
      <c r="E172" s="104">
        <v>45949000</v>
      </c>
      <c r="F172" s="104">
        <v>56111000</v>
      </c>
      <c r="G172" s="104">
        <v>67360000</v>
      </c>
      <c r="H172" s="104">
        <v>67909000</v>
      </c>
      <c r="I172" s="104">
        <v>92420000</v>
      </c>
      <c r="J172" s="104">
        <v>120660000</v>
      </c>
      <c r="K172" s="104">
        <v>132100000</v>
      </c>
    </row>
    <row r="173" spans="2:11" x14ac:dyDescent="0.25">
      <c r="B173" s="104">
        <v>18283000</v>
      </c>
      <c r="C173" s="104">
        <v>22438000</v>
      </c>
      <c r="D173" s="104">
        <v>30163000</v>
      </c>
      <c r="E173" s="104">
        <v>46190000</v>
      </c>
      <c r="F173" s="104">
        <v>55771000</v>
      </c>
      <c r="G173" s="104">
        <v>67200000</v>
      </c>
      <c r="H173" s="104">
        <v>69204000</v>
      </c>
      <c r="I173" s="104">
        <v>93637000</v>
      </c>
      <c r="J173" s="104">
        <v>121290000</v>
      </c>
      <c r="K173" s="104">
        <v>131050000</v>
      </c>
    </row>
    <row r="174" spans="2:11" x14ac:dyDescent="0.25">
      <c r="B174" s="104">
        <v>18184000</v>
      </c>
      <c r="C174" s="104">
        <v>22275000</v>
      </c>
      <c r="D174" s="104">
        <v>28520000</v>
      </c>
      <c r="E174" s="104">
        <v>46193000</v>
      </c>
      <c r="F174" s="104">
        <v>56379000</v>
      </c>
      <c r="G174" s="104">
        <v>67486000</v>
      </c>
      <c r="H174" s="104">
        <v>68815000</v>
      </c>
      <c r="I174" s="104">
        <v>93379000</v>
      </c>
      <c r="J174" s="104">
        <v>118410000</v>
      </c>
      <c r="K174" s="104">
        <v>130560000</v>
      </c>
    </row>
    <row r="175" spans="2:11" x14ac:dyDescent="0.25">
      <c r="B175" s="104">
        <v>18252000</v>
      </c>
      <c r="C175" s="104">
        <v>22296000</v>
      </c>
      <c r="D175" s="104">
        <v>28089000</v>
      </c>
      <c r="E175" s="104">
        <v>46102000</v>
      </c>
      <c r="F175" s="104">
        <v>57801000</v>
      </c>
      <c r="G175" s="104">
        <v>68715000</v>
      </c>
      <c r="H175" s="104">
        <v>69568000</v>
      </c>
      <c r="I175" s="104">
        <v>94331000</v>
      </c>
      <c r="J175" s="104">
        <v>116730000</v>
      </c>
      <c r="K175" s="104">
        <v>126830000</v>
      </c>
    </row>
    <row r="176" spans="2:11" x14ac:dyDescent="0.25">
      <c r="B176" s="104">
        <v>18280000</v>
      </c>
      <c r="C176" s="104">
        <v>22331000</v>
      </c>
      <c r="D176" s="104">
        <v>28094000</v>
      </c>
      <c r="E176" s="104">
        <v>44188000</v>
      </c>
      <c r="F176" s="104">
        <v>58737000</v>
      </c>
      <c r="G176" s="104">
        <v>69434000</v>
      </c>
      <c r="H176" s="104">
        <v>70850000</v>
      </c>
      <c r="I176" s="104">
        <v>92680000</v>
      </c>
      <c r="J176" s="104">
        <v>116670000</v>
      </c>
      <c r="K176" s="104">
        <v>125920000</v>
      </c>
    </row>
    <row r="177" spans="2:11" x14ac:dyDescent="0.25">
      <c r="B177" s="104">
        <v>18413000</v>
      </c>
      <c r="C177" s="104">
        <v>22148000</v>
      </c>
      <c r="D177" s="104">
        <v>27865000</v>
      </c>
      <c r="E177" s="104">
        <v>43352000</v>
      </c>
      <c r="F177" s="104">
        <v>59321000</v>
      </c>
      <c r="G177" s="104">
        <v>69771000</v>
      </c>
      <c r="H177" s="104">
        <v>70102000</v>
      </c>
      <c r="I177" s="104">
        <v>89320000</v>
      </c>
      <c r="J177" s="104">
        <v>113120000</v>
      </c>
      <c r="K177" s="104">
        <v>122570000</v>
      </c>
    </row>
    <row r="178" spans="2:11" x14ac:dyDescent="0.25">
      <c r="B178" s="104">
        <v>18580000</v>
      </c>
      <c r="C178" s="104">
        <v>22371000</v>
      </c>
      <c r="D178" s="104">
        <v>27698000</v>
      </c>
      <c r="E178" s="104">
        <v>40342000</v>
      </c>
      <c r="F178" s="104">
        <v>59301000</v>
      </c>
      <c r="G178" s="104">
        <v>69163000</v>
      </c>
      <c r="H178" s="104">
        <v>71037000</v>
      </c>
      <c r="I178" s="104">
        <v>86580000</v>
      </c>
      <c r="J178" s="104">
        <v>113390000</v>
      </c>
      <c r="K178" s="104">
        <v>121130000</v>
      </c>
    </row>
    <row r="179" spans="2:11" x14ac:dyDescent="0.25">
      <c r="B179" s="104">
        <v>18696000</v>
      </c>
      <c r="C179" s="104">
        <v>22275000</v>
      </c>
      <c r="D179" s="104">
        <v>27823000</v>
      </c>
      <c r="E179" s="104">
        <v>40716000</v>
      </c>
      <c r="F179" s="104">
        <v>59279000</v>
      </c>
      <c r="G179" s="104">
        <v>69164000</v>
      </c>
      <c r="H179" s="104">
        <v>71480000</v>
      </c>
      <c r="I179" s="104">
        <v>84662000</v>
      </c>
      <c r="J179" s="104">
        <v>111560000</v>
      </c>
      <c r="K179" s="104">
        <v>119550000</v>
      </c>
    </row>
    <row r="180" spans="2:11" x14ac:dyDescent="0.25">
      <c r="B180" s="104">
        <v>18975000</v>
      </c>
      <c r="C180" s="104">
        <v>22318000</v>
      </c>
      <c r="D180" s="104">
        <v>28209000</v>
      </c>
      <c r="E180" s="104">
        <v>41482000</v>
      </c>
      <c r="F180" s="104">
        <v>59367000</v>
      </c>
      <c r="G180" s="104">
        <v>67903000</v>
      </c>
      <c r="H180" s="104">
        <v>72828000</v>
      </c>
      <c r="I180" s="104">
        <v>85353000</v>
      </c>
      <c r="J180" s="104">
        <v>109730000</v>
      </c>
      <c r="K180" s="104">
        <v>118490000</v>
      </c>
    </row>
    <row r="181" spans="2:11" x14ac:dyDescent="0.25">
      <c r="B181" s="104">
        <v>19306000</v>
      </c>
      <c r="C181" s="104">
        <v>22703000</v>
      </c>
      <c r="D181" s="104">
        <v>28576000</v>
      </c>
      <c r="E181" s="104">
        <v>41709000</v>
      </c>
      <c r="F181" s="104">
        <v>59660000</v>
      </c>
      <c r="G181" s="104">
        <v>67810000</v>
      </c>
      <c r="H181" s="104">
        <v>74981000</v>
      </c>
      <c r="I181" s="104">
        <v>86468000</v>
      </c>
      <c r="J181" s="104">
        <v>108090000</v>
      </c>
      <c r="K181" s="104">
        <v>115230000</v>
      </c>
    </row>
    <row r="182" spans="2:11" x14ac:dyDescent="0.25">
      <c r="B182" s="104">
        <v>19407000</v>
      </c>
      <c r="C182" s="104">
        <v>22844000</v>
      </c>
      <c r="D182" s="104">
        <v>28790000</v>
      </c>
      <c r="E182" s="104">
        <v>40403000</v>
      </c>
      <c r="F182" s="104">
        <v>57514000</v>
      </c>
      <c r="G182" s="104">
        <v>68005000</v>
      </c>
      <c r="H182" s="104">
        <v>76908000</v>
      </c>
      <c r="I182" s="104">
        <v>88006000</v>
      </c>
      <c r="J182" s="104">
        <v>107070000</v>
      </c>
      <c r="K182" s="104">
        <v>115000000</v>
      </c>
    </row>
    <row r="183" spans="2:11" x14ac:dyDescent="0.25">
      <c r="B183" s="104">
        <v>19566000</v>
      </c>
      <c r="C183" s="104">
        <v>22852000</v>
      </c>
      <c r="D183" s="104">
        <v>28487000</v>
      </c>
      <c r="E183" s="104">
        <v>40026000</v>
      </c>
      <c r="F183" s="104">
        <v>57243000</v>
      </c>
      <c r="G183" s="104">
        <v>67927000</v>
      </c>
      <c r="H183" s="104">
        <v>78477000</v>
      </c>
      <c r="I183" s="104">
        <v>90244000</v>
      </c>
      <c r="J183" s="104">
        <v>107460000</v>
      </c>
      <c r="K183" s="104">
        <v>116540000</v>
      </c>
    </row>
    <row r="184" spans="2:11" x14ac:dyDescent="0.25">
      <c r="B184" s="104">
        <v>19542000</v>
      </c>
      <c r="C184" s="104">
        <v>22660000</v>
      </c>
      <c r="D184" s="104">
        <v>28189000</v>
      </c>
      <c r="E184" s="104">
        <v>39356000</v>
      </c>
      <c r="F184" s="104">
        <v>56769000</v>
      </c>
      <c r="G184" s="104">
        <v>68017000</v>
      </c>
      <c r="H184" s="104">
        <v>79548000</v>
      </c>
      <c r="I184" s="104">
        <v>91491000</v>
      </c>
      <c r="J184" s="104">
        <v>109250000</v>
      </c>
      <c r="K184" s="104">
        <v>118250000</v>
      </c>
    </row>
    <row r="185" spans="2:11" x14ac:dyDescent="0.25">
      <c r="B185" s="104">
        <v>19571000</v>
      </c>
      <c r="C185" s="104">
        <v>22355000</v>
      </c>
      <c r="D185" s="104">
        <v>28141000</v>
      </c>
      <c r="E185" s="104">
        <v>39007000</v>
      </c>
      <c r="F185" s="104">
        <v>55909000</v>
      </c>
      <c r="G185" s="104">
        <v>67275000</v>
      </c>
      <c r="H185" s="104">
        <v>80699000</v>
      </c>
      <c r="I185" s="104">
        <v>91534000</v>
      </c>
      <c r="J185" s="104">
        <v>109660000</v>
      </c>
      <c r="K185" s="104">
        <v>120440000</v>
      </c>
    </row>
    <row r="186" spans="2:11" x14ac:dyDescent="0.25">
      <c r="B186" s="104">
        <v>19568000</v>
      </c>
      <c r="C186" s="104">
        <v>22059000</v>
      </c>
      <c r="D186" s="104">
        <v>28066000</v>
      </c>
      <c r="E186" s="104">
        <v>38945000</v>
      </c>
      <c r="F186" s="104">
        <v>55375000</v>
      </c>
      <c r="G186" s="104">
        <v>66740000</v>
      </c>
      <c r="H186" s="104">
        <v>82047000</v>
      </c>
      <c r="I186" s="104">
        <v>91071000</v>
      </c>
      <c r="J186" s="104">
        <v>110540000</v>
      </c>
      <c r="K186" s="104">
        <v>121430000</v>
      </c>
    </row>
    <row r="187" spans="2:11" x14ac:dyDescent="0.25">
      <c r="B187" s="104">
        <v>19582000</v>
      </c>
      <c r="C187" s="104">
        <v>21619000</v>
      </c>
      <c r="D187" s="104">
        <v>27792000</v>
      </c>
      <c r="E187" s="104">
        <v>39160000</v>
      </c>
      <c r="F187" s="104">
        <v>55829000</v>
      </c>
      <c r="G187" s="104">
        <v>64985000</v>
      </c>
      <c r="H187" s="104">
        <v>79435000</v>
      </c>
      <c r="I187" s="104">
        <v>91518000</v>
      </c>
      <c r="J187" s="104">
        <v>111460000</v>
      </c>
      <c r="K187" s="104">
        <v>123010000</v>
      </c>
    </row>
    <row r="188" spans="2:11" x14ac:dyDescent="0.25">
      <c r="B188" s="104">
        <v>19250000</v>
      </c>
      <c r="C188" s="104">
        <v>21398000</v>
      </c>
      <c r="D188" s="104">
        <v>28004000</v>
      </c>
      <c r="E188" s="104">
        <v>39218000</v>
      </c>
      <c r="F188" s="104">
        <v>55711000</v>
      </c>
      <c r="G188" s="104">
        <v>64588000</v>
      </c>
      <c r="H188" s="104">
        <v>80127000</v>
      </c>
      <c r="I188" s="104">
        <v>91248000</v>
      </c>
      <c r="J188" s="104">
        <v>110990000</v>
      </c>
      <c r="K188" s="104">
        <v>123100000</v>
      </c>
    </row>
    <row r="189" spans="2:11" x14ac:dyDescent="0.25">
      <c r="B189" s="104">
        <v>19109000</v>
      </c>
      <c r="C189" s="104">
        <v>21367000</v>
      </c>
      <c r="D189" s="104">
        <v>28122000</v>
      </c>
      <c r="E189" s="104">
        <v>39385000</v>
      </c>
      <c r="F189" s="104">
        <v>56367000</v>
      </c>
      <c r="G189" s="104">
        <v>64792000</v>
      </c>
      <c r="H189" s="104">
        <v>81363000</v>
      </c>
      <c r="I189" s="104">
        <v>91154000</v>
      </c>
      <c r="J189" s="104">
        <v>110640000</v>
      </c>
      <c r="K189" s="104">
        <v>122800000</v>
      </c>
    </row>
    <row r="190" spans="2:11" x14ac:dyDescent="0.25">
      <c r="B190" s="104">
        <v>18972000</v>
      </c>
      <c r="C190" s="104">
        <v>21605000</v>
      </c>
      <c r="D190" s="104">
        <v>28105000</v>
      </c>
      <c r="E190" s="104">
        <v>40258000</v>
      </c>
      <c r="F190" s="104">
        <v>57098000</v>
      </c>
      <c r="G190" s="104">
        <v>65483000</v>
      </c>
      <c r="H190" s="104">
        <v>82393000</v>
      </c>
      <c r="I190" s="104">
        <v>91035000</v>
      </c>
      <c r="J190" s="104">
        <v>110530000</v>
      </c>
      <c r="K190" s="104">
        <v>121670000</v>
      </c>
    </row>
    <row r="191" spans="2:11" x14ac:dyDescent="0.25">
      <c r="B191" s="104">
        <v>18929000</v>
      </c>
      <c r="C191" s="104">
        <v>21927000</v>
      </c>
      <c r="D191" s="104">
        <v>28310000</v>
      </c>
      <c r="E191" s="104">
        <v>41194000</v>
      </c>
      <c r="F191" s="104">
        <v>56389000</v>
      </c>
      <c r="G191" s="104">
        <v>66580000</v>
      </c>
      <c r="H191" s="104">
        <v>82630000</v>
      </c>
      <c r="I191" s="104">
        <v>90923000</v>
      </c>
      <c r="J191" s="104">
        <v>110710000</v>
      </c>
      <c r="K191" s="104">
        <v>121730000</v>
      </c>
    </row>
    <row r="192" spans="2:11" x14ac:dyDescent="0.25">
      <c r="B192" s="104">
        <v>19072000</v>
      </c>
      <c r="C192" s="104">
        <v>22083000</v>
      </c>
      <c r="D192" s="104">
        <v>28573000</v>
      </c>
      <c r="E192" s="104">
        <v>41959000</v>
      </c>
      <c r="F192" s="104">
        <v>55691000</v>
      </c>
      <c r="G192" s="104">
        <v>68204000</v>
      </c>
      <c r="H192" s="104">
        <v>82854000</v>
      </c>
      <c r="I192" s="104">
        <v>91346000</v>
      </c>
      <c r="J192" s="104">
        <v>107530000</v>
      </c>
      <c r="K192" s="104">
        <v>121980000</v>
      </c>
    </row>
    <row r="193" spans="2:11" x14ac:dyDescent="0.25">
      <c r="B193" s="104">
        <v>19166000</v>
      </c>
      <c r="C193" s="104">
        <v>22292000</v>
      </c>
      <c r="D193" s="104">
        <v>28929000</v>
      </c>
      <c r="E193" s="104">
        <v>42167000</v>
      </c>
      <c r="F193" s="104">
        <v>54534000</v>
      </c>
      <c r="G193" s="104">
        <v>69711000</v>
      </c>
      <c r="H193" s="104">
        <v>81481000</v>
      </c>
      <c r="I193" s="104">
        <v>90874000</v>
      </c>
      <c r="J193" s="104">
        <v>105660000</v>
      </c>
      <c r="K193" s="104">
        <v>121180000</v>
      </c>
    </row>
    <row r="194" spans="2:11" x14ac:dyDescent="0.25">
      <c r="B194" s="104">
        <v>19371000</v>
      </c>
      <c r="C194" s="104">
        <v>22214000</v>
      </c>
      <c r="D194" s="104">
        <v>29203000</v>
      </c>
      <c r="E194" s="104">
        <v>43116000</v>
      </c>
      <c r="F194" s="104">
        <v>52842000</v>
      </c>
      <c r="G194" s="104">
        <v>70817000</v>
      </c>
      <c r="H194" s="104">
        <v>80122000</v>
      </c>
      <c r="I194" s="104">
        <v>89776000</v>
      </c>
      <c r="J194" s="104">
        <v>105750000</v>
      </c>
      <c r="K194" s="104">
        <v>118500000</v>
      </c>
    </row>
    <row r="195" spans="2:11" x14ac:dyDescent="0.25">
      <c r="B195" s="104">
        <v>19448000</v>
      </c>
      <c r="C195" s="104">
        <v>22410000</v>
      </c>
      <c r="D195" s="104">
        <v>29336000</v>
      </c>
      <c r="E195" s="104">
        <v>44149000</v>
      </c>
      <c r="F195" s="104">
        <v>49813000</v>
      </c>
      <c r="G195" s="104">
        <v>71127000</v>
      </c>
      <c r="H195" s="104">
        <v>80489000</v>
      </c>
      <c r="I195" s="104">
        <v>89962000</v>
      </c>
      <c r="J195" s="104">
        <v>105490000</v>
      </c>
      <c r="K195" s="104">
        <v>118780000</v>
      </c>
    </row>
    <row r="196" spans="2:11" x14ac:dyDescent="0.25">
      <c r="B196" s="104">
        <v>19661000</v>
      </c>
      <c r="C196" s="104">
        <v>22712000</v>
      </c>
      <c r="D196" s="104">
        <v>29114000</v>
      </c>
      <c r="E196" s="104">
        <v>44951000</v>
      </c>
      <c r="F196" s="104">
        <v>48224000</v>
      </c>
      <c r="G196" s="104">
        <v>71547000</v>
      </c>
      <c r="H196" s="104">
        <v>81011000</v>
      </c>
      <c r="I196" s="104">
        <v>90442000</v>
      </c>
      <c r="J196" s="104">
        <v>103410000</v>
      </c>
      <c r="K196" s="104">
        <v>118730000</v>
      </c>
    </row>
    <row r="197" spans="2:11" x14ac:dyDescent="0.25">
      <c r="B197" s="104">
        <v>19870000</v>
      </c>
      <c r="C197" s="104">
        <v>22302000</v>
      </c>
      <c r="D197" s="104">
        <v>29387000</v>
      </c>
      <c r="E197" s="104">
        <v>45445000</v>
      </c>
      <c r="F197" s="104">
        <v>47219000</v>
      </c>
      <c r="G197" s="104">
        <v>71412000</v>
      </c>
      <c r="H197" s="104">
        <v>80721000</v>
      </c>
      <c r="I197" s="104">
        <v>91244000</v>
      </c>
      <c r="J197" s="104">
        <v>101660000</v>
      </c>
      <c r="K197" s="104">
        <v>120110000</v>
      </c>
    </row>
    <row r="198" spans="2:11" x14ac:dyDescent="0.25">
      <c r="B198" s="104">
        <v>19998000</v>
      </c>
      <c r="C198" s="104">
        <v>22100000</v>
      </c>
      <c r="D198" s="104">
        <v>29392000</v>
      </c>
      <c r="E198" s="104">
        <v>45568000</v>
      </c>
      <c r="F198" s="104">
        <v>47284000</v>
      </c>
      <c r="G198" s="104">
        <v>72075000</v>
      </c>
      <c r="H198" s="104">
        <v>79690000</v>
      </c>
      <c r="I198" s="104">
        <v>91580000</v>
      </c>
      <c r="J198" s="104">
        <v>99948000</v>
      </c>
      <c r="K198" s="104">
        <v>122000000</v>
      </c>
    </row>
    <row r="199" spans="2:11" x14ac:dyDescent="0.25">
      <c r="B199" s="104">
        <v>19882000</v>
      </c>
      <c r="C199" s="104">
        <v>21753000</v>
      </c>
      <c r="D199" s="104">
        <v>29028000</v>
      </c>
      <c r="E199" s="104">
        <v>45012000</v>
      </c>
      <c r="F199" s="104">
        <v>48332000</v>
      </c>
      <c r="G199" s="104">
        <v>71676000</v>
      </c>
      <c r="H199" s="104">
        <v>79681000</v>
      </c>
      <c r="I199" s="104">
        <v>93375000</v>
      </c>
      <c r="J199" s="104">
        <v>98846000</v>
      </c>
      <c r="K199" s="104">
        <v>122510000</v>
      </c>
    </row>
    <row r="200" spans="2:11" x14ac:dyDescent="0.25">
      <c r="B200" s="104">
        <v>19695000</v>
      </c>
      <c r="C200" s="104">
        <v>21269000</v>
      </c>
      <c r="D200" s="104">
        <v>29143000</v>
      </c>
      <c r="E200" s="104">
        <v>44083000</v>
      </c>
      <c r="F200" s="104">
        <v>48927000</v>
      </c>
      <c r="G200" s="104">
        <v>71367000</v>
      </c>
      <c r="H200" s="104">
        <v>78939000</v>
      </c>
      <c r="I200" s="104">
        <v>94212000</v>
      </c>
      <c r="J200" s="104">
        <v>99086000</v>
      </c>
      <c r="K200" s="104">
        <v>122350000</v>
      </c>
    </row>
    <row r="201" spans="2:11" x14ac:dyDescent="0.25">
      <c r="B201" s="104">
        <v>19525000</v>
      </c>
      <c r="C201" s="104">
        <v>20806000</v>
      </c>
      <c r="D201" s="104">
        <v>29341000</v>
      </c>
      <c r="E201" s="104">
        <v>43543000</v>
      </c>
      <c r="F201" s="104">
        <v>49623000</v>
      </c>
      <c r="G201" s="104">
        <v>69617000</v>
      </c>
      <c r="H201" s="104">
        <v>74885000</v>
      </c>
      <c r="I201" s="104">
        <v>94732000</v>
      </c>
      <c r="J201" s="104">
        <v>98573000</v>
      </c>
      <c r="K201" s="104">
        <v>120920000</v>
      </c>
    </row>
    <row r="202" spans="2:11" x14ac:dyDescent="0.25">
      <c r="B202" s="104">
        <v>19253000</v>
      </c>
      <c r="C202" s="104">
        <v>20612000</v>
      </c>
      <c r="D202" s="104">
        <v>29329000</v>
      </c>
      <c r="E202" s="104">
        <v>43624000</v>
      </c>
      <c r="F202" s="104">
        <v>49341000</v>
      </c>
      <c r="G202" s="104">
        <v>68694000</v>
      </c>
      <c r="H202" s="104">
        <v>73930000</v>
      </c>
      <c r="I202" s="104">
        <v>95171000</v>
      </c>
      <c r="J202" s="104">
        <v>96831000</v>
      </c>
      <c r="K202" s="104">
        <v>122450000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number_mf</vt:lpstr>
      <vt:lpstr>shear_fraction</vt:lpstr>
      <vt:lpstr>energy</vt:lpstr>
      <vt:lpstr>moment</vt:lpstr>
      <vt:lpstr>b_value</vt:lpstr>
      <vt:lpstr>D_value</vt:lpstr>
      <vt:lpstr>bD</vt:lpstr>
      <vt:lpstr>berea_splots</vt:lpstr>
      <vt:lpstr>ldb_splots</vt:lpstr>
      <vt:lpstr>bplots</vt:lpstr>
      <vt:lpstr>bplots15</vt:lpstr>
      <vt:lpstr>Dplots15</vt:lpstr>
      <vt:lpstr>di_berea</vt:lpstr>
      <vt:lpstr>di_ldb</vt:lpstr>
      <vt:lpstr>purana</vt:lpstr>
      <vt:lpstr>purana2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2018-05-31T16:59:04Z</dcterms:modified>
</cp:coreProperties>
</file>