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sh\Desktop\"/>
    </mc:Choice>
  </mc:AlternateContent>
  <bookViews>
    <workbookView xWindow="0" yWindow="0" windowWidth="18285" windowHeight="7110"/>
  </bookViews>
  <sheets>
    <sheet name="Full experimental plan" sheetId="5" r:id="rId1"/>
    <sheet name="Details of steps" sheetId="6" r:id="rId2"/>
    <sheet name="Experimental Plan" sheetId="4" r:id="rId3"/>
    <sheet name="Stresspath 1" sheetId="1" r:id="rId4"/>
    <sheet name="Stresspath 2" sheetId="2" r:id="rId5"/>
    <sheet name="Stresspath 3" sheetId="3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4" i="5" l="1"/>
  <c r="M84" i="5"/>
  <c r="L84" i="5"/>
  <c r="K84" i="5"/>
  <c r="G84" i="5"/>
  <c r="F84" i="5"/>
  <c r="I84" i="5" s="1"/>
  <c r="D84" i="5"/>
  <c r="E84" i="5" s="1"/>
  <c r="C84" i="5"/>
  <c r="N81" i="5"/>
  <c r="M81" i="5"/>
  <c r="L81" i="5"/>
  <c r="K81" i="5"/>
  <c r="F81" i="5"/>
  <c r="I81" i="5" s="1"/>
  <c r="D81" i="5"/>
  <c r="E81" i="5" s="1"/>
  <c r="C81" i="5"/>
  <c r="N78" i="5"/>
  <c r="M78" i="5"/>
  <c r="L78" i="5"/>
  <c r="K78" i="5"/>
  <c r="G78" i="5"/>
  <c r="F78" i="5"/>
  <c r="I78" i="5" s="1"/>
  <c r="D78" i="5"/>
  <c r="H78" i="5" s="1"/>
  <c r="C78" i="5"/>
  <c r="E78" i="5" s="1"/>
  <c r="N75" i="5"/>
  <c r="M75" i="5"/>
  <c r="L75" i="5"/>
  <c r="K75" i="5"/>
  <c r="F75" i="5"/>
  <c r="I75" i="5" s="1"/>
  <c r="D75" i="5"/>
  <c r="E75" i="5" s="1"/>
  <c r="C75" i="5"/>
  <c r="N69" i="5"/>
  <c r="M69" i="5"/>
  <c r="L69" i="5"/>
  <c r="K69" i="5"/>
  <c r="G69" i="5"/>
  <c r="F69" i="5"/>
  <c r="I69" i="5" s="1"/>
  <c r="D69" i="5"/>
  <c r="H69" i="5" s="1"/>
  <c r="C69" i="5"/>
  <c r="N66" i="5"/>
  <c r="M66" i="5"/>
  <c r="L66" i="5"/>
  <c r="K66" i="5"/>
  <c r="G66" i="5"/>
  <c r="F66" i="5"/>
  <c r="I66" i="5" s="1"/>
  <c r="D66" i="5"/>
  <c r="H66" i="5" s="1"/>
  <c r="C66" i="5"/>
  <c r="N63" i="5"/>
  <c r="M63" i="5"/>
  <c r="L63" i="5"/>
  <c r="K63" i="5"/>
  <c r="I63" i="5"/>
  <c r="G63" i="5"/>
  <c r="F63" i="5"/>
  <c r="D63" i="5"/>
  <c r="E63" i="5" s="1"/>
  <c r="C63" i="5"/>
  <c r="F60" i="5"/>
  <c r="G60" i="5" s="1"/>
  <c r="D60" i="5"/>
  <c r="C60" i="5"/>
  <c r="K54" i="5"/>
  <c r="F54" i="5"/>
  <c r="G54" i="5" s="1"/>
  <c r="D54" i="5"/>
  <c r="E54" i="5" s="1"/>
  <c r="C54" i="5"/>
  <c r="K51" i="5"/>
  <c r="F51" i="5"/>
  <c r="D51" i="5"/>
  <c r="H51" i="5" s="1"/>
  <c r="C51" i="5"/>
  <c r="K48" i="5"/>
  <c r="F48" i="5"/>
  <c r="D48" i="5"/>
  <c r="E48" i="5" s="1"/>
  <c r="C48" i="5"/>
  <c r="F45" i="5"/>
  <c r="D45" i="5"/>
  <c r="H45" i="5" s="1"/>
  <c r="C45" i="5"/>
  <c r="F39" i="5"/>
  <c r="D39" i="5"/>
  <c r="H39" i="5" s="1"/>
  <c r="C39" i="5"/>
  <c r="K36" i="5"/>
  <c r="F36" i="5"/>
  <c r="D36" i="5"/>
  <c r="C36" i="5"/>
  <c r="K33" i="5"/>
  <c r="F33" i="5"/>
  <c r="D33" i="5"/>
  <c r="E33" i="5" s="1"/>
  <c r="C33" i="5"/>
  <c r="F30" i="5"/>
  <c r="D30" i="5"/>
  <c r="C30" i="5"/>
  <c r="K24" i="5"/>
  <c r="D24" i="5"/>
  <c r="K21" i="5"/>
  <c r="D21" i="5"/>
  <c r="F18" i="5"/>
  <c r="D18" i="5"/>
  <c r="C19" i="5"/>
  <c r="E19" i="5" s="1"/>
  <c r="G19" i="5"/>
  <c r="H19" i="5"/>
  <c r="K19" i="5"/>
  <c r="L19" i="5" s="1"/>
  <c r="L18" i="5" s="1"/>
  <c r="C22" i="5"/>
  <c r="E22" i="5" s="1"/>
  <c r="F22" i="5"/>
  <c r="H22" i="5" s="1"/>
  <c r="C25" i="5"/>
  <c r="E25" i="5" s="1"/>
  <c r="G25" i="5"/>
  <c r="H25" i="5"/>
  <c r="L25" i="5"/>
  <c r="L24" i="5" s="1"/>
  <c r="M25" i="5"/>
  <c r="M24" i="5" s="1"/>
  <c r="I24" i="5" s="1"/>
  <c r="N25" i="5"/>
  <c r="N24" i="5" s="1"/>
  <c r="H9" i="5"/>
  <c r="G9" i="5"/>
  <c r="E9" i="5"/>
  <c r="K12" i="5"/>
  <c r="E12" i="5"/>
  <c r="H12" i="5"/>
  <c r="G12" i="5"/>
  <c r="K10" i="5"/>
  <c r="K9" i="5" s="1"/>
  <c r="K76" i="5"/>
  <c r="K61" i="5"/>
  <c r="K60" i="5" s="1"/>
  <c r="K46" i="5"/>
  <c r="K45" i="5" s="1"/>
  <c r="K31" i="5"/>
  <c r="K30" i="5" s="1"/>
  <c r="H84" i="5" l="1"/>
  <c r="G81" i="5"/>
  <c r="H81" i="5"/>
  <c r="G75" i="5"/>
  <c r="H75" i="5"/>
  <c r="E69" i="5"/>
  <c r="E66" i="5"/>
  <c r="H63" i="5"/>
  <c r="G48" i="5"/>
  <c r="G51" i="5"/>
  <c r="E60" i="5"/>
  <c r="G45" i="5"/>
  <c r="E30" i="5"/>
  <c r="G30" i="5"/>
  <c r="H60" i="5"/>
  <c r="H54" i="5"/>
  <c r="E51" i="5"/>
  <c r="H48" i="5"/>
  <c r="E45" i="5"/>
  <c r="E36" i="5"/>
  <c r="C24" i="5"/>
  <c r="G36" i="5"/>
  <c r="G39" i="5"/>
  <c r="E39" i="5"/>
  <c r="H36" i="5"/>
  <c r="H33" i="5"/>
  <c r="G33" i="5"/>
  <c r="H30" i="5"/>
  <c r="C21" i="5"/>
  <c r="E21" i="5" s="1"/>
  <c r="K18" i="5"/>
  <c r="C18" i="5"/>
  <c r="E18" i="5" s="1"/>
  <c r="E24" i="5"/>
  <c r="M22" i="5"/>
  <c r="M21" i="5" s="1"/>
  <c r="G18" i="5"/>
  <c r="F21" i="5"/>
  <c r="H21" i="5" s="1"/>
  <c r="G24" i="5"/>
  <c r="H24" i="5"/>
  <c r="H18" i="5"/>
  <c r="L22" i="5"/>
  <c r="L21" i="5" s="1"/>
  <c r="N19" i="5"/>
  <c r="N18" i="5" s="1"/>
  <c r="G22" i="5"/>
  <c r="M19" i="5"/>
  <c r="M18" i="5" s="1"/>
  <c r="I18" i="5" s="1"/>
  <c r="N22" i="5"/>
  <c r="N21" i="5" s="1"/>
  <c r="H6" i="5"/>
  <c r="E6" i="5"/>
  <c r="I21" i="5" l="1"/>
  <c r="G21" i="5"/>
  <c r="L85" i="5"/>
  <c r="M70" i="5"/>
  <c r="L55" i="5"/>
  <c r="L54" i="5" s="1"/>
  <c r="N82" i="5"/>
  <c r="N67" i="5"/>
  <c r="N52" i="5"/>
  <c r="N51" i="5" s="1"/>
  <c r="M37" i="5"/>
  <c r="M36" i="5" s="1"/>
  <c r="I36" i="5" s="1"/>
  <c r="L79" i="5"/>
  <c r="N64" i="5"/>
  <c r="M49" i="5"/>
  <c r="M48" i="5" s="1"/>
  <c r="I48" i="5" s="1"/>
  <c r="N40" i="5"/>
  <c r="N39" i="5" s="1"/>
  <c r="N85" i="5"/>
  <c r="M85" i="5"/>
  <c r="M76" i="5"/>
  <c r="L76" i="5"/>
  <c r="L67" i="5"/>
  <c r="M61" i="5"/>
  <c r="M60" i="5" s="1"/>
  <c r="I60" i="5" s="1"/>
  <c r="M52" i="5"/>
  <c r="M51" i="5" s="1"/>
  <c r="I51" i="5" s="1"/>
  <c r="L52" i="5"/>
  <c r="L51" i="5" s="1"/>
  <c r="N37" i="5"/>
  <c r="N36" i="5" s="1"/>
  <c r="N34" i="5"/>
  <c r="N33" i="5" s="1"/>
  <c r="M34" i="5"/>
  <c r="M33" i="5" s="1"/>
  <c r="I33" i="5" s="1"/>
  <c r="L34" i="5"/>
  <c r="L33" i="5" s="1"/>
  <c r="N31" i="5"/>
  <c r="N30" i="5" s="1"/>
  <c r="M31" i="5"/>
  <c r="M30" i="5" s="1"/>
  <c r="I30" i="5" s="1"/>
  <c r="L31" i="5"/>
  <c r="L30" i="5" s="1"/>
  <c r="N76" i="5"/>
  <c r="L61" i="5"/>
  <c r="L60" i="5" s="1"/>
  <c r="N46" i="5"/>
  <c r="N45" i="5" s="1"/>
  <c r="M13" i="5"/>
  <c r="M12" i="5" s="1"/>
  <c r="I12" i="5" s="1"/>
  <c r="N10" i="5"/>
  <c r="N9" i="5" s="1"/>
  <c r="L5" i="5"/>
  <c r="N61" i="5" l="1"/>
  <c r="N60" i="5" s="1"/>
  <c r="L37" i="5"/>
  <c r="L36" i="5" s="1"/>
  <c r="M10" i="5"/>
  <c r="M9" i="5" s="1"/>
  <c r="I9" i="5" s="1"/>
  <c r="L46" i="5"/>
  <c r="L45" i="5" s="1"/>
  <c r="M46" i="5"/>
  <c r="M45" i="5" s="1"/>
  <c r="I45" i="5" s="1"/>
  <c r="M55" i="5"/>
  <c r="M54" i="5" s="1"/>
  <c r="I54" i="5" s="1"/>
  <c r="L10" i="5"/>
  <c r="L9" i="5" s="1"/>
  <c r="M67" i="5"/>
  <c r="N70" i="5"/>
  <c r="L70" i="5"/>
  <c r="N55" i="5"/>
  <c r="N54" i="5" s="1"/>
  <c r="L82" i="5"/>
  <c r="M82" i="5"/>
  <c r="M79" i="5"/>
  <c r="N79" i="5"/>
  <c r="L64" i="5"/>
  <c r="M64" i="5"/>
  <c r="N49" i="5"/>
  <c r="N48" i="5" s="1"/>
  <c r="L49" i="5"/>
  <c r="L48" i="5" s="1"/>
  <c r="L40" i="5"/>
  <c r="L39" i="5" s="1"/>
  <c r="M40" i="5"/>
  <c r="M39" i="5" s="1"/>
  <c r="I39" i="5" s="1"/>
  <c r="L13" i="5"/>
  <c r="L12" i="5" s="1"/>
  <c r="G3" i="5" l="1"/>
  <c r="G4" i="5"/>
  <c r="G5" i="5"/>
  <c r="I86" i="5"/>
  <c r="I71" i="5"/>
  <c r="I56" i="5"/>
  <c r="I41" i="5"/>
  <c r="I14" i="5"/>
  <c r="I73" i="5"/>
  <c r="I58" i="5"/>
  <c r="I43" i="5"/>
  <c r="I28" i="5"/>
  <c r="I16" i="5"/>
  <c r="I72" i="5"/>
  <c r="I57" i="5"/>
  <c r="I42" i="5"/>
  <c r="I27" i="5"/>
  <c r="I15" i="5"/>
  <c r="I7" i="5"/>
  <c r="I83" i="5"/>
  <c r="I20" i="5"/>
  <c r="I11" i="5"/>
  <c r="I4" i="5"/>
  <c r="J2" i="5"/>
  <c r="J3" i="5" s="1"/>
  <c r="C74" i="5"/>
  <c r="E74" i="5" s="1"/>
  <c r="F72" i="5"/>
  <c r="G72" i="5" s="1"/>
  <c r="H86" i="5"/>
  <c r="G86" i="5"/>
  <c r="H85" i="5"/>
  <c r="G85" i="5"/>
  <c r="E85" i="5"/>
  <c r="G83" i="5"/>
  <c r="H82" i="5"/>
  <c r="G82" i="5"/>
  <c r="E82" i="5"/>
  <c r="F80" i="5"/>
  <c r="G80" i="5" s="1"/>
  <c r="H79" i="5"/>
  <c r="G79" i="5"/>
  <c r="E79" i="5"/>
  <c r="F77" i="5"/>
  <c r="H77" i="5" s="1"/>
  <c r="H76" i="5"/>
  <c r="G76" i="5"/>
  <c r="E76" i="5"/>
  <c r="H74" i="5"/>
  <c r="G74" i="5"/>
  <c r="F73" i="5"/>
  <c r="G73" i="5" s="1"/>
  <c r="E73" i="5"/>
  <c r="E72" i="5"/>
  <c r="F58" i="5"/>
  <c r="C59" i="5"/>
  <c r="E59" i="5" s="1"/>
  <c r="H71" i="5"/>
  <c r="G71" i="5"/>
  <c r="H70" i="5"/>
  <c r="G70" i="5"/>
  <c r="E70" i="5"/>
  <c r="F68" i="5"/>
  <c r="H68" i="5" s="1"/>
  <c r="H67" i="5"/>
  <c r="G67" i="5"/>
  <c r="E67" i="5"/>
  <c r="F65" i="5"/>
  <c r="H65" i="5" s="1"/>
  <c r="H64" i="5"/>
  <c r="G64" i="5"/>
  <c r="E64" i="5"/>
  <c r="F62" i="5"/>
  <c r="G62" i="5" s="1"/>
  <c r="H61" i="5"/>
  <c r="G61" i="5"/>
  <c r="E61" i="5"/>
  <c r="H59" i="5"/>
  <c r="G59" i="5"/>
  <c r="H58" i="5"/>
  <c r="E58" i="5"/>
  <c r="F57" i="5"/>
  <c r="H57" i="5" s="1"/>
  <c r="E57" i="5"/>
  <c r="C47" i="5"/>
  <c r="C50" i="5"/>
  <c r="C56" i="5"/>
  <c r="C44" i="5"/>
  <c r="E44" i="5" s="1"/>
  <c r="H56" i="5"/>
  <c r="G56" i="5"/>
  <c r="H55" i="5"/>
  <c r="G55" i="5"/>
  <c r="E55" i="5"/>
  <c r="F53" i="5"/>
  <c r="H53" i="5" s="1"/>
  <c r="H52" i="5"/>
  <c r="G52" i="5"/>
  <c r="E52" i="5"/>
  <c r="F50" i="5"/>
  <c r="G50" i="5" s="1"/>
  <c r="H49" i="5"/>
  <c r="G49" i="5"/>
  <c r="E49" i="5"/>
  <c r="F47" i="5"/>
  <c r="I47" i="5" s="1"/>
  <c r="H46" i="5"/>
  <c r="G46" i="5"/>
  <c r="E46" i="5"/>
  <c r="H44" i="5"/>
  <c r="G44" i="5"/>
  <c r="F43" i="5"/>
  <c r="G43" i="5" s="1"/>
  <c r="E43" i="5"/>
  <c r="F42" i="5"/>
  <c r="G42" i="5" s="1"/>
  <c r="E42" i="5"/>
  <c r="F38" i="5"/>
  <c r="H38" i="5" s="1"/>
  <c r="F35" i="5"/>
  <c r="H35" i="5" s="1"/>
  <c r="F32" i="5"/>
  <c r="H32" i="5" s="1"/>
  <c r="C29" i="5"/>
  <c r="I29" i="5" s="1"/>
  <c r="H40" i="5"/>
  <c r="G40" i="5"/>
  <c r="E40" i="5"/>
  <c r="H41" i="5"/>
  <c r="G41" i="5"/>
  <c r="H37" i="5"/>
  <c r="G37" i="5"/>
  <c r="E37" i="5"/>
  <c r="H34" i="5"/>
  <c r="G34" i="5"/>
  <c r="E34" i="5"/>
  <c r="H31" i="5"/>
  <c r="G31" i="5"/>
  <c r="E31" i="5"/>
  <c r="H29" i="5"/>
  <c r="G29" i="5"/>
  <c r="F28" i="5"/>
  <c r="G28" i="5" s="1"/>
  <c r="E28" i="5"/>
  <c r="F27" i="5"/>
  <c r="G27" i="5" s="1"/>
  <c r="E27" i="5"/>
  <c r="G26" i="5"/>
  <c r="H26" i="5"/>
  <c r="F23" i="5"/>
  <c r="G20" i="5"/>
  <c r="H20" i="5"/>
  <c r="H13" i="5"/>
  <c r="G13" i="5"/>
  <c r="N13" i="5" s="1"/>
  <c r="N12" i="5" s="1"/>
  <c r="E13" i="5"/>
  <c r="G14" i="5"/>
  <c r="H14" i="5"/>
  <c r="E14" i="5"/>
  <c r="H11" i="5"/>
  <c r="G11" i="5"/>
  <c r="G10" i="5"/>
  <c r="E11" i="5"/>
  <c r="H17" i="5"/>
  <c r="H8" i="5"/>
  <c r="H10" i="5"/>
  <c r="G17" i="5"/>
  <c r="E16" i="5"/>
  <c r="C17" i="5"/>
  <c r="E17" i="5" s="1"/>
  <c r="F16" i="5"/>
  <c r="G16" i="5" s="1"/>
  <c r="G8" i="5"/>
  <c r="E3" i="5"/>
  <c r="E4" i="5"/>
  <c r="E5" i="5"/>
  <c r="E7" i="5"/>
  <c r="E10" i="5"/>
  <c r="E15" i="5"/>
  <c r="E2" i="5"/>
  <c r="F15" i="5"/>
  <c r="H15" i="5" s="1"/>
  <c r="F7" i="5"/>
  <c r="H7" i="5" s="1"/>
  <c r="C8" i="5"/>
  <c r="E8" i="5" s="1"/>
  <c r="H3" i="5"/>
  <c r="H4" i="5"/>
  <c r="H5" i="5"/>
  <c r="H2" i="5"/>
  <c r="C14" i="4"/>
  <c r="E14" i="4" s="1"/>
  <c r="E8" i="4"/>
  <c r="C9" i="4"/>
  <c r="H5" i="4"/>
  <c r="H6" i="4"/>
  <c r="H8" i="4"/>
  <c r="H14" i="4"/>
  <c r="H17" i="4"/>
  <c r="H18" i="4"/>
  <c r="H20" i="4"/>
  <c r="H21" i="4"/>
  <c r="H22" i="4"/>
  <c r="H24" i="4"/>
  <c r="H25" i="4"/>
  <c r="H26" i="4"/>
  <c r="H27" i="4"/>
  <c r="H2" i="4"/>
  <c r="H4" i="4"/>
  <c r="G47" i="5" l="1"/>
  <c r="G68" i="5"/>
  <c r="G23" i="5"/>
  <c r="H23" i="5"/>
  <c r="I26" i="5"/>
  <c r="I80" i="5"/>
  <c r="I8" i="5"/>
  <c r="H80" i="5"/>
  <c r="I44" i="5"/>
  <c r="I38" i="5"/>
  <c r="J4" i="5"/>
  <c r="J5" i="5" s="1"/>
  <c r="J7" i="5" s="1"/>
  <c r="H47" i="5"/>
  <c r="H62" i="5"/>
  <c r="I23" i="5"/>
  <c r="I65" i="5"/>
  <c r="I59" i="5"/>
  <c r="I32" i="5"/>
  <c r="I50" i="5"/>
  <c r="I68" i="5"/>
  <c r="I17" i="5"/>
  <c r="I74" i="5"/>
  <c r="I62" i="5"/>
  <c r="E29" i="5"/>
  <c r="I35" i="5"/>
  <c r="I53" i="5"/>
  <c r="I77" i="5"/>
  <c r="H73" i="5"/>
  <c r="H72" i="5"/>
  <c r="G77" i="5"/>
  <c r="H83" i="5"/>
  <c r="G58" i="5"/>
  <c r="G57" i="5"/>
  <c r="G65" i="5"/>
  <c r="H42" i="5"/>
  <c r="H43" i="5"/>
  <c r="H50" i="5"/>
  <c r="G53" i="5"/>
  <c r="H28" i="5"/>
  <c r="H27" i="5"/>
  <c r="G38" i="5"/>
  <c r="G35" i="5"/>
  <c r="G32" i="5"/>
  <c r="G7" i="5"/>
  <c r="H16" i="5"/>
  <c r="G15" i="5"/>
  <c r="J26" i="4"/>
  <c r="I26" i="4"/>
  <c r="J24" i="4"/>
  <c r="I24" i="4"/>
  <c r="J20" i="4"/>
  <c r="I20" i="4"/>
  <c r="J8" i="5" l="1"/>
  <c r="J17" i="4"/>
  <c r="I17" i="4"/>
  <c r="J10" i="5" l="1"/>
  <c r="J11" i="5" s="1"/>
  <c r="J9" i="5"/>
  <c r="F8" i="3"/>
  <c r="G8" i="3" s="1"/>
  <c r="D7" i="3"/>
  <c r="D8" i="3"/>
  <c r="C7" i="3"/>
  <c r="F4" i="3"/>
  <c r="C5" i="3" s="1"/>
  <c r="F3" i="3"/>
  <c r="G3" i="3" s="1"/>
  <c r="C8" i="3"/>
  <c r="G7" i="3"/>
  <c r="G6" i="3"/>
  <c r="C6" i="3"/>
  <c r="G5" i="3"/>
  <c r="C4" i="3"/>
  <c r="C3" i="3"/>
  <c r="G2" i="3"/>
  <c r="C2" i="3"/>
  <c r="D2" i="3" s="1"/>
  <c r="D10" i="2"/>
  <c r="C10" i="2"/>
  <c r="D4" i="2"/>
  <c r="D5" i="2" s="1"/>
  <c r="D6" i="2" s="1"/>
  <c r="D7" i="2" s="1"/>
  <c r="D8" i="2" s="1"/>
  <c r="D9" i="2" s="1"/>
  <c r="D3" i="2"/>
  <c r="C9" i="2"/>
  <c r="G10" i="2"/>
  <c r="G9" i="2"/>
  <c r="G3" i="2"/>
  <c r="G4" i="2"/>
  <c r="G5" i="2"/>
  <c r="G6" i="2"/>
  <c r="G7" i="2"/>
  <c r="G8" i="2"/>
  <c r="C6" i="2"/>
  <c r="C7" i="2"/>
  <c r="C8" i="2"/>
  <c r="C5" i="2"/>
  <c r="C4" i="2"/>
  <c r="C3" i="2"/>
  <c r="G2" i="2"/>
  <c r="C2" i="2"/>
  <c r="D2" i="2" s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C14" i="1"/>
  <c r="C10" i="1"/>
  <c r="C7" i="1"/>
  <c r="C4" i="1"/>
  <c r="C15" i="1"/>
  <c r="C16" i="1"/>
  <c r="C17" i="1"/>
  <c r="C12" i="1"/>
  <c r="C11" i="1"/>
  <c r="C13" i="1"/>
  <c r="C9" i="1"/>
  <c r="C8" i="1"/>
  <c r="C6" i="1"/>
  <c r="C5" i="1"/>
  <c r="C3" i="1"/>
  <c r="C2" i="1"/>
  <c r="D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13" i="5" l="1"/>
  <c r="J14" i="5" s="1"/>
  <c r="J15" i="5" s="1"/>
  <c r="J16" i="5" s="1"/>
  <c r="J12" i="5"/>
  <c r="D3" i="3"/>
  <c r="G4" i="3"/>
  <c r="D4" i="3"/>
  <c r="D5" i="3" s="1"/>
  <c r="D6" i="3" s="1"/>
  <c r="D3" i="1"/>
  <c r="J17" i="5" l="1"/>
  <c r="J18" i="5" s="1"/>
  <c r="J19" i="5" l="1"/>
  <c r="J20" i="5" s="1"/>
  <c r="J22" i="5" l="1"/>
  <c r="J23" i="5" s="1"/>
  <c r="J21" i="5"/>
  <c r="J25" i="5" l="1"/>
  <c r="J26" i="5" s="1"/>
  <c r="J27" i="5" s="1"/>
  <c r="J28" i="5" s="1"/>
  <c r="J24" i="5"/>
  <c r="J29" i="5" l="1"/>
  <c r="J31" i="5" l="1"/>
  <c r="J32" i="5" s="1"/>
  <c r="J30" i="5"/>
  <c r="J34" i="5" l="1"/>
  <c r="J35" i="5" s="1"/>
  <c r="J33" i="5"/>
  <c r="J37" i="5" l="1"/>
  <c r="J38" i="5" s="1"/>
  <c r="J36" i="5"/>
  <c r="J40" i="5" l="1"/>
  <c r="J41" i="5" s="1"/>
  <c r="J42" i="5" s="1"/>
  <c r="J43" i="5" s="1"/>
  <c r="J39" i="5"/>
  <c r="J44" i="5" l="1"/>
  <c r="J46" i="5" l="1"/>
  <c r="J47" i="5" s="1"/>
  <c r="J45" i="5"/>
  <c r="J49" i="5" l="1"/>
  <c r="J50" i="5" s="1"/>
  <c r="J48" i="5"/>
  <c r="J52" i="5" l="1"/>
  <c r="J53" i="5" s="1"/>
  <c r="J51" i="5"/>
  <c r="J55" i="5" l="1"/>
  <c r="J56" i="5" s="1"/>
  <c r="J57" i="5" s="1"/>
  <c r="J58" i="5" s="1"/>
  <c r="J59" i="5" s="1"/>
  <c r="J54" i="5"/>
  <c r="J61" i="5" l="1"/>
  <c r="J62" i="5" s="1"/>
  <c r="J60" i="5"/>
  <c r="J64" i="5" l="1"/>
  <c r="J65" i="5" s="1"/>
  <c r="J63" i="5"/>
  <c r="J67" i="5" l="1"/>
  <c r="J68" i="5" s="1"/>
  <c r="J69" i="5" s="1"/>
  <c r="J66" i="5"/>
  <c r="J70" i="5"/>
  <c r="J71" i="5" s="1"/>
  <c r="J72" i="5" s="1"/>
  <c r="J73" i="5" s="1"/>
  <c r="J74" i="5" s="1"/>
  <c r="J76" i="5" l="1"/>
  <c r="J77" i="5" s="1"/>
  <c r="J75" i="5"/>
  <c r="J79" i="5" l="1"/>
  <c r="J80" i="5" s="1"/>
  <c r="J78" i="5"/>
  <c r="J82" i="5" l="1"/>
  <c r="J83" i="5" s="1"/>
  <c r="J81" i="5"/>
  <c r="J85" i="5" l="1"/>
  <c r="J86" i="5" s="1"/>
  <c r="J84" i="5"/>
</calcChain>
</file>

<file path=xl/sharedStrings.xml><?xml version="1.0" encoding="utf-8"?>
<sst xmlns="http://schemas.openxmlformats.org/spreadsheetml/2006/main" count="430" uniqueCount="93">
  <si>
    <t>Step</t>
  </si>
  <si>
    <t>Pore Pressure (psi)</t>
  </si>
  <si>
    <t>Time (hrs)</t>
  </si>
  <si>
    <t>Measurements</t>
  </si>
  <si>
    <t>Potentiometer - Initial sample length</t>
  </si>
  <si>
    <t>Potentiometer, Velocity</t>
  </si>
  <si>
    <t xml:space="preserve">Phase </t>
  </si>
  <si>
    <t>Loading</t>
  </si>
  <si>
    <t>Potentiometer, Velocity, Permeability</t>
  </si>
  <si>
    <t>Confining - Axial (psi)</t>
  </si>
  <si>
    <t>Unloading</t>
  </si>
  <si>
    <t>Draining</t>
  </si>
  <si>
    <t>Initial contact</t>
  </si>
  <si>
    <t>Pore Pressure Increase Rate</t>
  </si>
  <si>
    <t>Confining Pressure Increase Rate</t>
  </si>
  <si>
    <t>15 psi/hr</t>
  </si>
  <si>
    <t>Draining Pressure Decrease Rate</t>
  </si>
  <si>
    <t>Effective Stress</t>
  </si>
  <si>
    <t>Cumulative Time (hrs)</t>
  </si>
  <si>
    <t>Loading + Pore Pressure Ramping</t>
  </si>
  <si>
    <t>Radial Pressure (psi)</t>
  </si>
  <si>
    <t>Axial Pressure (psi)</t>
  </si>
  <si>
    <t>Effective Stress (psi)</t>
  </si>
  <si>
    <t>Notes</t>
  </si>
  <si>
    <t>75 psi is required to attain sealing of liner with endcaps</t>
  </si>
  <si>
    <t>Lower stress application rate as there is no radial load</t>
  </si>
  <si>
    <t>No flow</t>
  </si>
  <si>
    <t>Initial flushing of core</t>
  </si>
  <si>
    <t>Wait for flowrate to become constant on downstream end</t>
  </si>
  <si>
    <t>Close drainage valve</t>
  </si>
  <si>
    <t>Pump pore fluid only from upstream side</t>
  </si>
  <si>
    <t>Noflow</t>
  </si>
  <si>
    <t>First Loading phase</t>
  </si>
  <si>
    <t>Inject pore fluid only from upstream side</t>
  </si>
  <si>
    <t>Confining Pressure Ramping Rate</t>
  </si>
  <si>
    <t>Pore Pressure Ramping Rate</t>
  </si>
  <si>
    <t>Loading Phase</t>
  </si>
  <si>
    <t>Axial and Radial can be ramped simulataneously</t>
  </si>
  <si>
    <t>Attain desired constant effective stress</t>
  </si>
  <si>
    <t>Radial Pressure Ramping step</t>
  </si>
  <si>
    <t>k</t>
  </si>
  <si>
    <t>Vp, Vs</t>
  </si>
  <si>
    <t>Potentiometer</t>
  </si>
  <si>
    <t>Initial Sample Length</t>
  </si>
  <si>
    <t>Permeability test - Gradient of 54 psi</t>
  </si>
  <si>
    <t>Initial Pore Pressure Ramp</t>
  </si>
  <si>
    <t>k test - Upstream Pressure (psi)</t>
  </si>
  <si>
    <t>Flow through permeability test</t>
  </si>
  <si>
    <t>End of Initial Loading</t>
  </si>
  <si>
    <t>Step Description</t>
  </si>
  <si>
    <t>Apply axial load</t>
  </si>
  <si>
    <t>Apply radial load</t>
  </si>
  <si>
    <t>Raise Pore Pressure</t>
  </si>
  <si>
    <t>Flush core</t>
  </si>
  <si>
    <t>Conduct B tests</t>
  </si>
  <si>
    <t>Initial loading and saturation</t>
  </si>
  <si>
    <t>Permeability</t>
  </si>
  <si>
    <t>Vp,Vs</t>
  </si>
  <si>
    <t>Pore fluid injection from both sides</t>
  </si>
  <si>
    <t>k test - Downstream Pressure (psi)</t>
  </si>
  <si>
    <t>Permeability test</t>
  </si>
  <si>
    <t>Vp, Vs, Potentiometer</t>
  </si>
  <si>
    <t>S3/S1</t>
  </si>
  <si>
    <t>Initial Ramping to effective stress - isotropic</t>
  </si>
  <si>
    <t>Initial Ramping to effective stress - anisotropic</t>
  </si>
  <si>
    <t>Complete Saturation</t>
  </si>
  <si>
    <t>Desired effective stress for saturation - anisotropic loading</t>
  </si>
  <si>
    <t>Make isotropic stress state for loading</t>
  </si>
  <si>
    <t>S3/S1 (=0.8)</t>
  </si>
  <si>
    <t>P/S3 (=0.5)</t>
  </si>
  <si>
    <t>Loading - Isotropic</t>
  </si>
  <si>
    <t>Loading - Anisotropic</t>
  </si>
  <si>
    <t>Loading Rates</t>
  </si>
  <si>
    <t>25 psi/hr</t>
  </si>
  <si>
    <t>Make dry weight measurement of sample before putting into pressure veseel</t>
  </si>
  <si>
    <t>During flow through test, both pumps are in mode 12 - const P bidirectional</t>
  </si>
  <si>
    <t>Delta P for flow</t>
  </si>
  <si>
    <t>Delta P/P</t>
  </si>
  <si>
    <t>Potentiometer, Vp, Vs</t>
  </si>
  <si>
    <t>wait for flowrate to become constant to end step</t>
  </si>
  <si>
    <t>sealing should be achieved at this pressure</t>
  </si>
  <si>
    <t>check for sealing - connection between pore and radial pressures</t>
  </si>
  <si>
    <t>Axial and Radial Ramping</t>
  </si>
  <si>
    <t>Achieve anisotropic stress state, ramp axial</t>
  </si>
  <si>
    <t>Initial Permeability test, Delta P/ P =0.5</t>
  </si>
  <si>
    <t>Pore pressure increased, reduce Delta P for k test</t>
  </si>
  <si>
    <t>Attain isotropic stress state for loading</t>
  </si>
  <si>
    <t>Back pressure of 125 psi</t>
  </si>
  <si>
    <t>Attain desired effective stress for saturation</t>
  </si>
  <si>
    <t>Back Pressure saturation ramp</t>
  </si>
  <si>
    <t>Maintain constant effective stress, keep drains closed</t>
  </si>
  <si>
    <t>Permeability test ramp</t>
  </si>
  <si>
    <t>Make flow input/output pressure = pore pressure, then setup ramps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</si>
</sst>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11" applyNumberFormat="0" applyFill="0" applyAlignment="0" applyProtection="0"/>
  </cellStyleXfs>
  <cellXfs count="4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2" borderId="1" xfId="1" applyFont="1"/>
    <xf numFmtId="0" fontId="0" fillId="0" borderId="0" xfId="0" applyBorder="1"/>
    <xf numFmtId="0" fontId="0" fillId="0" borderId="2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0" fontId="2" fillId="0" borderId="11" xfId="2" applyAlignment="1">
      <alignment horizontal="center"/>
    </xf>
    <xf numFmtId="0" fontId="0" fillId="5" borderId="0" xfId="0" applyFill="1"/>
    <xf numFmtId="0" fontId="0" fillId="5" borderId="0" xfId="0" applyFill="1" applyBorder="1"/>
    <xf numFmtId="2" fontId="0" fillId="5" borderId="0" xfId="0" applyNumberFormat="1" applyFill="1" applyBorder="1"/>
    <xf numFmtId="0" fontId="0" fillId="4" borderId="2" xfId="0" applyFill="1" applyBorder="1"/>
    <xf numFmtId="0" fontId="0" fillId="0" borderId="3" xfId="0" applyFill="1" applyBorder="1"/>
    <xf numFmtId="0" fontId="0" fillId="7" borderId="0" xfId="0" applyFill="1"/>
    <xf numFmtId="0" fontId="0" fillId="8" borderId="0" xfId="0" applyFill="1"/>
    <xf numFmtId="0" fontId="0" fillId="8" borderId="0" xfId="0" applyFill="1" applyBorder="1"/>
  </cellXfs>
  <cellStyles count="3">
    <cellStyle name="Heading 2" xfId="2" builtinId="1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Stress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Axial Pressure</c:v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57150">
                <a:solidFill>
                  <a:schemeClr val="accent6"/>
                </a:solidFill>
              </a:ln>
              <a:effectLst/>
            </c:spPr>
          </c:marker>
          <c:xVal>
            <c:numRef>
              <c:f>'Full experimental plan'!$J$2:$J$86</c:f>
              <c:numCache>
                <c:formatCode>General</c:formatCode>
                <c:ptCount val="85"/>
                <c:pt idx="0">
                  <c:v>24</c:v>
                </c:pt>
                <c:pt idx="1">
                  <c:v>48</c:v>
                </c:pt>
                <c:pt idx="2">
                  <c:v>48.8</c:v>
                </c:pt>
                <c:pt idx="3">
                  <c:v>51.8</c:v>
                </c:pt>
                <c:pt idx="5">
                  <c:v>57.8</c:v>
                </c:pt>
                <c:pt idx="6">
                  <c:v>60.3</c:v>
                </c:pt>
                <c:pt idx="7">
                  <c:v>60.8</c:v>
                </c:pt>
                <c:pt idx="8">
                  <c:v>68.3</c:v>
                </c:pt>
                <c:pt idx="9">
                  <c:v>71.3</c:v>
                </c:pt>
                <c:pt idx="10">
                  <c:v>71.8</c:v>
                </c:pt>
                <c:pt idx="11">
                  <c:v>79.3</c:v>
                </c:pt>
                <c:pt idx="12">
                  <c:v>82.3</c:v>
                </c:pt>
                <c:pt idx="13">
                  <c:v>84.8</c:v>
                </c:pt>
                <c:pt idx="14">
                  <c:v>102.3</c:v>
                </c:pt>
                <c:pt idx="15">
                  <c:v>109.8</c:v>
                </c:pt>
                <c:pt idx="16">
                  <c:v>111.3</c:v>
                </c:pt>
                <c:pt idx="17">
                  <c:v>117.8</c:v>
                </c:pt>
                <c:pt idx="18">
                  <c:v>123.8</c:v>
                </c:pt>
                <c:pt idx="19">
                  <c:v>125.3</c:v>
                </c:pt>
                <c:pt idx="20">
                  <c:v>131.80000000000001</c:v>
                </c:pt>
                <c:pt idx="21">
                  <c:v>134.80000000000001</c:v>
                </c:pt>
                <c:pt idx="22">
                  <c:v>136.30000000000001</c:v>
                </c:pt>
                <c:pt idx="23">
                  <c:v>142.80000000000001</c:v>
                </c:pt>
                <c:pt idx="24">
                  <c:v>151.80000000000001</c:v>
                </c:pt>
                <c:pt idx="25">
                  <c:v>159.30000000000001</c:v>
                </c:pt>
                <c:pt idx="26">
                  <c:v>181.8</c:v>
                </c:pt>
                <c:pt idx="27">
                  <c:v>196.8</c:v>
                </c:pt>
                <c:pt idx="28">
                  <c:v>199.8</c:v>
                </c:pt>
                <c:pt idx="29">
                  <c:v>204.8</c:v>
                </c:pt>
                <c:pt idx="30">
                  <c:v>213.8</c:v>
                </c:pt>
                <c:pt idx="31">
                  <c:v>216.8</c:v>
                </c:pt>
                <c:pt idx="32">
                  <c:v>221.8</c:v>
                </c:pt>
                <c:pt idx="33">
                  <c:v>230.8</c:v>
                </c:pt>
                <c:pt idx="34">
                  <c:v>233.8</c:v>
                </c:pt>
                <c:pt idx="35">
                  <c:v>238.8</c:v>
                </c:pt>
                <c:pt idx="36">
                  <c:v>244.8</c:v>
                </c:pt>
                <c:pt idx="37">
                  <c:v>247.8</c:v>
                </c:pt>
                <c:pt idx="38">
                  <c:v>252.8</c:v>
                </c:pt>
                <c:pt idx="39">
                  <c:v>276.8</c:v>
                </c:pt>
                <c:pt idx="40">
                  <c:v>291.8</c:v>
                </c:pt>
                <c:pt idx="41">
                  <c:v>316.8</c:v>
                </c:pt>
                <c:pt idx="42">
                  <c:v>341.8</c:v>
                </c:pt>
                <c:pt idx="43">
                  <c:v>346.8</c:v>
                </c:pt>
                <c:pt idx="44">
                  <c:v>349.8</c:v>
                </c:pt>
                <c:pt idx="45">
                  <c:v>364.8</c:v>
                </c:pt>
                <c:pt idx="46">
                  <c:v>369.8</c:v>
                </c:pt>
                <c:pt idx="47">
                  <c:v>372.8</c:v>
                </c:pt>
                <c:pt idx="48">
                  <c:v>387.8</c:v>
                </c:pt>
                <c:pt idx="49">
                  <c:v>392.8</c:v>
                </c:pt>
                <c:pt idx="50">
                  <c:v>395.8</c:v>
                </c:pt>
                <c:pt idx="51">
                  <c:v>405.8</c:v>
                </c:pt>
                <c:pt idx="52">
                  <c:v>410.8</c:v>
                </c:pt>
                <c:pt idx="53">
                  <c:v>413.8</c:v>
                </c:pt>
                <c:pt idx="54">
                  <c:v>453.8</c:v>
                </c:pt>
                <c:pt idx="55">
                  <c:v>478.8</c:v>
                </c:pt>
                <c:pt idx="56">
                  <c:v>493.8</c:v>
                </c:pt>
                <c:pt idx="57">
                  <c:v>528.79999999999995</c:v>
                </c:pt>
                <c:pt idx="58">
                  <c:v>535.79999999999995</c:v>
                </c:pt>
                <c:pt idx="59">
                  <c:v>536.79999999999995</c:v>
                </c:pt>
                <c:pt idx="60">
                  <c:v>557.79999999999995</c:v>
                </c:pt>
                <c:pt idx="61">
                  <c:v>564.79999999999995</c:v>
                </c:pt>
                <c:pt idx="62">
                  <c:v>565.79999999999995</c:v>
                </c:pt>
                <c:pt idx="63">
                  <c:v>586.79999999999995</c:v>
                </c:pt>
                <c:pt idx="64">
                  <c:v>593.79999999999995</c:v>
                </c:pt>
                <c:pt idx="65">
                  <c:v>594.79999999999995</c:v>
                </c:pt>
                <c:pt idx="66">
                  <c:v>608.79999999999995</c:v>
                </c:pt>
                <c:pt idx="67">
                  <c:v>615.79999999999995</c:v>
                </c:pt>
                <c:pt idx="68">
                  <c:v>616.79999999999995</c:v>
                </c:pt>
                <c:pt idx="69">
                  <c:v>672.8</c:v>
                </c:pt>
                <c:pt idx="70">
                  <c:v>707.8</c:v>
                </c:pt>
                <c:pt idx="71">
                  <c:v>724.8</c:v>
                </c:pt>
                <c:pt idx="72">
                  <c:v>772.8</c:v>
                </c:pt>
                <c:pt idx="73">
                  <c:v>782.4</c:v>
                </c:pt>
                <c:pt idx="74">
                  <c:v>780.8</c:v>
                </c:pt>
                <c:pt idx="75">
                  <c:v>809.59999999999991</c:v>
                </c:pt>
                <c:pt idx="76">
                  <c:v>819.19999999999993</c:v>
                </c:pt>
                <c:pt idx="77">
                  <c:v>817.59999999999991</c:v>
                </c:pt>
                <c:pt idx="78">
                  <c:v>846.39999999999986</c:v>
                </c:pt>
                <c:pt idx="79">
                  <c:v>855.99999999999989</c:v>
                </c:pt>
                <c:pt idx="80">
                  <c:v>854.39999999999986</c:v>
                </c:pt>
                <c:pt idx="81">
                  <c:v>873.59999999999991</c:v>
                </c:pt>
                <c:pt idx="82">
                  <c:v>883.19999999999993</c:v>
                </c:pt>
                <c:pt idx="83">
                  <c:v>881.59999999999991</c:v>
                </c:pt>
                <c:pt idx="84">
                  <c:v>958.39999999999986</c:v>
                </c:pt>
              </c:numCache>
            </c:numRef>
          </c:xVal>
          <c:yVal>
            <c:numRef>
              <c:f>'Full experimental plan'!$C$2:$C$86</c:f>
              <c:numCache>
                <c:formatCode>General</c:formatCode>
                <c:ptCount val="8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145</c:v>
                </c:pt>
                <c:pt idx="5">
                  <c:v>250</c:v>
                </c:pt>
                <c:pt idx="6">
                  <c:v>312.5</c:v>
                </c:pt>
                <c:pt idx="7">
                  <c:v>312.5</c:v>
                </c:pt>
                <c:pt idx="8">
                  <c:v>312.5</c:v>
                </c:pt>
                <c:pt idx="9">
                  <c:v>312.5</c:v>
                </c:pt>
                <c:pt idx="10">
                  <c:v>312.5</c:v>
                </c:pt>
                <c:pt idx="11">
                  <c:v>312.5</c:v>
                </c:pt>
                <c:pt idx="12">
                  <c:v>312.5</c:v>
                </c:pt>
                <c:pt idx="13">
                  <c:v>312.5</c:v>
                </c:pt>
                <c:pt idx="14">
                  <c:v>750</c:v>
                </c:pt>
                <c:pt idx="15">
                  <c:v>937.5</c:v>
                </c:pt>
                <c:pt idx="16">
                  <c:v>937.5</c:v>
                </c:pt>
                <c:pt idx="17">
                  <c:v>937.5</c:v>
                </c:pt>
                <c:pt idx="18">
                  <c:v>937.5</c:v>
                </c:pt>
                <c:pt idx="19">
                  <c:v>937.5</c:v>
                </c:pt>
                <c:pt idx="20">
                  <c:v>937.5</c:v>
                </c:pt>
                <c:pt idx="21">
                  <c:v>937.5</c:v>
                </c:pt>
                <c:pt idx="22">
                  <c:v>937.5</c:v>
                </c:pt>
                <c:pt idx="23">
                  <c:v>937.5</c:v>
                </c:pt>
                <c:pt idx="24">
                  <c:v>937.5</c:v>
                </c:pt>
                <c:pt idx="25">
                  <c:v>937.5</c:v>
                </c:pt>
                <c:pt idx="26">
                  <c:v>1500</c:v>
                </c:pt>
                <c:pt idx="27">
                  <c:v>1875</c:v>
                </c:pt>
                <c:pt idx="28">
                  <c:v>1875</c:v>
                </c:pt>
                <c:pt idx="29">
                  <c:v>1875</c:v>
                </c:pt>
                <c:pt idx="30">
                  <c:v>1875</c:v>
                </c:pt>
                <c:pt idx="31">
                  <c:v>1875</c:v>
                </c:pt>
                <c:pt idx="32">
                  <c:v>1875</c:v>
                </c:pt>
                <c:pt idx="33">
                  <c:v>1875</c:v>
                </c:pt>
                <c:pt idx="34">
                  <c:v>1875</c:v>
                </c:pt>
                <c:pt idx="35">
                  <c:v>1875</c:v>
                </c:pt>
                <c:pt idx="36">
                  <c:v>1875</c:v>
                </c:pt>
                <c:pt idx="37">
                  <c:v>1875</c:v>
                </c:pt>
                <c:pt idx="38">
                  <c:v>1875</c:v>
                </c:pt>
                <c:pt idx="39">
                  <c:v>1875</c:v>
                </c:pt>
                <c:pt idx="40">
                  <c:v>1875</c:v>
                </c:pt>
                <c:pt idx="41">
                  <c:v>2500</c:v>
                </c:pt>
                <c:pt idx="42">
                  <c:v>3125</c:v>
                </c:pt>
                <c:pt idx="43">
                  <c:v>3125</c:v>
                </c:pt>
                <c:pt idx="44">
                  <c:v>3125</c:v>
                </c:pt>
                <c:pt idx="45">
                  <c:v>3125</c:v>
                </c:pt>
                <c:pt idx="46">
                  <c:v>3125</c:v>
                </c:pt>
                <c:pt idx="47">
                  <c:v>3125</c:v>
                </c:pt>
                <c:pt idx="48">
                  <c:v>3125</c:v>
                </c:pt>
                <c:pt idx="49">
                  <c:v>3125</c:v>
                </c:pt>
                <c:pt idx="50">
                  <c:v>3125</c:v>
                </c:pt>
                <c:pt idx="51">
                  <c:v>3125</c:v>
                </c:pt>
                <c:pt idx="52">
                  <c:v>3125</c:v>
                </c:pt>
                <c:pt idx="53">
                  <c:v>3125</c:v>
                </c:pt>
                <c:pt idx="54">
                  <c:v>3125</c:v>
                </c:pt>
                <c:pt idx="55">
                  <c:v>3125</c:v>
                </c:pt>
                <c:pt idx="56">
                  <c:v>3500</c:v>
                </c:pt>
                <c:pt idx="57">
                  <c:v>4375</c:v>
                </c:pt>
                <c:pt idx="58">
                  <c:v>4375</c:v>
                </c:pt>
                <c:pt idx="59">
                  <c:v>4375</c:v>
                </c:pt>
                <c:pt idx="60">
                  <c:v>4375</c:v>
                </c:pt>
                <c:pt idx="61">
                  <c:v>4375</c:v>
                </c:pt>
                <c:pt idx="62">
                  <c:v>4375</c:v>
                </c:pt>
                <c:pt idx="63">
                  <c:v>4375</c:v>
                </c:pt>
                <c:pt idx="64">
                  <c:v>4375</c:v>
                </c:pt>
                <c:pt idx="65">
                  <c:v>4375</c:v>
                </c:pt>
                <c:pt idx="66">
                  <c:v>4375</c:v>
                </c:pt>
                <c:pt idx="67">
                  <c:v>4375</c:v>
                </c:pt>
                <c:pt idx="68">
                  <c:v>4375</c:v>
                </c:pt>
                <c:pt idx="69">
                  <c:v>4375</c:v>
                </c:pt>
                <c:pt idx="70">
                  <c:v>4375</c:v>
                </c:pt>
                <c:pt idx="71">
                  <c:v>4800</c:v>
                </c:pt>
                <c:pt idx="72">
                  <c:v>6000</c:v>
                </c:pt>
                <c:pt idx="73">
                  <c:v>6000</c:v>
                </c:pt>
                <c:pt idx="74">
                  <c:v>6000</c:v>
                </c:pt>
                <c:pt idx="75">
                  <c:v>6000</c:v>
                </c:pt>
                <c:pt idx="76">
                  <c:v>6000</c:v>
                </c:pt>
                <c:pt idx="77">
                  <c:v>6000</c:v>
                </c:pt>
                <c:pt idx="78">
                  <c:v>6000</c:v>
                </c:pt>
                <c:pt idx="79">
                  <c:v>6000</c:v>
                </c:pt>
                <c:pt idx="80">
                  <c:v>6000</c:v>
                </c:pt>
                <c:pt idx="81">
                  <c:v>6000</c:v>
                </c:pt>
                <c:pt idx="82">
                  <c:v>6000</c:v>
                </c:pt>
                <c:pt idx="83">
                  <c:v>6000</c:v>
                </c:pt>
                <c:pt idx="84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C-430D-84E2-98BAD71132E4}"/>
            </c:ext>
          </c:extLst>
        </c:ser>
        <c:ser>
          <c:idx val="1"/>
          <c:order val="1"/>
          <c:tx>
            <c:v>Radial Pressure</c:v>
          </c:tx>
          <c:spPr>
            <a:ln w="571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7150">
                <a:solidFill>
                  <a:schemeClr val="accent4"/>
                </a:solidFill>
              </a:ln>
              <a:effectLst/>
            </c:spPr>
          </c:marker>
          <c:xVal>
            <c:numRef>
              <c:f>'Full experimental plan'!$J$2:$J$86</c:f>
              <c:numCache>
                <c:formatCode>General</c:formatCode>
                <c:ptCount val="85"/>
                <c:pt idx="0">
                  <c:v>24</c:v>
                </c:pt>
                <c:pt idx="1">
                  <c:v>48</c:v>
                </c:pt>
                <c:pt idx="2">
                  <c:v>48.8</c:v>
                </c:pt>
                <c:pt idx="3">
                  <c:v>51.8</c:v>
                </c:pt>
                <c:pt idx="5">
                  <c:v>57.8</c:v>
                </c:pt>
                <c:pt idx="6">
                  <c:v>60.3</c:v>
                </c:pt>
                <c:pt idx="7">
                  <c:v>60.8</c:v>
                </c:pt>
                <c:pt idx="8">
                  <c:v>68.3</c:v>
                </c:pt>
                <c:pt idx="9">
                  <c:v>71.3</c:v>
                </c:pt>
                <c:pt idx="10">
                  <c:v>71.8</c:v>
                </c:pt>
                <c:pt idx="11">
                  <c:v>79.3</c:v>
                </c:pt>
                <c:pt idx="12">
                  <c:v>82.3</c:v>
                </c:pt>
                <c:pt idx="13">
                  <c:v>84.8</c:v>
                </c:pt>
                <c:pt idx="14">
                  <c:v>102.3</c:v>
                </c:pt>
                <c:pt idx="15">
                  <c:v>109.8</c:v>
                </c:pt>
                <c:pt idx="16">
                  <c:v>111.3</c:v>
                </c:pt>
                <c:pt idx="17">
                  <c:v>117.8</c:v>
                </c:pt>
                <c:pt idx="18">
                  <c:v>123.8</c:v>
                </c:pt>
                <c:pt idx="19">
                  <c:v>125.3</c:v>
                </c:pt>
                <c:pt idx="20">
                  <c:v>131.80000000000001</c:v>
                </c:pt>
                <c:pt idx="21">
                  <c:v>134.80000000000001</c:v>
                </c:pt>
                <c:pt idx="22">
                  <c:v>136.30000000000001</c:v>
                </c:pt>
                <c:pt idx="23">
                  <c:v>142.80000000000001</c:v>
                </c:pt>
                <c:pt idx="24">
                  <c:v>151.80000000000001</c:v>
                </c:pt>
                <c:pt idx="25">
                  <c:v>159.30000000000001</c:v>
                </c:pt>
                <c:pt idx="26">
                  <c:v>181.8</c:v>
                </c:pt>
                <c:pt idx="27">
                  <c:v>196.8</c:v>
                </c:pt>
                <c:pt idx="28">
                  <c:v>199.8</c:v>
                </c:pt>
                <c:pt idx="29">
                  <c:v>204.8</c:v>
                </c:pt>
                <c:pt idx="30">
                  <c:v>213.8</c:v>
                </c:pt>
                <c:pt idx="31">
                  <c:v>216.8</c:v>
                </c:pt>
                <c:pt idx="32">
                  <c:v>221.8</c:v>
                </c:pt>
                <c:pt idx="33">
                  <c:v>230.8</c:v>
                </c:pt>
                <c:pt idx="34">
                  <c:v>233.8</c:v>
                </c:pt>
                <c:pt idx="35">
                  <c:v>238.8</c:v>
                </c:pt>
                <c:pt idx="36">
                  <c:v>244.8</c:v>
                </c:pt>
                <c:pt idx="37">
                  <c:v>247.8</c:v>
                </c:pt>
                <c:pt idx="38">
                  <c:v>252.8</c:v>
                </c:pt>
                <c:pt idx="39">
                  <c:v>276.8</c:v>
                </c:pt>
                <c:pt idx="40">
                  <c:v>291.8</c:v>
                </c:pt>
                <c:pt idx="41">
                  <c:v>316.8</c:v>
                </c:pt>
                <c:pt idx="42">
                  <c:v>341.8</c:v>
                </c:pt>
                <c:pt idx="43">
                  <c:v>346.8</c:v>
                </c:pt>
                <c:pt idx="44">
                  <c:v>349.8</c:v>
                </c:pt>
                <c:pt idx="45">
                  <c:v>364.8</c:v>
                </c:pt>
                <c:pt idx="46">
                  <c:v>369.8</c:v>
                </c:pt>
                <c:pt idx="47">
                  <c:v>372.8</c:v>
                </c:pt>
                <c:pt idx="48">
                  <c:v>387.8</c:v>
                </c:pt>
                <c:pt idx="49">
                  <c:v>392.8</c:v>
                </c:pt>
                <c:pt idx="50">
                  <c:v>395.8</c:v>
                </c:pt>
                <c:pt idx="51">
                  <c:v>405.8</c:v>
                </c:pt>
                <c:pt idx="52">
                  <c:v>410.8</c:v>
                </c:pt>
                <c:pt idx="53">
                  <c:v>413.8</c:v>
                </c:pt>
                <c:pt idx="54">
                  <c:v>453.8</c:v>
                </c:pt>
                <c:pt idx="55">
                  <c:v>478.8</c:v>
                </c:pt>
                <c:pt idx="56">
                  <c:v>493.8</c:v>
                </c:pt>
                <c:pt idx="57">
                  <c:v>528.79999999999995</c:v>
                </c:pt>
                <c:pt idx="58">
                  <c:v>535.79999999999995</c:v>
                </c:pt>
                <c:pt idx="59">
                  <c:v>536.79999999999995</c:v>
                </c:pt>
                <c:pt idx="60">
                  <c:v>557.79999999999995</c:v>
                </c:pt>
                <c:pt idx="61">
                  <c:v>564.79999999999995</c:v>
                </c:pt>
                <c:pt idx="62">
                  <c:v>565.79999999999995</c:v>
                </c:pt>
                <c:pt idx="63">
                  <c:v>586.79999999999995</c:v>
                </c:pt>
                <c:pt idx="64">
                  <c:v>593.79999999999995</c:v>
                </c:pt>
                <c:pt idx="65">
                  <c:v>594.79999999999995</c:v>
                </c:pt>
                <c:pt idx="66">
                  <c:v>608.79999999999995</c:v>
                </c:pt>
                <c:pt idx="67">
                  <c:v>615.79999999999995</c:v>
                </c:pt>
                <c:pt idx="68">
                  <c:v>616.79999999999995</c:v>
                </c:pt>
                <c:pt idx="69">
                  <c:v>672.8</c:v>
                </c:pt>
                <c:pt idx="70">
                  <c:v>707.8</c:v>
                </c:pt>
                <c:pt idx="71">
                  <c:v>724.8</c:v>
                </c:pt>
                <c:pt idx="72">
                  <c:v>772.8</c:v>
                </c:pt>
                <c:pt idx="73">
                  <c:v>782.4</c:v>
                </c:pt>
                <c:pt idx="74">
                  <c:v>780.8</c:v>
                </c:pt>
                <c:pt idx="75">
                  <c:v>809.59999999999991</c:v>
                </c:pt>
                <c:pt idx="76">
                  <c:v>819.19999999999993</c:v>
                </c:pt>
                <c:pt idx="77">
                  <c:v>817.59999999999991</c:v>
                </c:pt>
                <c:pt idx="78">
                  <c:v>846.39999999999986</c:v>
                </c:pt>
                <c:pt idx="79">
                  <c:v>855.99999999999989</c:v>
                </c:pt>
                <c:pt idx="80">
                  <c:v>854.39999999999986</c:v>
                </c:pt>
                <c:pt idx="81">
                  <c:v>873.59999999999991</c:v>
                </c:pt>
                <c:pt idx="82">
                  <c:v>883.19999999999993</c:v>
                </c:pt>
                <c:pt idx="83">
                  <c:v>881.59999999999991</c:v>
                </c:pt>
                <c:pt idx="84">
                  <c:v>958.39999999999986</c:v>
                </c:pt>
              </c:numCache>
            </c:numRef>
          </c:xVal>
          <c:yVal>
            <c:numRef>
              <c:f>'Full experimental plan'!$D$2:$D$86</c:f>
              <c:numCache>
                <c:formatCode>General</c:formatCode>
                <c:ptCount val="85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145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312.5</c:v>
                </c:pt>
                <c:pt idx="14">
                  <c:v>750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937.5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1875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2500</c:v>
                </c:pt>
                <c:pt idx="45">
                  <c:v>2500</c:v>
                </c:pt>
                <c:pt idx="46">
                  <c:v>2500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2500</c:v>
                </c:pt>
                <c:pt idx="51">
                  <c:v>2500</c:v>
                </c:pt>
                <c:pt idx="52">
                  <c:v>2500</c:v>
                </c:pt>
                <c:pt idx="53">
                  <c:v>2500</c:v>
                </c:pt>
                <c:pt idx="54">
                  <c:v>2500</c:v>
                </c:pt>
                <c:pt idx="55">
                  <c:v>3125</c:v>
                </c:pt>
                <c:pt idx="56">
                  <c:v>3500</c:v>
                </c:pt>
                <c:pt idx="57">
                  <c:v>3500</c:v>
                </c:pt>
                <c:pt idx="58">
                  <c:v>3500</c:v>
                </c:pt>
                <c:pt idx="59">
                  <c:v>3500</c:v>
                </c:pt>
                <c:pt idx="60">
                  <c:v>3500</c:v>
                </c:pt>
                <c:pt idx="61">
                  <c:v>3500</c:v>
                </c:pt>
                <c:pt idx="62">
                  <c:v>3500</c:v>
                </c:pt>
                <c:pt idx="63">
                  <c:v>3500</c:v>
                </c:pt>
                <c:pt idx="64">
                  <c:v>3500</c:v>
                </c:pt>
                <c:pt idx="65">
                  <c:v>3500</c:v>
                </c:pt>
                <c:pt idx="66">
                  <c:v>3500</c:v>
                </c:pt>
                <c:pt idx="67">
                  <c:v>3500</c:v>
                </c:pt>
                <c:pt idx="68">
                  <c:v>3500</c:v>
                </c:pt>
                <c:pt idx="69">
                  <c:v>3500</c:v>
                </c:pt>
                <c:pt idx="70">
                  <c:v>4375</c:v>
                </c:pt>
                <c:pt idx="71">
                  <c:v>4800</c:v>
                </c:pt>
                <c:pt idx="72">
                  <c:v>4800</c:v>
                </c:pt>
                <c:pt idx="73">
                  <c:v>4800</c:v>
                </c:pt>
                <c:pt idx="74">
                  <c:v>4800</c:v>
                </c:pt>
                <c:pt idx="75">
                  <c:v>4800</c:v>
                </c:pt>
                <c:pt idx="76">
                  <c:v>4800</c:v>
                </c:pt>
                <c:pt idx="77">
                  <c:v>4800</c:v>
                </c:pt>
                <c:pt idx="78">
                  <c:v>4800</c:v>
                </c:pt>
                <c:pt idx="79">
                  <c:v>4800</c:v>
                </c:pt>
                <c:pt idx="80">
                  <c:v>4800</c:v>
                </c:pt>
                <c:pt idx="81">
                  <c:v>4800</c:v>
                </c:pt>
                <c:pt idx="82">
                  <c:v>4800</c:v>
                </c:pt>
                <c:pt idx="83">
                  <c:v>4800</c:v>
                </c:pt>
                <c:pt idx="84">
                  <c:v>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C-430D-84E2-98BAD71132E4}"/>
            </c:ext>
          </c:extLst>
        </c:ser>
        <c:ser>
          <c:idx val="2"/>
          <c:order val="2"/>
          <c:tx>
            <c:v>Pore Pressure</c:v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7150">
                <a:solidFill>
                  <a:schemeClr val="accent5"/>
                </a:solidFill>
              </a:ln>
              <a:effectLst/>
            </c:spPr>
          </c:marker>
          <c:xVal>
            <c:numRef>
              <c:f>'Full experimental plan'!$J$2:$J$86</c:f>
              <c:numCache>
                <c:formatCode>General</c:formatCode>
                <c:ptCount val="85"/>
                <c:pt idx="0">
                  <c:v>24</c:v>
                </c:pt>
                <c:pt idx="1">
                  <c:v>48</c:v>
                </c:pt>
                <c:pt idx="2">
                  <c:v>48.8</c:v>
                </c:pt>
                <c:pt idx="3">
                  <c:v>51.8</c:v>
                </c:pt>
                <c:pt idx="5">
                  <c:v>57.8</c:v>
                </c:pt>
                <c:pt idx="6">
                  <c:v>60.3</c:v>
                </c:pt>
                <c:pt idx="7">
                  <c:v>60.8</c:v>
                </c:pt>
                <c:pt idx="8">
                  <c:v>68.3</c:v>
                </c:pt>
                <c:pt idx="9">
                  <c:v>71.3</c:v>
                </c:pt>
                <c:pt idx="10">
                  <c:v>71.8</c:v>
                </c:pt>
                <c:pt idx="11">
                  <c:v>79.3</c:v>
                </c:pt>
                <c:pt idx="12">
                  <c:v>82.3</c:v>
                </c:pt>
                <c:pt idx="13">
                  <c:v>84.8</c:v>
                </c:pt>
                <c:pt idx="14">
                  <c:v>102.3</c:v>
                </c:pt>
                <c:pt idx="15">
                  <c:v>109.8</c:v>
                </c:pt>
                <c:pt idx="16">
                  <c:v>111.3</c:v>
                </c:pt>
                <c:pt idx="17">
                  <c:v>117.8</c:v>
                </c:pt>
                <c:pt idx="18">
                  <c:v>123.8</c:v>
                </c:pt>
                <c:pt idx="19">
                  <c:v>125.3</c:v>
                </c:pt>
                <c:pt idx="20">
                  <c:v>131.80000000000001</c:v>
                </c:pt>
                <c:pt idx="21">
                  <c:v>134.80000000000001</c:v>
                </c:pt>
                <c:pt idx="22">
                  <c:v>136.30000000000001</c:v>
                </c:pt>
                <c:pt idx="23">
                  <c:v>142.80000000000001</c:v>
                </c:pt>
                <c:pt idx="24">
                  <c:v>151.80000000000001</c:v>
                </c:pt>
                <c:pt idx="25">
                  <c:v>159.30000000000001</c:v>
                </c:pt>
                <c:pt idx="26">
                  <c:v>181.8</c:v>
                </c:pt>
                <c:pt idx="27">
                  <c:v>196.8</c:v>
                </c:pt>
                <c:pt idx="28">
                  <c:v>199.8</c:v>
                </c:pt>
                <c:pt idx="29">
                  <c:v>204.8</c:v>
                </c:pt>
                <c:pt idx="30">
                  <c:v>213.8</c:v>
                </c:pt>
                <c:pt idx="31">
                  <c:v>216.8</c:v>
                </c:pt>
                <c:pt idx="32">
                  <c:v>221.8</c:v>
                </c:pt>
                <c:pt idx="33">
                  <c:v>230.8</c:v>
                </c:pt>
                <c:pt idx="34">
                  <c:v>233.8</c:v>
                </c:pt>
                <c:pt idx="35">
                  <c:v>238.8</c:v>
                </c:pt>
                <c:pt idx="36">
                  <c:v>244.8</c:v>
                </c:pt>
                <c:pt idx="37">
                  <c:v>247.8</c:v>
                </c:pt>
                <c:pt idx="38">
                  <c:v>252.8</c:v>
                </c:pt>
                <c:pt idx="39">
                  <c:v>276.8</c:v>
                </c:pt>
                <c:pt idx="40">
                  <c:v>291.8</c:v>
                </c:pt>
                <c:pt idx="41">
                  <c:v>316.8</c:v>
                </c:pt>
                <c:pt idx="42">
                  <c:v>341.8</c:v>
                </c:pt>
                <c:pt idx="43">
                  <c:v>346.8</c:v>
                </c:pt>
                <c:pt idx="44">
                  <c:v>349.8</c:v>
                </c:pt>
                <c:pt idx="45">
                  <c:v>364.8</c:v>
                </c:pt>
                <c:pt idx="46">
                  <c:v>369.8</c:v>
                </c:pt>
                <c:pt idx="47">
                  <c:v>372.8</c:v>
                </c:pt>
                <c:pt idx="48">
                  <c:v>387.8</c:v>
                </c:pt>
                <c:pt idx="49">
                  <c:v>392.8</c:v>
                </c:pt>
                <c:pt idx="50">
                  <c:v>395.8</c:v>
                </c:pt>
                <c:pt idx="51">
                  <c:v>405.8</c:v>
                </c:pt>
                <c:pt idx="52">
                  <c:v>410.8</c:v>
                </c:pt>
                <c:pt idx="53">
                  <c:v>413.8</c:v>
                </c:pt>
                <c:pt idx="54">
                  <c:v>453.8</c:v>
                </c:pt>
                <c:pt idx="55">
                  <c:v>478.8</c:v>
                </c:pt>
                <c:pt idx="56">
                  <c:v>493.8</c:v>
                </c:pt>
                <c:pt idx="57">
                  <c:v>528.79999999999995</c:v>
                </c:pt>
                <c:pt idx="58">
                  <c:v>535.79999999999995</c:v>
                </c:pt>
                <c:pt idx="59">
                  <c:v>536.79999999999995</c:v>
                </c:pt>
                <c:pt idx="60">
                  <c:v>557.79999999999995</c:v>
                </c:pt>
                <c:pt idx="61">
                  <c:v>564.79999999999995</c:v>
                </c:pt>
                <c:pt idx="62">
                  <c:v>565.79999999999995</c:v>
                </c:pt>
                <c:pt idx="63">
                  <c:v>586.79999999999995</c:v>
                </c:pt>
                <c:pt idx="64">
                  <c:v>593.79999999999995</c:v>
                </c:pt>
                <c:pt idx="65">
                  <c:v>594.79999999999995</c:v>
                </c:pt>
                <c:pt idx="66">
                  <c:v>608.79999999999995</c:v>
                </c:pt>
                <c:pt idx="67">
                  <c:v>615.79999999999995</c:v>
                </c:pt>
                <c:pt idx="68">
                  <c:v>616.79999999999995</c:v>
                </c:pt>
                <c:pt idx="69">
                  <c:v>672.8</c:v>
                </c:pt>
                <c:pt idx="70">
                  <c:v>707.8</c:v>
                </c:pt>
                <c:pt idx="71">
                  <c:v>724.8</c:v>
                </c:pt>
                <c:pt idx="72">
                  <c:v>772.8</c:v>
                </c:pt>
                <c:pt idx="73">
                  <c:v>782.4</c:v>
                </c:pt>
                <c:pt idx="74">
                  <c:v>780.8</c:v>
                </c:pt>
                <c:pt idx="75">
                  <c:v>809.59999999999991</c:v>
                </c:pt>
                <c:pt idx="76">
                  <c:v>819.19999999999993</c:v>
                </c:pt>
                <c:pt idx="77">
                  <c:v>817.59999999999991</c:v>
                </c:pt>
                <c:pt idx="78">
                  <c:v>846.39999999999986</c:v>
                </c:pt>
                <c:pt idx="79">
                  <c:v>855.99999999999989</c:v>
                </c:pt>
                <c:pt idx="80">
                  <c:v>854.39999999999986</c:v>
                </c:pt>
                <c:pt idx="81">
                  <c:v>873.59999999999991</c:v>
                </c:pt>
                <c:pt idx="82">
                  <c:v>883.19999999999993</c:v>
                </c:pt>
                <c:pt idx="83">
                  <c:v>881.59999999999991</c:v>
                </c:pt>
                <c:pt idx="84">
                  <c:v>958.39999999999986</c:v>
                </c:pt>
              </c:numCache>
            </c:numRef>
          </c:xVal>
          <c:yVal>
            <c:numRef>
              <c:f>'Full experimental plan'!$F$2:$F$86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125</c:v>
                </c:pt>
                <c:pt idx="13">
                  <c:v>156.25</c:v>
                </c:pt>
                <c:pt idx="14">
                  <c:v>375</c:v>
                </c:pt>
                <c:pt idx="15">
                  <c:v>375</c:v>
                </c:pt>
                <c:pt idx="16">
                  <c:v>375</c:v>
                </c:pt>
                <c:pt idx="17">
                  <c:v>375</c:v>
                </c:pt>
                <c:pt idx="18">
                  <c:v>525</c:v>
                </c:pt>
                <c:pt idx="19">
                  <c:v>525</c:v>
                </c:pt>
                <c:pt idx="20">
                  <c:v>525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375</c:v>
                </c:pt>
                <c:pt idx="25">
                  <c:v>468.75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975</c:v>
                </c:pt>
                <c:pt idx="31">
                  <c:v>975</c:v>
                </c:pt>
                <c:pt idx="32">
                  <c:v>975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1350</c:v>
                </c:pt>
                <c:pt idx="37">
                  <c:v>1350</c:v>
                </c:pt>
                <c:pt idx="38">
                  <c:v>1350</c:v>
                </c:pt>
                <c:pt idx="39">
                  <c:v>750</c:v>
                </c:pt>
                <c:pt idx="40">
                  <c:v>937.5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1625</c:v>
                </c:pt>
                <c:pt idx="46">
                  <c:v>1625</c:v>
                </c:pt>
                <c:pt idx="47">
                  <c:v>1625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2250</c:v>
                </c:pt>
                <c:pt idx="52">
                  <c:v>2250</c:v>
                </c:pt>
                <c:pt idx="53">
                  <c:v>2250</c:v>
                </c:pt>
                <c:pt idx="54">
                  <c:v>1250</c:v>
                </c:pt>
                <c:pt idx="55">
                  <c:v>1562.5</c:v>
                </c:pt>
                <c:pt idx="56">
                  <c:v>1750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2275</c:v>
                </c:pt>
                <c:pt idx="61">
                  <c:v>2275</c:v>
                </c:pt>
                <c:pt idx="62">
                  <c:v>2275</c:v>
                </c:pt>
                <c:pt idx="63">
                  <c:v>2800</c:v>
                </c:pt>
                <c:pt idx="64">
                  <c:v>2800</c:v>
                </c:pt>
                <c:pt idx="65">
                  <c:v>2800</c:v>
                </c:pt>
                <c:pt idx="66">
                  <c:v>3150</c:v>
                </c:pt>
                <c:pt idx="67">
                  <c:v>3150</c:v>
                </c:pt>
                <c:pt idx="68">
                  <c:v>3150</c:v>
                </c:pt>
                <c:pt idx="69">
                  <c:v>1750</c:v>
                </c:pt>
                <c:pt idx="70">
                  <c:v>2187.5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3120</c:v>
                </c:pt>
                <c:pt idx="76">
                  <c:v>3120</c:v>
                </c:pt>
                <c:pt idx="77">
                  <c:v>3120</c:v>
                </c:pt>
                <c:pt idx="78">
                  <c:v>3840</c:v>
                </c:pt>
                <c:pt idx="79">
                  <c:v>3840</c:v>
                </c:pt>
                <c:pt idx="80">
                  <c:v>3840</c:v>
                </c:pt>
                <c:pt idx="81">
                  <c:v>4320</c:v>
                </c:pt>
                <c:pt idx="82">
                  <c:v>4320</c:v>
                </c:pt>
                <c:pt idx="83">
                  <c:v>4320</c:v>
                </c:pt>
                <c:pt idx="84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C-430D-84E2-98BAD7113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17616"/>
        <c:axId val="383117944"/>
      </c:scatterChart>
      <c:valAx>
        <c:axId val="38311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Cumulative 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17944"/>
        <c:crosses val="autoZero"/>
        <c:crossBetween val="midCat"/>
      </c:valAx>
      <c:valAx>
        <c:axId val="38311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1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Stress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Effective Stress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'Full experimental plan'!$J$2:$J$86</c:f>
              <c:numCache>
                <c:formatCode>General</c:formatCode>
                <c:ptCount val="85"/>
                <c:pt idx="0">
                  <c:v>24</c:v>
                </c:pt>
                <c:pt idx="1">
                  <c:v>48</c:v>
                </c:pt>
                <c:pt idx="2">
                  <c:v>48.8</c:v>
                </c:pt>
                <c:pt idx="3">
                  <c:v>51.8</c:v>
                </c:pt>
                <c:pt idx="5">
                  <c:v>57.8</c:v>
                </c:pt>
                <c:pt idx="6">
                  <c:v>60.3</c:v>
                </c:pt>
                <c:pt idx="7">
                  <c:v>60.8</c:v>
                </c:pt>
                <c:pt idx="8">
                  <c:v>68.3</c:v>
                </c:pt>
                <c:pt idx="9">
                  <c:v>71.3</c:v>
                </c:pt>
                <c:pt idx="10">
                  <c:v>71.8</c:v>
                </c:pt>
                <c:pt idx="11">
                  <c:v>79.3</c:v>
                </c:pt>
                <c:pt idx="12">
                  <c:v>82.3</c:v>
                </c:pt>
                <c:pt idx="13">
                  <c:v>84.8</c:v>
                </c:pt>
                <c:pt idx="14">
                  <c:v>102.3</c:v>
                </c:pt>
                <c:pt idx="15">
                  <c:v>109.8</c:v>
                </c:pt>
                <c:pt idx="16">
                  <c:v>111.3</c:v>
                </c:pt>
                <c:pt idx="17">
                  <c:v>117.8</c:v>
                </c:pt>
                <c:pt idx="18">
                  <c:v>123.8</c:v>
                </c:pt>
                <c:pt idx="19">
                  <c:v>125.3</c:v>
                </c:pt>
                <c:pt idx="20">
                  <c:v>131.80000000000001</c:v>
                </c:pt>
                <c:pt idx="21">
                  <c:v>134.80000000000001</c:v>
                </c:pt>
                <c:pt idx="22">
                  <c:v>136.30000000000001</c:v>
                </c:pt>
                <c:pt idx="23">
                  <c:v>142.80000000000001</c:v>
                </c:pt>
                <c:pt idx="24">
                  <c:v>151.80000000000001</c:v>
                </c:pt>
                <c:pt idx="25">
                  <c:v>159.30000000000001</c:v>
                </c:pt>
                <c:pt idx="26">
                  <c:v>181.8</c:v>
                </c:pt>
                <c:pt idx="27">
                  <c:v>196.8</c:v>
                </c:pt>
                <c:pt idx="28">
                  <c:v>199.8</c:v>
                </c:pt>
                <c:pt idx="29">
                  <c:v>204.8</c:v>
                </c:pt>
                <c:pt idx="30">
                  <c:v>213.8</c:v>
                </c:pt>
                <c:pt idx="31">
                  <c:v>216.8</c:v>
                </c:pt>
                <c:pt idx="32">
                  <c:v>221.8</c:v>
                </c:pt>
                <c:pt idx="33">
                  <c:v>230.8</c:v>
                </c:pt>
                <c:pt idx="34">
                  <c:v>233.8</c:v>
                </c:pt>
                <c:pt idx="35">
                  <c:v>238.8</c:v>
                </c:pt>
                <c:pt idx="36">
                  <c:v>244.8</c:v>
                </c:pt>
                <c:pt idx="37">
                  <c:v>247.8</c:v>
                </c:pt>
                <c:pt idx="38">
                  <c:v>252.8</c:v>
                </c:pt>
                <c:pt idx="39">
                  <c:v>276.8</c:v>
                </c:pt>
                <c:pt idx="40">
                  <c:v>291.8</c:v>
                </c:pt>
                <c:pt idx="41">
                  <c:v>316.8</c:v>
                </c:pt>
                <c:pt idx="42">
                  <c:v>341.8</c:v>
                </c:pt>
                <c:pt idx="43">
                  <c:v>346.8</c:v>
                </c:pt>
                <c:pt idx="44">
                  <c:v>349.8</c:v>
                </c:pt>
                <c:pt idx="45">
                  <c:v>364.8</c:v>
                </c:pt>
                <c:pt idx="46">
                  <c:v>369.8</c:v>
                </c:pt>
                <c:pt idx="47">
                  <c:v>372.8</c:v>
                </c:pt>
                <c:pt idx="48">
                  <c:v>387.8</c:v>
                </c:pt>
                <c:pt idx="49">
                  <c:v>392.8</c:v>
                </c:pt>
                <c:pt idx="50">
                  <c:v>395.8</c:v>
                </c:pt>
                <c:pt idx="51">
                  <c:v>405.8</c:v>
                </c:pt>
                <c:pt idx="52">
                  <c:v>410.8</c:v>
                </c:pt>
                <c:pt idx="53">
                  <c:v>413.8</c:v>
                </c:pt>
                <c:pt idx="54">
                  <c:v>453.8</c:v>
                </c:pt>
                <c:pt idx="55">
                  <c:v>478.8</c:v>
                </c:pt>
                <c:pt idx="56">
                  <c:v>493.8</c:v>
                </c:pt>
                <c:pt idx="57">
                  <c:v>528.79999999999995</c:v>
                </c:pt>
                <c:pt idx="58">
                  <c:v>535.79999999999995</c:v>
                </c:pt>
                <c:pt idx="59">
                  <c:v>536.79999999999995</c:v>
                </c:pt>
                <c:pt idx="60">
                  <c:v>557.79999999999995</c:v>
                </c:pt>
                <c:pt idx="61">
                  <c:v>564.79999999999995</c:v>
                </c:pt>
                <c:pt idx="62">
                  <c:v>565.79999999999995</c:v>
                </c:pt>
                <c:pt idx="63">
                  <c:v>586.79999999999995</c:v>
                </c:pt>
                <c:pt idx="64">
                  <c:v>593.79999999999995</c:v>
                </c:pt>
                <c:pt idx="65">
                  <c:v>594.79999999999995</c:v>
                </c:pt>
                <c:pt idx="66">
                  <c:v>608.79999999999995</c:v>
                </c:pt>
                <c:pt idx="67">
                  <c:v>615.79999999999995</c:v>
                </c:pt>
                <c:pt idx="68">
                  <c:v>616.79999999999995</c:v>
                </c:pt>
                <c:pt idx="69">
                  <c:v>672.8</c:v>
                </c:pt>
                <c:pt idx="70">
                  <c:v>707.8</c:v>
                </c:pt>
                <c:pt idx="71">
                  <c:v>724.8</c:v>
                </c:pt>
                <c:pt idx="72">
                  <c:v>772.8</c:v>
                </c:pt>
                <c:pt idx="73">
                  <c:v>782.4</c:v>
                </c:pt>
                <c:pt idx="74">
                  <c:v>780.8</c:v>
                </c:pt>
                <c:pt idx="75">
                  <c:v>809.59999999999991</c:v>
                </c:pt>
                <c:pt idx="76">
                  <c:v>819.19999999999993</c:v>
                </c:pt>
                <c:pt idx="77">
                  <c:v>817.59999999999991</c:v>
                </c:pt>
                <c:pt idx="78">
                  <c:v>846.39999999999986</c:v>
                </c:pt>
                <c:pt idx="79">
                  <c:v>855.99999999999989</c:v>
                </c:pt>
                <c:pt idx="80">
                  <c:v>854.39999999999986</c:v>
                </c:pt>
                <c:pt idx="81">
                  <c:v>873.59999999999991</c:v>
                </c:pt>
                <c:pt idx="82">
                  <c:v>883.19999999999993</c:v>
                </c:pt>
                <c:pt idx="83">
                  <c:v>881.59999999999991</c:v>
                </c:pt>
                <c:pt idx="84">
                  <c:v>958.39999999999986</c:v>
                </c:pt>
              </c:numCache>
            </c:numRef>
          </c:xVal>
          <c:yVal>
            <c:numRef>
              <c:f>'Full experimental plan'!$H$2:$H$86</c:f>
              <c:numCache>
                <c:formatCode>General</c:formatCode>
                <c:ptCount val="85"/>
                <c:pt idx="0">
                  <c:v>0</c:v>
                </c:pt>
                <c:pt idx="1">
                  <c:v>100</c:v>
                </c:pt>
                <c:pt idx="2">
                  <c:v>80</c:v>
                </c:pt>
                <c:pt idx="3">
                  <c:v>80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125</c:v>
                </c:pt>
                <c:pt idx="13">
                  <c:v>156.25</c:v>
                </c:pt>
                <c:pt idx="14">
                  <c:v>375</c:v>
                </c:pt>
                <c:pt idx="15">
                  <c:v>375</c:v>
                </c:pt>
                <c:pt idx="16">
                  <c:v>375</c:v>
                </c:pt>
                <c:pt idx="17">
                  <c:v>375</c:v>
                </c:pt>
                <c:pt idx="18">
                  <c:v>225</c:v>
                </c:pt>
                <c:pt idx="19">
                  <c:v>225</c:v>
                </c:pt>
                <c:pt idx="20">
                  <c:v>225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375</c:v>
                </c:pt>
                <c:pt idx="25">
                  <c:v>468.75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525</c:v>
                </c:pt>
                <c:pt idx="31">
                  <c:v>525</c:v>
                </c:pt>
                <c:pt idx="32">
                  <c:v>525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750</c:v>
                </c:pt>
                <c:pt idx="40">
                  <c:v>937.5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875</c:v>
                </c:pt>
                <c:pt idx="46">
                  <c:v>875</c:v>
                </c:pt>
                <c:pt idx="47">
                  <c:v>875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1250</c:v>
                </c:pt>
                <c:pt idx="55">
                  <c:v>1562.5</c:v>
                </c:pt>
                <c:pt idx="56">
                  <c:v>1750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1225</c:v>
                </c:pt>
                <c:pt idx="61">
                  <c:v>1225</c:v>
                </c:pt>
                <c:pt idx="62">
                  <c:v>1225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350</c:v>
                </c:pt>
                <c:pt idx="67">
                  <c:v>350</c:v>
                </c:pt>
                <c:pt idx="68">
                  <c:v>350</c:v>
                </c:pt>
                <c:pt idx="69">
                  <c:v>1750</c:v>
                </c:pt>
                <c:pt idx="70">
                  <c:v>2187.5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1680</c:v>
                </c:pt>
                <c:pt idx="76">
                  <c:v>1680</c:v>
                </c:pt>
                <c:pt idx="77">
                  <c:v>1680</c:v>
                </c:pt>
                <c:pt idx="78">
                  <c:v>960</c:v>
                </c:pt>
                <c:pt idx="79">
                  <c:v>960</c:v>
                </c:pt>
                <c:pt idx="80">
                  <c:v>960</c:v>
                </c:pt>
                <c:pt idx="81">
                  <c:v>480</c:v>
                </c:pt>
                <c:pt idx="82">
                  <c:v>480</c:v>
                </c:pt>
                <c:pt idx="83">
                  <c:v>480</c:v>
                </c:pt>
                <c:pt idx="84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34-4991-B6D6-01B412333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17616"/>
        <c:axId val="383117944"/>
      </c:scatterChart>
      <c:valAx>
        <c:axId val="38311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Cumulative 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17944"/>
        <c:crosses val="autoZero"/>
        <c:crossBetween val="midCat"/>
      </c:valAx>
      <c:valAx>
        <c:axId val="38311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176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Confining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'Stresspath 1'!$D$2:$D$17</c:f>
              <c:numCache>
                <c:formatCode>General</c:formatCode>
                <c:ptCount val="16"/>
                <c:pt idx="0">
                  <c:v>6.666666666666667</c:v>
                </c:pt>
                <c:pt idx="1">
                  <c:v>16.666666666666668</c:v>
                </c:pt>
                <c:pt idx="2">
                  <c:v>19</c:v>
                </c:pt>
                <c:pt idx="3">
                  <c:v>21.333333333333332</c:v>
                </c:pt>
                <c:pt idx="4">
                  <c:v>38</c:v>
                </c:pt>
                <c:pt idx="5">
                  <c:v>50.333333333333336</c:v>
                </c:pt>
                <c:pt idx="6">
                  <c:v>55</c:v>
                </c:pt>
                <c:pt idx="7">
                  <c:v>71.666666666666671</c:v>
                </c:pt>
                <c:pt idx="8">
                  <c:v>86.333333333333343</c:v>
                </c:pt>
                <c:pt idx="9">
                  <c:v>93.000000000000014</c:v>
                </c:pt>
                <c:pt idx="10">
                  <c:v>106.66666666666669</c:v>
                </c:pt>
                <c:pt idx="11">
                  <c:v>123.33333333333336</c:v>
                </c:pt>
                <c:pt idx="12">
                  <c:v>140.33333333333337</c:v>
                </c:pt>
                <c:pt idx="13">
                  <c:v>147.00000000000003</c:v>
                </c:pt>
                <c:pt idx="14">
                  <c:v>153.66666666666669</c:v>
                </c:pt>
                <c:pt idx="15">
                  <c:v>176.33333333333334</c:v>
                </c:pt>
              </c:numCache>
            </c:numRef>
          </c:xVal>
          <c:yVal>
            <c:numRef>
              <c:f>'Stresspath 1'!$E$2:$E$17</c:f>
              <c:numCache>
                <c:formatCode>General</c:formatCode>
                <c:ptCount val="16"/>
                <c:pt idx="0">
                  <c:v>100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A2-4235-9B10-51117C465D31}"/>
            </c:ext>
          </c:extLst>
        </c:ser>
        <c:ser>
          <c:idx val="1"/>
          <c:order val="1"/>
          <c:tx>
            <c:v>Pore 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'Stresspath 1'!$D$2:$D$17</c:f>
              <c:numCache>
                <c:formatCode>General</c:formatCode>
                <c:ptCount val="16"/>
                <c:pt idx="0">
                  <c:v>6.666666666666667</c:v>
                </c:pt>
                <c:pt idx="1">
                  <c:v>16.666666666666668</c:v>
                </c:pt>
                <c:pt idx="2">
                  <c:v>19</c:v>
                </c:pt>
                <c:pt idx="3">
                  <c:v>21.333333333333332</c:v>
                </c:pt>
                <c:pt idx="4">
                  <c:v>38</c:v>
                </c:pt>
                <c:pt idx="5">
                  <c:v>50.333333333333336</c:v>
                </c:pt>
                <c:pt idx="6">
                  <c:v>55</c:v>
                </c:pt>
                <c:pt idx="7">
                  <c:v>71.666666666666671</c:v>
                </c:pt>
                <c:pt idx="8">
                  <c:v>86.333333333333343</c:v>
                </c:pt>
                <c:pt idx="9">
                  <c:v>93.000000000000014</c:v>
                </c:pt>
                <c:pt idx="10">
                  <c:v>106.66666666666669</c:v>
                </c:pt>
                <c:pt idx="11">
                  <c:v>123.33333333333336</c:v>
                </c:pt>
                <c:pt idx="12">
                  <c:v>140.33333333333337</c:v>
                </c:pt>
                <c:pt idx="13">
                  <c:v>147.00000000000003</c:v>
                </c:pt>
                <c:pt idx="14">
                  <c:v>153.66666666666669</c:v>
                </c:pt>
                <c:pt idx="15">
                  <c:v>176.33333333333334</c:v>
                </c:pt>
              </c:numCache>
            </c:numRef>
          </c:xVal>
          <c:yVal>
            <c:numRef>
              <c:f>'Stresspath 1'!$F$2:$F$17</c:f>
              <c:numCache>
                <c:formatCode>General</c:formatCode>
                <c:ptCount val="16"/>
                <c:pt idx="0">
                  <c:v>0</c:v>
                </c:pt>
                <c:pt idx="1">
                  <c:v>115</c:v>
                </c:pt>
                <c:pt idx="2">
                  <c:v>150</c:v>
                </c:pt>
                <c:pt idx="3">
                  <c:v>115</c:v>
                </c:pt>
                <c:pt idx="4">
                  <c:v>115</c:v>
                </c:pt>
                <c:pt idx="5">
                  <c:v>300</c:v>
                </c:pt>
                <c:pt idx="6">
                  <c:v>230</c:v>
                </c:pt>
                <c:pt idx="7">
                  <c:v>230</c:v>
                </c:pt>
                <c:pt idx="8">
                  <c:v>450</c:v>
                </c:pt>
                <c:pt idx="9">
                  <c:v>550</c:v>
                </c:pt>
                <c:pt idx="10">
                  <c:v>345</c:v>
                </c:pt>
                <c:pt idx="11">
                  <c:v>345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A2-4235-9B10-51117C465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31384"/>
        <c:axId val="354724208"/>
      </c:scatterChart>
      <c:valAx>
        <c:axId val="34923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4208"/>
        <c:crosses val="autoZero"/>
        <c:crossBetween val="midCat"/>
      </c:valAx>
      <c:valAx>
        <c:axId val="3547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3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Effective Stress</c:v>
          </c:tx>
          <c:spPr>
            <a:ln w="190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'Stresspath 1'!$D$2:$D$17</c:f>
              <c:numCache>
                <c:formatCode>General</c:formatCode>
                <c:ptCount val="16"/>
                <c:pt idx="0">
                  <c:v>6.666666666666667</c:v>
                </c:pt>
                <c:pt idx="1">
                  <c:v>16.666666666666668</c:v>
                </c:pt>
                <c:pt idx="2">
                  <c:v>19</c:v>
                </c:pt>
                <c:pt idx="3">
                  <c:v>21.333333333333332</c:v>
                </c:pt>
                <c:pt idx="4">
                  <c:v>38</c:v>
                </c:pt>
                <c:pt idx="5">
                  <c:v>50.333333333333336</c:v>
                </c:pt>
                <c:pt idx="6">
                  <c:v>55</c:v>
                </c:pt>
                <c:pt idx="7">
                  <c:v>71.666666666666671</c:v>
                </c:pt>
                <c:pt idx="8">
                  <c:v>86.333333333333343</c:v>
                </c:pt>
                <c:pt idx="9">
                  <c:v>93.000000000000014</c:v>
                </c:pt>
                <c:pt idx="10">
                  <c:v>106.66666666666669</c:v>
                </c:pt>
                <c:pt idx="11">
                  <c:v>123.33333333333336</c:v>
                </c:pt>
                <c:pt idx="12">
                  <c:v>140.33333333333337</c:v>
                </c:pt>
                <c:pt idx="13">
                  <c:v>147.00000000000003</c:v>
                </c:pt>
                <c:pt idx="14">
                  <c:v>153.66666666666669</c:v>
                </c:pt>
                <c:pt idx="15">
                  <c:v>176.33333333333334</c:v>
                </c:pt>
              </c:numCache>
            </c:numRef>
          </c:xVal>
          <c:yVal>
            <c:numRef>
              <c:f>'Stresspath 1'!$G$2:$G$17</c:f>
              <c:numCache>
                <c:formatCode>General</c:formatCode>
                <c:ptCount val="16"/>
                <c:pt idx="0">
                  <c:v>100</c:v>
                </c:pt>
                <c:pt idx="1">
                  <c:v>135</c:v>
                </c:pt>
                <c:pt idx="2">
                  <c:v>100</c:v>
                </c:pt>
                <c:pt idx="3">
                  <c:v>135</c:v>
                </c:pt>
                <c:pt idx="4">
                  <c:v>385</c:v>
                </c:pt>
                <c:pt idx="5">
                  <c:v>200</c:v>
                </c:pt>
                <c:pt idx="6">
                  <c:v>270</c:v>
                </c:pt>
                <c:pt idx="7">
                  <c:v>520</c:v>
                </c:pt>
                <c:pt idx="8">
                  <c:v>300</c:v>
                </c:pt>
                <c:pt idx="9">
                  <c:v>200</c:v>
                </c:pt>
                <c:pt idx="10">
                  <c:v>405</c:v>
                </c:pt>
                <c:pt idx="11">
                  <c:v>655</c:v>
                </c:pt>
                <c:pt idx="12">
                  <c:v>400</c:v>
                </c:pt>
                <c:pt idx="13">
                  <c:v>300</c:v>
                </c:pt>
                <c:pt idx="14">
                  <c:v>200</c:v>
                </c:pt>
                <c:pt idx="15">
                  <c:v>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C-45FD-89B8-87153B655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31384"/>
        <c:axId val="354724208"/>
      </c:scatterChart>
      <c:valAx>
        <c:axId val="34923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4208"/>
        <c:crosses val="autoZero"/>
        <c:crossBetween val="midCat"/>
      </c:valAx>
      <c:valAx>
        <c:axId val="3547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3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Confining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'Stresspath 2'!$D$2:$D$10</c:f>
              <c:numCache>
                <c:formatCode>General</c:formatCode>
                <c:ptCount val="9"/>
                <c:pt idx="0">
                  <c:v>6.666666666666667</c:v>
                </c:pt>
                <c:pt idx="1">
                  <c:v>33.333333333333336</c:v>
                </c:pt>
                <c:pt idx="2">
                  <c:v>66.666666666666671</c:v>
                </c:pt>
                <c:pt idx="3">
                  <c:v>80</c:v>
                </c:pt>
                <c:pt idx="4">
                  <c:v>93.333333333333329</c:v>
                </c:pt>
                <c:pt idx="5">
                  <c:v>106.66666666666666</c:v>
                </c:pt>
                <c:pt idx="6">
                  <c:v>119.99999999999999</c:v>
                </c:pt>
                <c:pt idx="7">
                  <c:v>142.66666666666666</c:v>
                </c:pt>
                <c:pt idx="8">
                  <c:v>209.33333333333331</c:v>
                </c:pt>
              </c:numCache>
            </c:numRef>
          </c:xVal>
          <c:yVal>
            <c:numRef>
              <c:f>'Stresspath 2'!$E$2:$E$10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9E-4A33-B271-891E30C56413}"/>
            </c:ext>
          </c:extLst>
        </c:ser>
        <c:ser>
          <c:idx val="1"/>
          <c:order val="1"/>
          <c:tx>
            <c:v>Pore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'Stresspath 2'!$D$2:$D$10</c:f>
              <c:numCache>
                <c:formatCode>General</c:formatCode>
                <c:ptCount val="9"/>
                <c:pt idx="0">
                  <c:v>6.666666666666667</c:v>
                </c:pt>
                <c:pt idx="1">
                  <c:v>33.333333333333336</c:v>
                </c:pt>
                <c:pt idx="2">
                  <c:v>66.666666666666671</c:v>
                </c:pt>
                <c:pt idx="3">
                  <c:v>80</c:v>
                </c:pt>
                <c:pt idx="4">
                  <c:v>93.333333333333329</c:v>
                </c:pt>
                <c:pt idx="5">
                  <c:v>106.66666666666666</c:v>
                </c:pt>
                <c:pt idx="6">
                  <c:v>119.99999999999999</c:v>
                </c:pt>
                <c:pt idx="7">
                  <c:v>142.66666666666666</c:v>
                </c:pt>
                <c:pt idx="8">
                  <c:v>209.33333333333331</c:v>
                </c:pt>
              </c:numCache>
            </c:numRef>
          </c:xVal>
          <c:yVal>
            <c:numRef>
              <c:f>'Stresspath 2'!$F$2:$F$10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460</c:v>
                </c:pt>
                <c:pt idx="8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9E-4A33-B271-891E30C56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31384"/>
        <c:axId val="354724208"/>
      </c:scatterChart>
      <c:valAx>
        <c:axId val="34923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4208"/>
        <c:crosses val="autoZero"/>
        <c:crossBetween val="midCat"/>
      </c:valAx>
      <c:valAx>
        <c:axId val="3547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3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Effective Stress</c:v>
          </c:tx>
          <c:spPr>
            <a:ln w="190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'Stresspath 2'!$D$2:$D$10</c:f>
              <c:numCache>
                <c:formatCode>General</c:formatCode>
                <c:ptCount val="9"/>
                <c:pt idx="0">
                  <c:v>6.666666666666667</c:v>
                </c:pt>
                <c:pt idx="1">
                  <c:v>33.333333333333336</c:v>
                </c:pt>
                <c:pt idx="2">
                  <c:v>66.666666666666671</c:v>
                </c:pt>
                <c:pt idx="3">
                  <c:v>80</c:v>
                </c:pt>
                <c:pt idx="4">
                  <c:v>93.333333333333329</c:v>
                </c:pt>
                <c:pt idx="5">
                  <c:v>106.66666666666666</c:v>
                </c:pt>
                <c:pt idx="6">
                  <c:v>119.99999999999999</c:v>
                </c:pt>
                <c:pt idx="7">
                  <c:v>142.66666666666666</c:v>
                </c:pt>
                <c:pt idx="8">
                  <c:v>209.33333333333331</c:v>
                </c:pt>
              </c:numCache>
            </c:numRef>
          </c:xVal>
          <c:yVal>
            <c:numRef>
              <c:f>'Stresspath 2'!$G$2:$G$10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800</c:v>
                </c:pt>
                <c:pt idx="4">
                  <c:v>600</c:v>
                </c:pt>
                <c:pt idx="5">
                  <c:v>400</c:v>
                </c:pt>
                <c:pt idx="6">
                  <c:v>200</c:v>
                </c:pt>
                <c:pt idx="7">
                  <c:v>540</c:v>
                </c:pt>
                <c:pt idx="8">
                  <c:v>1540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C-45A4-94D3-A942814D7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31384"/>
        <c:axId val="354724208"/>
      </c:scatterChart>
      <c:valAx>
        <c:axId val="34923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4208"/>
        <c:crosses val="autoZero"/>
        <c:crossBetween val="midCat"/>
      </c:valAx>
      <c:valAx>
        <c:axId val="3547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3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Confining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'Stresspath 3'!$D$2:$D$8</c:f>
              <c:numCache>
                <c:formatCode>General</c:formatCode>
                <c:ptCount val="7"/>
                <c:pt idx="0">
                  <c:v>6.666666666666667</c:v>
                </c:pt>
                <c:pt idx="1">
                  <c:v>33.333333333333336</c:v>
                </c:pt>
                <c:pt idx="2">
                  <c:v>66.666666666666671</c:v>
                </c:pt>
                <c:pt idx="3">
                  <c:v>76</c:v>
                </c:pt>
                <c:pt idx="4">
                  <c:v>89.333333333333329</c:v>
                </c:pt>
                <c:pt idx="5">
                  <c:v>112</c:v>
                </c:pt>
                <c:pt idx="6">
                  <c:v>178.66666666666669</c:v>
                </c:pt>
              </c:numCache>
            </c:numRef>
          </c:xVal>
          <c:yVal>
            <c:numRef>
              <c:f>'Stresspath 3'!$E$2:$E$8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5-439A-B4A0-3D58A1F363D8}"/>
            </c:ext>
          </c:extLst>
        </c:ser>
        <c:ser>
          <c:idx val="1"/>
          <c:order val="1"/>
          <c:tx>
            <c:v>Pore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'Stresspath 3'!$D$2:$D$8</c:f>
              <c:numCache>
                <c:formatCode>General</c:formatCode>
                <c:ptCount val="7"/>
                <c:pt idx="0">
                  <c:v>6.666666666666667</c:v>
                </c:pt>
                <c:pt idx="1">
                  <c:v>33.333333333333336</c:v>
                </c:pt>
                <c:pt idx="2">
                  <c:v>66.666666666666671</c:v>
                </c:pt>
                <c:pt idx="3">
                  <c:v>76</c:v>
                </c:pt>
                <c:pt idx="4">
                  <c:v>89.333333333333329</c:v>
                </c:pt>
                <c:pt idx="5">
                  <c:v>112</c:v>
                </c:pt>
                <c:pt idx="6">
                  <c:v>178.66666666666669</c:v>
                </c:pt>
              </c:numCache>
            </c:numRef>
          </c:xVal>
          <c:yVal>
            <c:numRef>
              <c:f>'Stresspath 3'!$F$2:$F$8</c:f>
              <c:numCache>
                <c:formatCode>General</c:formatCode>
                <c:ptCount val="7"/>
                <c:pt idx="0">
                  <c:v>0</c:v>
                </c:pt>
                <c:pt idx="1">
                  <c:v>230</c:v>
                </c:pt>
                <c:pt idx="2">
                  <c:v>460</c:v>
                </c:pt>
                <c:pt idx="3">
                  <c:v>600</c:v>
                </c:pt>
                <c:pt idx="4">
                  <c:v>800</c:v>
                </c:pt>
                <c:pt idx="5">
                  <c:v>460</c:v>
                </c:pt>
                <c:pt idx="6">
                  <c:v>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5-439A-B4A0-3D58A1F36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31384"/>
        <c:axId val="354724208"/>
      </c:scatterChart>
      <c:valAx>
        <c:axId val="34923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4208"/>
        <c:crosses val="autoZero"/>
        <c:crossBetween val="midCat"/>
      </c:valAx>
      <c:valAx>
        <c:axId val="3547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3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Effective Stress</c:v>
          </c:tx>
          <c:spPr>
            <a:ln w="190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'Stresspath 3'!$D$2:$D$8</c:f>
              <c:numCache>
                <c:formatCode>General</c:formatCode>
                <c:ptCount val="7"/>
                <c:pt idx="0">
                  <c:v>6.666666666666667</c:v>
                </c:pt>
                <c:pt idx="1">
                  <c:v>33.333333333333336</c:v>
                </c:pt>
                <c:pt idx="2">
                  <c:v>66.666666666666671</c:v>
                </c:pt>
                <c:pt idx="3">
                  <c:v>76</c:v>
                </c:pt>
                <c:pt idx="4">
                  <c:v>89.333333333333329</c:v>
                </c:pt>
                <c:pt idx="5">
                  <c:v>112</c:v>
                </c:pt>
                <c:pt idx="6">
                  <c:v>178.66666666666669</c:v>
                </c:pt>
              </c:numCache>
            </c:numRef>
          </c:xVal>
          <c:yVal>
            <c:numRef>
              <c:f>'Stresspath 3'!$G$2:$G$8</c:f>
              <c:numCache>
                <c:formatCode>General</c:formatCode>
                <c:ptCount val="7"/>
                <c:pt idx="0">
                  <c:v>100</c:v>
                </c:pt>
                <c:pt idx="1">
                  <c:v>270</c:v>
                </c:pt>
                <c:pt idx="2">
                  <c:v>540</c:v>
                </c:pt>
                <c:pt idx="3">
                  <c:v>400</c:v>
                </c:pt>
                <c:pt idx="4">
                  <c:v>200</c:v>
                </c:pt>
                <c:pt idx="5">
                  <c:v>540</c:v>
                </c:pt>
                <c:pt idx="6">
                  <c:v>1080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0-4412-88C7-6205B15C4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31384"/>
        <c:axId val="354724208"/>
      </c:scatterChart>
      <c:valAx>
        <c:axId val="34923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4208"/>
        <c:crosses val="autoZero"/>
        <c:crossBetween val="midCat"/>
      </c:valAx>
      <c:valAx>
        <c:axId val="3547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3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623019</xdr:colOff>
      <xdr:row>87</xdr:row>
      <xdr:rowOff>31750</xdr:rowOff>
    </xdr:from>
    <xdr:to>
      <xdr:col>12</xdr:col>
      <xdr:colOff>2228850</xdr:colOff>
      <xdr:row>124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2737389</xdr:colOff>
      <xdr:row>87</xdr:row>
      <xdr:rowOff>44331</xdr:rowOff>
    </xdr:from>
    <xdr:to>
      <xdr:col>15</xdr:col>
      <xdr:colOff>6250018</xdr:colOff>
      <xdr:row>124</xdr:row>
      <xdr:rowOff>25281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17</xdr:row>
      <xdr:rowOff>162984</xdr:rowOff>
    </xdr:from>
    <xdr:to>
      <xdr:col>7</xdr:col>
      <xdr:colOff>793751</xdr:colOff>
      <xdr:row>37</xdr:row>
      <xdr:rowOff>84668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1037166</xdr:colOff>
      <xdr:row>17</xdr:row>
      <xdr:rowOff>137583</xdr:rowOff>
    </xdr:from>
    <xdr:to>
      <xdr:col>15</xdr:col>
      <xdr:colOff>359833</xdr:colOff>
      <xdr:row>37</xdr:row>
      <xdr:rowOff>59267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11</xdr:row>
      <xdr:rowOff>39159</xdr:rowOff>
    </xdr:from>
    <xdr:to>
      <xdr:col>7</xdr:col>
      <xdr:colOff>812801</xdr:colOff>
      <xdr:row>30</xdr:row>
      <xdr:rowOff>151343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1103841</xdr:colOff>
      <xdr:row>11</xdr:row>
      <xdr:rowOff>32808</xdr:rowOff>
    </xdr:from>
    <xdr:to>
      <xdr:col>15</xdr:col>
      <xdr:colOff>426508</xdr:colOff>
      <xdr:row>30</xdr:row>
      <xdr:rowOff>144992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339725</xdr:colOff>
      <xdr:row>10</xdr:row>
      <xdr:rowOff>67734</xdr:rowOff>
    </xdr:from>
    <xdr:to>
      <xdr:col>7</xdr:col>
      <xdr:colOff>879476</xdr:colOff>
      <xdr:row>29</xdr:row>
      <xdr:rowOff>179918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1075266</xdr:colOff>
      <xdr:row>9</xdr:row>
      <xdr:rowOff>118533</xdr:rowOff>
    </xdr:from>
    <xdr:to>
      <xdr:col>15</xdr:col>
      <xdr:colOff>397933</xdr:colOff>
      <xdr:row>29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abSelected="1" topLeftCell="A34" zoomScale="60" zoomScaleNormal="60" workbookViewId="0">
      <selection activeCell="B68" sqref="B68"/>
    </sheetView>
  </sheetViews>
  <sheetFormatPr defaultRowHeight="15" x14ac:dyDescent="0.25"/>
  <cols>
    <col min="1" max="1" width="5.875" bestFit="1" customWidth="1"/>
    <col min="2" max="2" width="61.625" bestFit="1" customWidth="1"/>
    <col min="3" max="3" width="28" bestFit="1" customWidth="1"/>
    <col min="4" max="4" width="29.875" bestFit="1" customWidth="1"/>
    <col min="5" max="5" width="22.125" customWidth="1"/>
    <col min="6" max="6" width="27.75" bestFit="1" customWidth="1"/>
    <col min="7" max="7" width="20.625" customWidth="1"/>
    <col min="8" max="8" width="29.875" bestFit="1" customWidth="1"/>
    <col min="9" max="9" width="14.875" customWidth="1"/>
    <col min="10" max="10" width="30.875" bestFit="1" customWidth="1"/>
    <col min="11" max="12" width="23.875" customWidth="1"/>
    <col min="13" max="13" width="44.75" bestFit="1" customWidth="1"/>
    <col min="14" max="14" width="48.375" bestFit="1" customWidth="1"/>
    <col min="15" max="15" width="23.75" customWidth="1"/>
    <col min="16" max="16" width="100.875" customWidth="1"/>
  </cols>
  <sheetData>
    <row r="1" spans="1:16" s="40" customFormat="1" ht="18" thickBot="1" x14ac:dyDescent="0.35">
      <c r="A1" s="40" t="s">
        <v>0</v>
      </c>
      <c r="B1" s="40" t="s">
        <v>49</v>
      </c>
      <c r="C1" s="40" t="s">
        <v>21</v>
      </c>
      <c r="D1" s="40" t="s">
        <v>20</v>
      </c>
      <c r="E1" s="40" t="s">
        <v>68</v>
      </c>
      <c r="F1" s="40" t="s">
        <v>1</v>
      </c>
      <c r="G1" s="40" t="s">
        <v>69</v>
      </c>
      <c r="H1" s="40" t="s">
        <v>22</v>
      </c>
      <c r="I1" s="40" t="s">
        <v>2</v>
      </c>
      <c r="J1" s="40" t="s">
        <v>18</v>
      </c>
      <c r="K1" s="40" t="s">
        <v>76</v>
      </c>
      <c r="L1" s="40" t="s">
        <v>77</v>
      </c>
      <c r="M1" s="40" t="s">
        <v>46</v>
      </c>
      <c r="N1" s="40" t="s">
        <v>59</v>
      </c>
      <c r="O1" s="40" t="s">
        <v>3</v>
      </c>
      <c r="P1" s="40" t="s">
        <v>23</v>
      </c>
    </row>
    <row r="2" spans="1:16" ht="15.75" thickTop="1" x14ac:dyDescent="0.25">
      <c r="A2">
        <v>1.1000000000000001</v>
      </c>
      <c r="B2" t="s">
        <v>50</v>
      </c>
      <c r="C2">
        <v>100</v>
      </c>
      <c r="D2">
        <v>0</v>
      </c>
      <c r="E2">
        <f>D2/C2</f>
        <v>0</v>
      </c>
      <c r="F2">
        <v>0</v>
      </c>
      <c r="H2">
        <f t="shared" ref="H2:H7" si="0">D2-F2</f>
        <v>0</v>
      </c>
      <c r="I2">
        <v>24</v>
      </c>
      <c r="J2">
        <f>I2</f>
        <v>24</v>
      </c>
    </row>
    <row r="3" spans="1:16" x14ac:dyDescent="0.25">
      <c r="A3">
        <v>1.2</v>
      </c>
      <c r="B3" t="s">
        <v>51</v>
      </c>
      <c r="C3">
        <v>100</v>
      </c>
      <c r="D3">
        <v>100</v>
      </c>
      <c r="E3">
        <f t="shared" ref="E3:E14" si="1">D3/C3</f>
        <v>1</v>
      </c>
      <c r="F3">
        <v>0</v>
      </c>
      <c r="G3">
        <f t="shared" ref="G3:G5" si="2">F3/D3</f>
        <v>0</v>
      </c>
      <c r="H3">
        <f t="shared" si="0"/>
        <v>100</v>
      </c>
      <c r="I3">
        <v>24</v>
      </c>
      <c r="J3">
        <f>I3+J2</f>
        <v>48</v>
      </c>
      <c r="P3" t="s">
        <v>80</v>
      </c>
    </row>
    <row r="4" spans="1:16" s="5" customFormat="1" x14ac:dyDescent="0.25">
      <c r="A4" s="5">
        <v>1.3</v>
      </c>
      <c r="B4" s="5" t="s">
        <v>52</v>
      </c>
      <c r="C4" s="5">
        <v>100</v>
      </c>
      <c r="D4" s="5">
        <v>100</v>
      </c>
      <c r="E4" s="5">
        <f t="shared" si="1"/>
        <v>1</v>
      </c>
      <c r="F4" s="5">
        <v>20</v>
      </c>
      <c r="G4">
        <f t="shared" si="2"/>
        <v>0.2</v>
      </c>
      <c r="H4" s="5">
        <f t="shared" si="0"/>
        <v>80</v>
      </c>
      <c r="I4" s="5">
        <f>(F4-F3)/25</f>
        <v>0.8</v>
      </c>
      <c r="J4">
        <f t="shared" ref="J4:J86" si="3">I4+J3</f>
        <v>48.8</v>
      </c>
      <c r="K4"/>
      <c r="L4"/>
      <c r="P4" s="5" t="s">
        <v>81</v>
      </c>
    </row>
    <row r="5" spans="1:16" s="44" customFormat="1" x14ac:dyDescent="0.25">
      <c r="A5" s="44">
        <v>1.4</v>
      </c>
      <c r="B5" s="44" t="s">
        <v>53</v>
      </c>
      <c r="C5" s="44">
        <v>100</v>
      </c>
      <c r="D5" s="44">
        <v>100</v>
      </c>
      <c r="E5" s="44">
        <f t="shared" si="1"/>
        <v>1</v>
      </c>
      <c r="F5" s="44">
        <v>20</v>
      </c>
      <c r="G5" s="44">
        <f t="shared" si="2"/>
        <v>0.2</v>
      </c>
      <c r="H5" s="44">
        <f t="shared" si="0"/>
        <v>80</v>
      </c>
      <c r="I5" s="44">
        <v>3</v>
      </c>
      <c r="J5" s="44">
        <f t="shared" si="3"/>
        <v>51.8</v>
      </c>
      <c r="K5" s="44">
        <v>20</v>
      </c>
      <c r="L5" s="44">
        <f>K5/F5</f>
        <v>1</v>
      </c>
      <c r="M5" s="44">
        <v>30</v>
      </c>
      <c r="N5" s="44">
        <v>10</v>
      </c>
      <c r="O5" s="44" t="s">
        <v>40</v>
      </c>
      <c r="P5" s="44" t="s">
        <v>79</v>
      </c>
    </row>
    <row r="6" spans="1:16" s="2" customFormat="1" x14ac:dyDescent="0.25">
      <c r="A6" s="45">
        <v>1.5</v>
      </c>
      <c r="B6" s="45" t="s">
        <v>88</v>
      </c>
      <c r="C6" s="45">
        <v>145</v>
      </c>
      <c r="D6" s="45">
        <v>145</v>
      </c>
      <c r="E6" s="45">
        <f t="shared" si="1"/>
        <v>1</v>
      </c>
      <c r="F6" s="45">
        <v>20</v>
      </c>
      <c r="H6" s="45">
        <f t="shared" si="0"/>
        <v>125</v>
      </c>
      <c r="P6" s="45" t="s">
        <v>87</v>
      </c>
    </row>
    <row r="7" spans="1:16" s="46" customFormat="1" x14ac:dyDescent="0.25">
      <c r="A7" s="46">
        <v>2.1</v>
      </c>
      <c r="B7" s="46" t="s">
        <v>89</v>
      </c>
      <c r="C7" s="46">
        <v>250</v>
      </c>
      <c r="D7" s="46">
        <v>250</v>
      </c>
      <c r="E7" s="46">
        <f t="shared" si="1"/>
        <v>1</v>
      </c>
      <c r="F7" s="46">
        <f>0.5*C7</f>
        <v>125</v>
      </c>
      <c r="G7" s="46">
        <f>F7/D7</f>
        <v>0.5</v>
      </c>
      <c r="H7" s="46">
        <f t="shared" si="0"/>
        <v>125</v>
      </c>
      <c r="I7" s="46">
        <f>(D7-D5)/25</f>
        <v>6</v>
      </c>
      <c r="J7" s="46">
        <f>I7+J5</f>
        <v>57.8</v>
      </c>
      <c r="O7" s="46" t="s">
        <v>78</v>
      </c>
      <c r="P7" s="46" t="s">
        <v>90</v>
      </c>
    </row>
    <row r="8" spans="1:16" x14ac:dyDescent="0.25">
      <c r="A8">
        <v>2.2000000000000002</v>
      </c>
      <c r="B8" t="s">
        <v>66</v>
      </c>
      <c r="C8">
        <f>D8/0.8</f>
        <v>312.5</v>
      </c>
      <c r="D8">
        <v>250</v>
      </c>
      <c r="E8">
        <f t="shared" si="1"/>
        <v>0.8</v>
      </c>
      <c r="F8">
        <v>125</v>
      </c>
      <c r="G8">
        <f t="shared" ref="G8:G14" si="4">F8/D8</f>
        <v>0.5</v>
      </c>
      <c r="H8">
        <f t="shared" ref="H8:H14" si="5">D8-F8</f>
        <v>125</v>
      </c>
      <c r="I8">
        <f>(C8-C7)/25</f>
        <v>2.5</v>
      </c>
      <c r="J8">
        <f>I8+J7</f>
        <v>60.3</v>
      </c>
      <c r="O8" t="s">
        <v>78</v>
      </c>
      <c r="P8" t="s">
        <v>83</v>
      </c>
    </row>
    <row r="9" spans="1:16" s="47" customFormat="1" x14ac:dyDescent="0.25">
      <c r="A9" s="47">
        <v>2.6</v>
      </c>
      <c r="B9" s="47" t="s">
        <v>91</v>
      </c>
      <c r="C9" s="47">
        <v>312.5</v>
      </c>
      <c r="D9" s="47">
        <v>250</v>
      </c>
      <c r="E9" s="47">
        <f t="shared" ref="E9" si="6">D9/C9</f>
        <v>0.8</v>
      </c>
      <c r="F9" s="47">
        <v>125</v>
      </c>
      <c r="G9" s="47">
        <f t="shared" ref="G9" si="7">F9/D9</f>
        <v>0.5</v>
      </c>
      <c r="H9" s="47">
        <f t="shared" ref="H9" si="8">D9-F9</f>
        <v>125</v>
      </c>
      <c r="I9" s="47">
        <f>(M9-F9)/25</f>
        <v>0.5</v>
      </c>
      <c r="J9" s="47">
        <f t="shared" ref="J9" si="9">I9+J8</f>
        <v>60.8</v>
      </c>
      <c r="K9" s="47">
        <f>K10</f>
        <v>25</v>
      </c>
      <c r="L9" s="47">
        <f>L10</f>
        <v>0.2</v>
      </c>
      <c r="M9" s="47">
        <f>M10</f>
        <v>137.5</v>
      </c>
      <c r="N9" s="47">
        <f>N10</f>
        <v>112.5</v>
      </c>
      <c r="P9" s="47" t="s">
        <v>92</v>
      </c>
    </row>
    <row r="10" spans="1:16" s="42" customFormat="1" x14ac:dyDescent="0.25">
      <c r="A10" s="42">
        <v>2.4</v>
      </c>
      <c r="B10" s="42" t="s">
        <v>60</v>
      </c>
      <c r="C10" s="42">
        <v>312.5</v>
      </c>
      <c r="D10" s="42">
        <v>250</v>
      </c>
      <c r="E10" s="42">
        <f t="shared" si="1"/>
        <v>0.8</v>
      </c>
      <c r="F10" s="42">
        <v>125</v>
      </c>
      <c r="G10" s="41">
        <f t="shared" si="4"/>
        <v>0.5</v>
      </c>
      <c r="H10" s="42">
        <f t="shared" si="5"/>
        <v>125</v>
      </c>
      <c r="I10" s="42">
        <v>8</v>
      </c>
      <c r="J10" s="41">
        <f>I10+J8</f>
        <v>68.3</v>
      </c>
      <c r="K10" s="41">
        <f>0.2*F10</f>
        <v>25</v>
      </c>
      <c r="L10" s="41">
        <f>K10/F10</f>
        <v>0.2</v>
      </c>
      <c r="M10" s="42">
        <f>F10+K10/2</f>
        <v>137.5</v>
      </c>
      <c r="N10" s="42">
        <f>F10-K10/2</f>
        <v>112.5</v>
      </c>
      <c r="O10" s="42" t="s">
        <v>40</v>
      </c>
      <c r="P10" s="42" t="s">
        <v>84</v>
      </c>
    </row>
    <row r="11" spans="1:16" x14ac:dyDescent="0.25">
      <c r="A11">
        <v>2.5</v>
      </c>
      <c r="B11" t="s">
        <v>10</v>
      </c>
      <c r="C11">
        <v>312.5</v>
      </c>
      <c r="D11">
        <v>250</v>
      </c>
      <c r="E11">
        <f t="shared" si="1"/>
        <v>0.8</v>
      </c>
      <c r="F11">
        <v>200</v>
      </c>
      <c r="G11">
        <f t="shared" si="4"/>
        <v>0.8</v>
      </c>
      <c r="H11" s="5">
        <f t="shared" si="5"/>
        <v>50</v>
      </c>
      <c r="I11">
        <f>(F11-F10)/25</f>
        <v>3</v>
      </c>
      <c r="J11">
        <f t="shared" si="3"/>
        <v>71.3</v>
      </c>
      <c r="O11" t="s">
        <v>78</v>
      </c>
    </row>
    <row r="12" spans="1:16" s="47" customFormat="1" x14ac:dyDescent="0.25">
      <c r="A12" s="47">
        <v>2.6</v>
      </c>
      <c r="B12" s="47" t="s">
        <v>91</v>
      </c>
      <c r="C12" s="47">
        <v>312.5</v>
      </c>
      <c r="D12" s="47">
        <v>250</v>
      </c>
      <c r="E12" s="47">
        <f t="shared" si="1"/>
        <v>0.8</v>
      </c>
      <c r="F12" s="47">
        <v>200</v>
      </c>
      <c r="G12" s="47">
        <f t="shared" si="4"/>
        <v>0.8</v>
      </c>
      <c r="H12" s="48">
        <f t="shared" si="5"/>
        <v>50</v>
      </c>
      <c r="I12" s="47">
        <f>(M12-F12)/25</f>
        <v>0.5</v>
      </c>
      <c r="J12" s="47">
        <f t="shared" si="3"/>
        <v>71.8</v>
      </c>
      <c r="K12" s="47">
        <f>K13</f>
        <v>25</v>
      </c>
      <c r="L12" s="47">
        <f>L13</f>
        <v>0.125</v>
      </c>
      <c r="M12" s="47">
        <f>M13</f>
        <v>212.5</v>
      </c>
      <c r="N12" s="47">
        <f>N13</f>
        <v>107.05</v>
      </c>
      <c r="P12" s="47" t="s">
        <v>92</v>
      </c>
    </row>
    <row r="13" spans="1:16" s="41" customFormat="1" x14ac:dyDescent="0.25">
      <c r="A13" s="41">
        <v>2.7</v>
      </c>
      <c r="B13" s="41" t="s">
        <v>60</v>
      </c>
      <c r="C13" s="41">
        <v>312.5</v>
      </c>
      <c r="D13" s="41">
        <v>250</v>
      </c>
      <c r="E13" s="41">
        <f t="shared" ref="E13" si="10">D13/C13</f>
        <v>0.8</v>
      </c>
      <c r="F13" s="41">
        <v>200</v>
      </c>
      <c r="G13" s="41">
        <f t="shared" ref="G13" si="11">F13/D13</f>
        <v>0.8</v>
      </c>
      <c r="H13" s="42">
        <f t="shared" ref="H13" si="12">D13-F13</f>
        <v>50</v>
      </c>
      <c r="I13" s="41">
        <v>8</v>
      </c>
      <c r="J13" s="41">
        <f>I13+J11</f>
        <v>79.3</v>
      </c>
      <c r="K13" s="41">
        <v>25</v>
      </c>
      <c r="L13" s="41">
        <f>K13/F13</f>
        <v>0.125</v>
      </c>
      <c r="M13" s="41">
        <f>F13+K13/2</f>
        <v>212.5</v>
      </c>
      <c r="N13" s="41">
        <f>G13+M13/2</f>
        <v>107.05</v>
      </c>
      <c r="O13" s="42" t="s">
        <v>40</v>
      </c>
      <c r="P13" s="41" t="s">
        <v>85</v>
      </c>
    </row>
    <row r="14" spans="1:16" s="1" customFormat="1" x14ac:dyDescent="0.25">
      <c r="A14" s="1">
        <v>2.8</v>
      </c>
      <c r="B14" s="1" t="s">
        <v>11</v>
      </c>
      <c r="C14" s="1">
        <v>312.5</v>
      </c>
      <c r="D14" s="1">
        <v>250</v>
      </c>
      <c r="E14" s="1">
        <f t="shared" si="1"/>
        <v>0.8</v>
      </c>
      <c r="F14" s="1">
        <v>125</v>
      </c>
      <c r="G14" s="1">
        <f t="shared" si="4"/>
        <v>0.5</v>
      </c>
      <c r="H14" s="6">
        <f t="shared" si="5"/>
        <v>125</v>
      </c>
      <c r="I14" s="1">
        <f>(F13-F14)/25</f>
        <v>3</v>
      </c>
      <c r="J14" s="1">
        <f t="shared" si="3"/>
        <v>82.3</v>
      </c>
      <c r="O14" s="1" t="s">
        <v>78</v>
      </c>
    </row>
    <row r="15" spans="1:16" x14ac:dyDescent="0.25">
      <c r="A15">
        <v>3.1</v>
      </c>
      <c r="B15" t="s">
        <v>67</v>
      </c>
      <c r="C15">
        <v>312.5</v>
      </c>
      <c r="D15">
        <v>312.5</v>
      </c>
      <c r="E15">
        <f>D15/C15</f>
        <v>1</v>
      </c>
      <c r="F15">
        <f>0.5*C15</f>
        <v>156.25</v>
      </c>
      <c r="G15">
        <f>F15/D15</f>
        <v>0.5</v>
      </c>
      <c r="H15">
        <f>D15-F15</f>
        <v>156.25</v>
      </c>
      <c r="I15">
        <f>(D15-D14)/25</f>
        <v>2.5</v>
      </c>
      <c r="J15">
        <f t="shared" si="3"/>
        <v>84.8</v>
      </c>
      <c r="O15" t="s">
        <v>78</v>
      </c>
      <c r="P15" t="s">
        <v>86</v>
      </c>
    </row>
    <row r="16" spans="1:16" x14ac:dyDescent="0.25">
      <c r="A16">
        <v>3.2</v>
      </c>
      <c r="B16" t="s">
        <v>70</v>
      </c>
      <c r="C16">
        <v>750</v>
      </c>
      <c r="D16">
        <v>750</v>
      </c>
      <c r="E16">
        <f>D16/C16</f>
        <v>1</v>
      </c>
      <c r="F16">
        <f>D16*0.5</f>
        <v>375</v>
      </c>
      <c r="G16">
        <f>F16/D16</f>
        <v>0.5</v>
      </c>
      <c r="H16">
        <f>D16-F16</f>
        <v>375</v>
      </c>
      <c r="I16">
        <f>(C16-C15)/25</f>
        <v>17.5</v>
      </c>
      <c r="J16">
        <f t="shared" si="3"/>
        <v>102.3</v>
      </c>
      <c r="O16" t="s">
        <v>78</v>
      </c>
      <c r="P16" t="s">
        <v>82</v>
      </c>
    </row>
    <row r="17" spans="1:16" x14ac:dyDescent="0.25">
      <c r="A17">
        <v>3.3</v>
      </c>
      <c r="B17" t="s">
        <v>71</v>
      </c>
      <c r="C17">
        <f>D17/0.8</f>
        <v>937.5</v>
      </c>
      <c r="D17">
        <v>750</v>
      </c>
      <c r="E17">
        <f>D17/C17</f>
        <v>0.8</v>
      </c>
      <c r="F17">
        <v>375</v>
      </c>
      <c r="G17">
        <f>F17/D17</f>
        <v>0.5</v>
      </c>
      <c r="H17">
        <f>D17-F17</f>
        <v>375</v>
      </c>
      <c r="I17">
        <f>(C17-C16)/25</f>
        <v>7.5</v>
      </c>
      <c r="J17">
        <f>I17+J16</f>
        <v>109.8</v>
      </c>
      <c r="O17" t="s">
        <v>78</v>
      </c>
      <c r="P17" t="s">
        <v>83</v>
      </c>
    </row>
    <row r="18" spans="1:16" s="47" customFormat="1" x14ac:dyDescent="0.25">
      <c r="A18" s="47">
        <v>2.6</v>
      </c>
      <c r="B18" s="47" t="s">
        <v>91</v>
      </c>
      <c r="C18" s="47">
        <f>C19</f>
        <v>937.5</v>
      </c>
      <c r="D18" s="47">
        <f>D19</f>
        <v>750</v>
      </c>
      <c r="E18" s="47">
        <f t="shared" ref="E18" si="13">D18/C18</f>
        <v>0.8</v>
      </c>
      <c r="F18" s="47">
        <f>F19</f>
        <v>375</v>
      </c>
      <c r="G18" s="47">
        <f t="shared" ref="G18" si="14">F18/D18</f>
        <v>0.5</v>
      </c>
      <c r="H18" s="48">
        <f t="shared" ref="H18" si="15">D18-F18</f>
        <v>375</v>
      </c>
      <c r="I18" s="47">
        <f>(M18-F18)/25</f>
        <v>1.5</v>
      </c>
      <c r="J18" s="47">
        <f t="shared" ref="J18" si="16">I18+J17</f>
        <v>111.3</v>
      </c>
      <c r="K18" s="47">
        <f>K19</f>
        <v>75</v>
      </c>
      <c r="L18" s="47">
        <f>L19</f>
        <v>0.2</v>
      </c>
      <c r="M18" s="47">
        <f>M19</f>
        <v>412.5</v>
      </c>
      <c r="N18" s="47">
        <f>N19</f>
        <v>337.5</v>
      </c>
      <c r="P18" s="47" t="s">
        <v>92</v>
      </c>
    </row>
    <row r="19" spans="1:16" s="42" customFormat="1" x14ac:dyDescent="0.25">
      <c r="A19" s="42">
        <v>3.4</v>
      </c>
      <c r="B19" s="42" t="s">
        <v>60</v>
      </c>
      <c r="C19" s="42">
        <f>D19/0.8</f>
        <v>937.5</v>
      </c>
      <c r="D19" s="42">
        <v>750</v>
      </c>
      <c r="E19" s="42">
        <f t="shared" ref="E19" si="17">D19/C19</f>
        <v>0.8</v>
      </c>
      <c r="F19" s="42">
        <v>375</v>
      </c>
      <c r="G19" s="41">
        <f t="shared" ref="G19:G22" si="18">F19/D19</f>
        <v>0.5</v>
      </c>
      <c r="H19" s="42">
        <f t="shared" ref="H19:H21" si="19">D19-F19</f>
        <v>375</v>
      </c>
      <c r="I19" s="41">
        <v>8</v>
      </c>
      <c r="J19" s="41">
        <f>I19+J17</f>
        <v>117.8</v>
      </c>
      <c r="K19" s="41">
        <f>0.2*F19</f>
        <v>75</v>
      </c>
      <c r="L19" s="41">
        <f>K19/F19</f>
        <v>0.2</v>
      </c>
      <c r="M19" s="42">
        <f>F19+K19/2</f>
        <v>412.5</v>
      </c>
      <c r="N19" s="42">
        <f>F19-K19/2</f>
        <v>337.5</v>
      </c>
      <c r="O19" s="42" t="s">
        <v>40</v>
      </c>
      <c r="P19" s="42" t="s">
        <v>84</v>
      </c>
    </row>
    <row r="20" spans="1:16" x14ac:dyDescent="0.25">
      <c r="A20">
        <v>3.5</v>
      </c>
      <c r="B20" t="s">
        <v>10</v>
      </c>
      <c r="C20">
        <v>937.5</v>
      </c>
      <c r="D20">
        <v>750</v>
      </c>
      <c r="E20">
        <v>0.8</v>
      </c>
      <c r="F20">
        <v>525</v>
      </c>
      <c r="G20">
        <f t="shared" si="18"/>
        <v>0.7</v>
      </c>
      <c r="H20">
        <f t="shared" si="19"/>
        <v>225</v>
      </c>
      <c r="I20">
        <f>(F20-F19)/25</f>
        <v>6</v>
      </c>
      <c r="J20">
        <f t="shared" si="3"/>
        <v>123.8</v>
      </c>
      <c r="O20" t="s">
        <v>78</v>
      </c>
    </row>
    <row r="21" spans="1:16" s="47" customFormat="1" x14ac:dyDescent="0.25">
      <c r="A21" s="47">
        <v>2.6</v>
      </c>
      <c r="B21" s="47" t="s">
        <v>91</v>
      </c>
      <c r="C21" s="47">
        <f>C22</f>
        <v>937.5</v>
      </c>
      <c r="D21" s="47">
        <f>D22</f>
        <v>750</v>
      </c>
      <c r="E21" s="47">
        <f t="shared" ref="E21" si="20">D21/C21</f>
        <v>0.8</v>
      </c>
      <c r="F21" s="47">
        <f>F22</f>
        <v>525</v>
      </c>
      <c r="G21" s="47">
        <f t="shared" si="18"/>
        <v>0.7</v>
      </c>
      <c r="H21" s="48">
        <f t="shared" si="19"/>
        <v>225</v>
      </c>
      <c r="I21" s="47">
        <f>(M21-F21)/25</f>
        <v>1.5</v>
      </c>
      <c r="J21" s="47">
        <f t="shared" si="3"/>
        <v>125.3</v>
      </c>
      <c r="K21" s="47">
        <f>K22</f>
        <v>75</v>
      </c>
      <c r="L21" s="47">
        <f>L22</f>
        <v>0.14285714285714285</v>
      </c>
      <c r="M21" s="47">
        <f>M22</f>
        <v>562.5</v>
      </c>
      <c r="N21" s="47">
        <f>N22</f>
        <v>487.5</v>
      </c>
      <c r="P21" s="47" t="s">
        <v>92</v>
      </c>
    </row>
    <row r="22" spans="1:16" s="42" customFormat="1" x14ac:dyDescent="0.25">
      <c r="A22" s="42">
        <v>3.6</v>
      </c>
      <c r="B22" s="42" t="s">
        <v>60</v>
      </c>
      <c r="C22" s="42">
        <f>D22/0.8</f>
        <v>937.5</v>
      </c>
      <c r="D22" s="42">
        <v>750</v>
      </c>
      <c r="E22" s="42">
        <f t="shared" ref="E22" si="21">D22/C22</f>
        <v>0.8</v>
      </c>
      <c r="F22" s="42">
        <f>0.7*D22</f>
        <v>525</v>
      </c>
      <c r="G22" s="41">
        <f t="shared" si="18"/>
        <v>0.7</v>
      </c>
      <c r="H22" s="42">
        <f t="shared" ref="H22" si="22">D22-F22</f>
        <v>225</v>
      </c>
      <c r="I22" s="41">
        <v>8</v>
      </c>
      <c r="J22" s="41">
        <f>I22+J20</f>
        <v>131.80000000000001</v>
      </c>
      <c r="K22" s="41">
        <v>75</v>
      </c>
      <c r="L22" s="41">
        <f>K22/F22</f>
        <v>0.14285714285714285</v>
      </c>
      <c r="M22" s="42">
        <f>F22+K22/2</f>
        <v>562.5</v>
      </c>
      <c r="N22" s="42">
        <f>F22-K22/2</f>
        <v>487.5</v>
      </c>
      <c r="O22" s="42" t="s">
        <v>40</v>
      </c>
      <c r="P22" s="41" t="s">
        <v>85</v>
      </c>
    </row>
    <row r="23" spans="1:16" x14ac:dyDescent="0.25">
      <c r="A23">
        <v>3.5</v>
      </c>
      <c r="B23" t="s">
        <v>10</v>
      </c>
      <c r="C23">
        <v>937.5</v>
      </c>
      <c r="D23">
        <v>750</v>
      </c>
      <c r="E23">
        <v>0.8</v>
      </c>
      <c r="F23">
        <f>0.8*D23</f>
        <v>600</v>
      </c>
      <c r="G23">
        <f t="shared" ref="G23:G26" si="23">F23/D23</f>
        <v>0.8</v>
      </c>
      <c r="H23">
        <f>D23-F23</f>
        <v>150</v>
      </c>
      <c r="I23">
        <f>(F23-F22)/25</f>
        <v>3</v>
      </c>
      <c r="J23">
        <f t="shared" si="3"/>
        <v>134.80000000000001</v>
      </c>
      <c r="O23" t="s">
        <v>78</v>
      </c>
    </row>
    <row r="24" spans="1:16" s="47" customFormat="1" x14ac:dyDescent="0.25">
      <c r="A24" s="47">
        <v>2.6</v>
      </c>
      <c r="B24" s="47" t="s">
        <v>91</v>
      </c>
      <c r="C24" s="47">
        <f>C25</f>
        <v>937.5</v>
      </c>
      <c r="D24" s="47">
        <f>D25</f>
        <v>750</v>
      </c>
      <c r="E24" s="47">
        <f t="shared" ref="E24" si="24">D24/C24</f>
        <v>0.8</v>
      </c>
      <c r="F24" s="47">
        <v>600</v>
      </c>
      <c r="G24" s="47">
        <f t="shared" si="23"/>
        <v>0.8</v>
      </c>
      <c r="H24" s="48">
        <f t="shared" ref="H24" si="25">D24-F24</f>
        <v>150</v>
      </c>
      <c r="I24" s="47">
        <f>(M24-F24)/25</f>
        <v>1.5</v>
      </c>
      <c r="J24" s="47">
        <f t="shared" si="3"/>
        <v>136.30000000000001</v>
      </c>
      <c r="K24" s="47">
        <f>K25</f>
        <v>75</v>
      </c>
      <c r="L24" s="47">
        <f>L25</f>
        <v>0.125</v>
      </c>
      <c r="M24" s="47">
        <f>M25</f>
        <v>637.5</v>
      </c>
      <c r="N24" s="47">
        <f>N25</f>
        <v>562.5</v>
      </c>
      <c r="P24" s="47" t="s">
        <v>92</v>
      </c>
    </row>
    <row r="25" spans="1:16" s="42" customFormat="1" x14ac:dyDescent="0.25">
      <c r="A25" s="42">
        <v>3.6</v>
      </c>
      <c r="B25" s="42" t="s">
        <v>60</v>
      </c>
      <c r="C25" s="42">
        <f>D25/0.8</f>
        <v>937.5</v>
      </c>
      <c r="D25" s="42">
        <v>750</v>
      </c>
      <c r="E25" s="42">
        <f t="shared" ref="E25" si="26">D25/C25</f>
        <v>0.8</v>
      </c>
      <c r="F25" s="42">
        <v>600</v>
      </c>
      <c r="G25" s="41">
        <f t="shared" si="23"/>
        <v>0.8</v>
      </c>
      <c r="H25" s="42">
        <f t="shared" ref="H25:H26" si="27">D25-F25</f>
        <v>150</v>
      </c>
      <c r="I25" s="41">
        <v>8</v>
      </c>
      <c r="J25" s="41">
        <f>I25+J23</f>
        <v>142.80000000000001</v>
      </c>
      <c r="K25" s="41">
        <v>75</v>
      </c>
      <c r="L25" s="41">
        <f>K25/F25</f>
        <v>0.125</v>
      </c>
      <c r="M25" s="42">
        <f>F25+K25/2</f>
        <v>637.5</v>
      </c>
      <c r="N25" s="42">
        <f>F25-K25/2</f>
        <v>562.5</v>
      </c>
      <c r="O25" s="42" t="s">
        <v>40</v>
      </c>
      <c r="P25" s="41" t="s">
        <v>85</v>
      </c>
    </row>
    <row r="26" spans="1:16" s="1" customFormat="1" x14ac:dyDescent="0.25">
      <c r="A26" s="1">
        <v>3.7</v>
      </c>
      <c r="B26" s="1" t="s">
        <v>11</v>
      </c>
      <c r="C26" s="1">
        <v>937.5</v>
      </c>
      <c r="D26" s="1">
        <v>750</v>
      </c>
      <c r="F26" s="1">
        <v>375</v>
      </c>
      <c r="G26" s="1">
        <f t="shared" si="23"/>
        <v>0.5</v>
      </c>
      <c r="H26" s="1">
        <f t="shared" si="27"/>
        <v>375</v>
      </c>
      <c r="I26" s="1">
        <f>(F25-F26)/25</f>
        <v>9</v>
      </c>
      <c r="J26" s="1">
        <f t="shared" si="3"/>
        <v>151.80000000000001</v>
      </c>
      <c r="O26" t="s">
        <v>78</v>
      </c>
    </row>
    <row r="27" spans="1:16" x14ac:dyDescent="0.25">
      <c r="A27">
        <v>3.1</v>
      </c>
      <c r="B27" t="s">
        <v>67</v>
      </c>
      <c r="C27">
        <v>937.5</v>
      </c>
      <c r="D27">
        <v>937.5</v>
      </c>
      <c r="E27">
        <f>D27/C27</f>
        <v>1</v>
      </c>
      <c r="F27">
        <f>0.5*C27</f>
        <v>468.75</v>
      </c>
      <c r="G27">
        <f>F27/D27</f>
        <v>0.5</v>
      </c>
      <c r="H27">
        <f>D27-F27</f>
        <v>468.75</v>
      </c>
      <c r="I27">
        <f>(D27-D26)/25</f>
        <v>7.5</v>
      </c>
      <c r="J27">
        <f t="shared" si="3"/>
        <v>159.30000000000001</v>
      </c>
      <c r="O27" t="s">
        <v>78</v>
      </c>
      <c r="P27" t="s">
        <v>86</v>
      </c>
    </row>
    <row r="28" spans="1:16" x14ac:dyDescent="0.25">
      <c r="A28">
        <v>3.2</v>
      </c>
      <c r="B28" t="s">
        <v>70</v>
      </c>
      <c r="C28">
        <v>1500</v>
      </c>
      <c r="D28">
        <v>1500</v>
      </c>
      <c r="E28">
        <f>D28/C28</f>
        <v>1</v>
      </c>
      <c r="F28">
        <f>D28*0.5</f>
        <v>750</v>
      </c>
      <c r="G28">
        <f>F28/D28</f>
        <v>0.5</v>
      </c>
      <c r="H28">
        <f>D28-F28</f>
        <v>750</v>
      </c>
      <c r="I28">
        <f>(C28-C27)/25</f>
        <v>22.5</v>
      </c>
      <c r="J28">
        <f t="shared" si="3"/>
        <v>181.8</v>
      </c>
      <c r="O28" t="s">
        <v>78</v>
      </c>
      <c r="P28" t="s">
        <v>82</v>
      </c>
    </row>
    <row r="29" spans="1:16" x14ac:dyDescent="0.25">
      <c r="A29">
        <v>3.3</v>
      </c>
      <c r="B29" t="s">
        <v>71</v>
      </c>
      <c r="C29">
        <f>1500/0.8</f>
        <v>1875</v>
      </c>
      <c r="D29">
        <v>1500</v>
      </c>
      <c r="E29">
        <f>D29/C29</f>
        <v>0.8</v>
      </c>
      <c r="F29">
        <v>750</v>
      </c>
      <c r="G29">
        <f>F29/D29</f>
        <v>0.5</v>
      </c>
      <c r="H29">
        <f>D29-F29</f>
        <v>750</v>
      </c>
      <c r="I29">
        <f>(C29-C28)/25</f>
        <v>15</v>
      </c>
      <c r="J29">
        <f>I29+J28</f>
        <v>196.8</v>
      </c>
      <c r="O29" t="s">
        <v>78</v>
      </c>
      <c r="P29" t="s">
        <v>83</v>
      </c>
    </row>
    <row r="30" spans="1:16" s="47" customFormat="1" x14ac:dyDescent="0.25">
      <c r="A30" s="47">
        <v>2.6</v>
      </c>
      <c r="B30" s="47" t="s">
        <v>91</v>
      </c>
      <c r="C30" s="47">
        <f>C31</f>
        <v>1875</v>
      </c>
      <c r="D30" s="47">
        <f>D31</f>
        <v>1500</v>
      </c>
      <c r="E30" s="47">
        <f t="shared" ref="E30" si="28">D30/C30</f>
        <v>0.8</v>
      </c>
      <c r="F30" s="47">
        <f>F31</f>
        <v>750</v>
      </c>
      <c r="G30" s="47">
        <f t="shared" ref="G30" si="29">F30/D30</f>
        <v>0.5</v>
      </c>
      <c r="H30" s="48">
        <f t="shared" ref="H30" si="30">D30-F30</f>
        <v>750</v>
      </c>
      <c r="I30" s="47">
        <f>(M30-F30)/25</f>
        <v>3</v>
      </c>
      <c r="J30" s="47">
        <f t="shared" ref="J30" si="31">I30+J29</f>
        <v>199.8</v>
      </c>
      <c r="K30" s="47">
        <f>K31</f>
        <v>150</v>
      </c>
      <c r="L30" s="47">
        <f>L31</f>
        <v>0.2</v>
      </c>
      <c r="M30" s="47">
        <f>M31</f>
        <v>825</v>
      </c>
      <c r="N30" s="47">
        <f>N31</f>
        <v>675</v>
      </c>
      <c r="P30" s="47" t="s">
        <v>92</v>
      </c>
    </row>
    <row r="31" spans="1:16" s="42" customFormat="1" x14ac:dyDescent="0.25">
      <c r="A31" s="42">
        <v>3.4</v>
      </c>
      <c r="B31" s="42" t="s">
        <v>60</v>
      </c>
      <c r="C31" s="42">
        <v>1875</v>
      </c>
      <c r="D31" s="42">
        <v>1500</v>
      </c>
      <c r="E31" s="42">
        <f t="shared" ref="E31" si="32">D31/C31</f>
        <v>0.8</v>
      </c>
      <c r="F31" s="42">
        <v>750</v>
      </c>
      <c r="G31" s="41">
        <f t="shared" ref="G31:G41" si="33">F31/D31</f>
        <v>0.5</v>
      </c>
      <c r="H31" s="42">
        <f t="shared" ref="H31:H41" si="34">D31-F31</f>
        <v>750</v>
      </c>
      <c r="I31" s="41">
        <v>8</v>
      </c>
      <c r="J31" s="41">
        <f>I31+J29</f>
        <v>204.8</v>
      </c>
      <c r="K31" s="41">
        <f>0.2*F31</f>
        <v>150</v>
      </c>
      <c r="L31" s="41">
        <f>K31/F31</f>
        <v>0.2</v>
      </c>
      <c r="M31" s="42">
        <f>F31+K31/2</f>
        <v>825</v>
      </c>
      <c r="N31" s="42">
        <f>F31-K31/2</f>
        <v>675</v>
      </c>
      <c r="O31" s="42" t="s">
        <v>40</v>
      </c>
      <c r="P31" s="42" t="s">
        <v>84</v>
      </c>
    </row>
    <row r="32" spans="1:16" x14ac:dyDescent="0.25">
      <c r="A32">
        <v>3.5</v>
      </c>
      <c r="B32" t="s">
        <v>10</v>
      </c>
      <c r="C32">
        <v>1875</v>
      </c>
      <c r="D32">
        <v>1500</v>
      </c>
      <c r="E32">
        <v>0.8</v>
      </c>
      <c r="F32">
        <f>0.65*D32</f>
        <v>975</v>
      </c>
      <c r="G32">
        <f t="shared" si="33"/>
        <v>0.65</v>
      </c>
      <c r="H32">
        <f t="shared" si="34"/>
        <v>525</v>
      </c>
      <c r="I32">
        <f>(F32-F31)/25</f>
        <v>9</v>
      </c>
      <c r="J32">
        <f t="shared" si="3"/>
        <v>213.8</v>
      </c>
      <c r="O32" t="s">
        <v>78</v>
      </c>
    </row>
    <row r="33" spans="1:16" s="47" customFormat="1" x14ac:dyDescent="0.25">
      <c r="A33" s="47">
        <v>2.6</v>
      </c>
      <c r="B33" s="47" t="s">
        <v>91</v>
      </c>
      <c r="C33" s="47">
        <f>C34</f>
        <v>1875</v>
      </c>
      <c r="D33" s="47">
        <f>D34</f>
        <v>1500</v>
      </c>
      <c r="E33" s="47">
        <f t="shared" ref="E33" si="35">D33/C33</f>
        <v>0.8</v>
      </c>
      <c r="F33" s="47">
        <f>F34</f>
        <v>975</v>
      </c>
      <c r="G33" s="47">
        <f t="shared" si="33"/>
        <v>0.65</v>
      </c>
      <c r="H33" s="48">
        <f t="shared" si="34"/>
        <v>525</v>
      </c>
      <c r="I33" s="47">
        <f>(M33-F33)/25</f>
        <v>3</v>
      </c>
      <c r="J33" s="47">
        <f t="shared" si="3"/>
        <v>216.8</v>
      </c>
      <c r="K33" s="47">
        <f>K34</f>
        <v>150</v>
      </c>
      <c r="L33" s="47">
        <f>L34</f>
        <v>0.15384615384615385</v>
      </c>
      <c r="M33" s="47">
        <f>M34</f>
        <v>1050</v>
      </c>
      <c r="N33" s="47">
        <f>N34</f>
        <v>900</v>
      </c>
      <c r="P33" s="47" t="s">
        <v>92</v>
      </c>
    </row>
    <row r="34" spans="1:16" s="42" customFormat="1" x14ac:dyDescent="0.25">
      <c r="A34" s="42">
        <v>3.6</v>
      </c>
      <c r="B34" s="42" t="s">
        <v>60</v>
      </c>
      <c r="C34" s="42">
        <v>1875</v>
      </c>
      <c r="D34" s="42">
        <v>1500</v>
      </c>
      <c r="E34" s="42">
        <f t="shared" ref="E34" si="36">D34/C34</f>
        <v>0.8</v>
      </c>
      <c r="F34" s="42">
        <v>975</v>
      </c>
      <c r="G34" s="41">
        <f t="shared" si="33"/>
        <v>0.65</v>
      </c>
      <c r="H34" s="42">
        <f t="shared" si="34"/>
        <v>525</v>
      </c>
      <c r="I34" s="41">
        <v>8</v>
      </c>
      <c r="J34" s="41">
        <f>I34+J32</f>
        <v>221.8</v>
      </c>
      <c r="K34" s="41">
        <v>150</v>
      </c>
      <c r="L34" s="41">
        <f>K34/F34</f>
        <v>0.15384615384615385</v>
      </c>
      <c r="M34" s="42">
        <f>F34+K34/2</f>
        <v>1050</v>
      </c>
      <c r="N34" s="42">
        <f>F34-K34/2</f>
        <v>900</v>
      </c>
      <c r="O34" s="42" t="s">
        <v>40</v>
      </c>
      <c r="P34" s="41" t="s">
        <v>85</v>
      </c>
    </row>
    <row r="35" spans="1:16" x14ac:dyDescent="0.25">
      <c r="A35">
        <v>3.7</v>
      </c>
      <c r="B35" t="s">
        <v>10</v>
      </c>
      <c r="C35">
        <v>1875</v>
      </c>
      <c r="D35">
        <v>1500</v>
      </c>
      <c r="E35">
        <v>0.8</v>
      </c>
      <c r="F35">
        <f>0.8*D35</f>
        <v>1200</v>
      </c>
      <c r="G35">
        <f t="shared" si="33"/>
        <v>0.8</v>
      </c>
      <c r="H35">
        <f t="shared" si="34"/>
        <v>300</v>
      </c>
      <c r="I35">
        <f>(F35-F34)/25</f>
        <v>9</v>
      </c>
      <c r="J35">
        <f t="shared" si="3"/>
        <v>230.8</v>
      </c>
      <c r="O35" t="s">
        <v>78</v>
      </c>
    </row>
    <row r="36" spans="1:16" s="47" customFormat="1" x14ac:dyDescent="0.25">
      <c r="A36" s="47">
        <v>2.6</v>
      </c>
      <c r="B36" s="47" t="s">
        <v>91</v>
      </c>
      <c r="C36" s="47">
        <f>C37</f>
        <v>1875</v>
      </c>
      <c r="D36" s="47">
        <f>D37</f>
        <v>1500</v>
      </c>
      <c r="E36" s="47">
        <f t="shared" ref="E36" si="37">D36/C36</f>
        <v>0.8</v>
      </c>
      <c r="F36" s="47">
        <f>F37</f>
        <v>1200</v>
      </c>
      <c r="G36" s="47">
        <f t="shared" si="33"/>
        <v>0.8</v>
      </c>
      <c r="H36" s="48">
        <f t="shared" si="34"/>
        <v>300</v>
      </c>
      <c r="I36" s="47">
        <f>(M36-F36)/25</f>
        <v>3</v>
      </c>
      <c r="J36" s="47">
        <f t="shared" si="3"/>
        <v>233.8</v>
      </c>
      <c r="K36" s="47">
        <f>K37</f>
        <v>150</v>
      </c>
      <c r="L36" s="47">
        <f>L37</f>
        <v>0.125</v>
      </c>
      <c r="M36" s="47">
        <f>M37</f>
        <v>1275</v>
      </c>
      <c r="N36" s="47">
        <f>N37</f>
        <v>1125</v>
      </c>
      <c r="P36" s="47" t="s">
        <v>92</v>
      </c>
    </row>
    <row r="37" spans="1:16" s="42" customFormat="1" x14ac:dyDescent="0.25">
      <c r="A37" s="42">
        <v>3.8</v>
      </c>
      <c r="B37" s="42" t="s">
        <v>60</v>
      </c>
      <c r="C37" s="42">
        <v>1875</v>
      </c>
      <c r="D37" s="42">
        <v>1500</v>
      </c>
      <c r="E37" s="42">
        <f t="shared" ref="E37" si="38">D37/C37</f>
        <v>0.8</v>
      </c>
      <c r="F37" s="42">
        <v>1200</v>
      </c>
      <c r="G37" s="41">
        <f t="shared" si="33"/>
        <v>0.8</v>
      </c>
      <c r="H37" s="42">
        <f t="shared" si="34"/>
        <v>300</v>
      </c>
      <c r="I37" s="41">
        <v>8</v>
      </c>
      <c r="J37" s="41">
        <f>I37+J35</f>
        <v>238.8</v>
      </c>
      <c r="K37" s="41">
        <v>150</v>
      </c>
      <c r="L37" s="41">
        <f>K37/F37</f>
        <v>0.125</v>
      </c>
      <c r="M37" s="42">
        <f>F37+K37/2</f>
        <v>1275</v>
      </c>
      <c r="N37" s="42">
        <f>F37-K37/2</f>
        <v>1125</v>
      </c>
      <c r="O37" s="42" t="s">
        <v>40</v>
      </c>
      <c r="P37" s="41" t="s">
        <v>85</v>
      </c>
    </row>
    <row r="38" spans="1:16" x14ac:dyDescent="0.25">
      <c r="A38">
        <v>3.9</v>
      </c>
      <c r="B38" t="s">
        <v>10</v>
      </c>
      <c r="C38">
        <v>1875</v>
      </c>
      <c r="D38">
        <v>1500</v>
      </c>
      <c r="E38">
        <v>0.8</v>
      </c>
      <c r="F38">
        <f>0.9*D38</f>
        <v>1350</v>
      </c>
      <c r="G38">
        <f t="shared" ref="G38:G40" si="39">F38/D38</f>
        <v>0.9</v>
      </c>
      <c r="H38">
        <f t="shared" ref="H38:H40" si="40">D38-F38</f>
        <v>150</v>
      </c>
      <c r="I38">
        <f>(F38-F37)/25</f>
        <v>6</v>
      </c>
      <c r="J38">
        <f t="shared" si="3"/>
        <v>244.8</v>
      </c>
      <c r="O38" t="s">
        <v>78</v>
      </c>
    </row>
    <row r="39" spans="1:16" s="47" customFormat="1" x14ac:dyDescent="0.25">
      <c r="A39" s="47">
        <v>2.6</v>
      </c>
      <c r="B39" s="47" t="s">
        <v>91</v>
      </c>
      <c r="C39" s="47">
        <f>C40</f>
        <v>1875</v>
      </c>
      <c r="D39" s="47">
        <f>D40</f>
        <v>1500</v>
      </c>
      <c r="E39" s="47">
        <f t="shared" ref="E39" si="41">D39/C39</f>
        <v>0.8</v>
      </c>
      <c r="F39" s="47">
        <f>F40</f>
        <v>1350</v>
      </c>
      <c r="G39" s="47">
        <f t="shared" si="39"/>
        <v>0.9</v>
      </c>
      <c r="H39" s="48">
        <f t="shared" si="40"/>
        <v>150</v>
      </c>
      <c r="I39" s="47">
        <f>(M39-F39)/25</f>
        <v>3</v>
      </c>
      <c r="J39" s="47">
        <f t="shared" si="3"/>
        <v>247.8</v>
      </c>
      <c r="K39" s="47">
        <v>150</v>
      </c>
      <c r="L39" s="47">
        <f>L40</f>
        <v>0.1111111111111111</v>
      </c>
      <c r="M39" s="47">
        <f>M40</f>
        <v>1425</v>
      </c>
      <c r="N39" s="47">
        <f>N40</f>
        <v>1275</v>
      </c>
      <c r="P39" s="47" t="s">
        <v>92</v>
      </c>
    </row>
    <row r="40" spans="1:16" s="42" customFormat="1" x14ac:dyDescent="0.25">
      <c r="A40" s="43">
        <v>3.1</v>
      </c>
      <c r="B40" s="42" t="s">
        <v>60</v>
      </c>
      <c r="C40" s="42">
        <v>1875</v>
      </c>
      <c r="D40" s="42">
        <v>1500</v>
      </c>
      <c r="E40" s="42">
        <f t="shared" ref="E40" si="42">D40/C40</f>
        <v>0.8</v>
      </c>
      <c r="F40" s="42">
        <v>1350</v>
      </c>
      <c r="G40" s="41">
        <f t="shared" si="39"/>
        <v>0.9</v>
      </c>
      <c r="H40" s="42">
        <f t="shared" si="40"/>
        <v>150</v>
      </c>
      <c r="I40" s="41">
        <v>8</v>
      </c>
      <c r="J40" s="41">
        <f>I40+J38</f>
        <v>252.8</v>
      </c>
      <c r="K40" s="41">
        <v>150</v>
      </c>
      <c r="L40" s="41">
        <f>K40/F40</f>
        <v>0.1111111111111111</v>
      </c>
      <c r="M40" s="42">
        <f>F40+K40/2</f>
        <v>1425</v>
      </c>
      <c r="N40" s="42">
        <f>F40-K40/2</f>
        <v>1275</v>
      </c>
      <c r="O40" s="42" t="s">
        <v>40</v>
      </c>
      <c r="P40" s="41" t="s">
        <v>85</v>
      </c>
    </row>
    <row r="41" spans="1:16" s="1" customFormat="1" x14ac:dyDescent="0.25">
      <c r="A41" s="1">
        <v>3.11</v>
      </c>
      <c r="B41" s="1" t="s">
        <v>11</v>
      </c>
      <c r="C41" s="1">
        <v>1875</v>
      </c>
      <c r="D41" s="1">
        <v>1500</v>
      </c>
      <c r="F41" s="1">
        <v>750</v>
      </c>
      <c r="G41" s="1">
        <f t="shared" si="33"/>
        <v>0.5</v>
      </c>
      <c r="H41" s="1">
        <f t="shared" si="34"/>
        <v>750</v>
      </c>
      <c r="I41" s="1">
        <f>(F40-F41)/25</f>
        <v>24</v>
      </c>
      <c r="J41" s="1">
        <f t="shared" si="3"/>
        <v>276.8</v>
      </c>
      <c r="O41" t="s">
        <v>78</v>
      </c>
    </row>
    <row r="42" spans="1:16" x14ac:dyDescent="0.25">
      <c r="A42">
        <v>4.0999999999999996</v>
      </c>
      <c r="B42" t="s">
        <v>67</v>
      </c>
      <c r="C42">
        <v>1875</v>
      </c>
      <c r="D42">
        <v>1875</v>
      </c>
      <c r="E42">
        <f>D42/C42</f>
        <v>1</v>
      </c>
      <c r="F42">
        <f>0.5*C42</f>
        <v>937.5</v>
      </c>
      <c r="G42">
        <f>F42/D42</f>
        <v>0.5</v>
      </c>
      <c r="H42">
        <f>D42-F42</f>
        <v>937.5</v>
      </c>
      <c r="I42">
        <f>(D42-D41)/25</f>
        <v>15</v>
      </c>
      <c r="J42">
        <f t="shared" si="3"/>
        <v>291.8</v>
      </c>
      <c r="O42" t="s">
        <v>78</v>
      </c>
      <c r="P42" t="s">
        <v>86</v>
      </c>
    </row>
    <row r="43" spans="1:16" x14ac:dyDescent="0.25">
      <c r="A43">
        <v>4.2</v>
      </c>
      <c r="B43" t="s">
        <v>70</v>
      </c>
      <c r="C43">
        <v>2500</v>
      </c>
      <c r="D43">
        <v>2500</v>
      </c>
      <c r="E43">
        <f>D43/C43</f>
        <v>1</v>
      </c>
      <c r="F43">
        <f>D43*0.5</f>
        <v>1250</v>
      </c>
      <c r="G43">
        <f>F43/D43</f>
        <v>0.5</v>
      </c>
      <c r="H43">
        <f>D43-F43</f>
        <v>1250</v>
      </c>
      <c r="I43">
        <f>(C43-C42)/25</f>
        <v>25</v>
      </c>
      <c r="J43">
        <f t="shared" si="3"/>
        <v>316.8</v>
      </c>
      <c r="O43" t="s">
        <v>78</v>
      </c>
      <c r="P43" t="s">
        <v>82</v>
      </c>
    </row>
    <row r="44" spans="1:16" x14ac:dyDescent="0.25">
      <c r="A44">
        <v>4.3</v>
      </c>
      <c r="B44" t="s">
        <v>71</v>
      </c>
      <c r="C44">
        <f>2500/0.8</f>
        <v>3125</v>
      </c>
      <c r="D44">
        <v>2500</v>
      </c>
      <c r="E44">
        <f>D44/C44</f>
        <v>0.8</v>
      </c>
      <c r="F44">
        <v>1250</v>
      </c>
      <c r="G44">
        <f>F44/D44</f>
        <v>0.5</v>
      </c>
      <c r="H44">
        <f>D44-F44</f>
        <v>1250</v>
      </c>
      <c r="I44">
        <f>(C44-C43)/25</f>
        <v>25</v>
      </c>
      <c r="J44">
        <f>I44+J43</f>
        <v>341.8</v>
      </c>
      <c r="O44" t="s">
        <v>78</v>
      </c>
      <c r="P44" t="s">
        <v>83</v>
      </c>
    </row>
    <row r="45" spans="1:16" s="47" customFormat="1" x14ac:dyDescent="0.25">
      <c r="A45" s="47">
        <v>2.6</v>
      </c>
      <c r="B45" s="47" t="s">
        <v>91</v>
      </c>
      <c r="C45" s="47">
        <f>C46</f>
        <v>3125</v>
      </c>
      <c r="D45" s="47">
        <f>D46</f>
        <v>2500</v>
      </c>
      <c r="E45" s="47">
        <f t="shared" ref="E45" si="43">D45/C45</f>
        <v>0.8</v>
      </c>
      <c r="F45" s="47">
        <f>F46</f>
        <v>1250</v>
      </c>
      <c r="G45" s="47">
        <f t="shared" ref="G45" si="44">F45/D45</f>
        <v>0.5</v>
      </c>
      <c r="H45" s="48">
        <f t="shared" ref="H45" si="45">D45-F45</f>
        <v>1250</v>
      </c>
      <c r="I45" s="47">
        <f>(M45-F45)/25</f>
        <v>5</v>
      </c>
      <c r="J45" s="47">
        <f t="shared" ref="J45" si="46">I45+J44</f>
        <v>346.8</v>
      </c>
      <c r="K45" s="47">
        <f>K46</f>
        <v>250</v>
      </c>
      <c r="L45" s="47">
        <f>L46</f>
        <v>0.2</v>
      </c>
      <c r="M45" s="47">
        <f>M46</f>
        <v>1375</v>
      </c>
      <c r="N45" s="47">
        <f>N46</f>
        <v>1125</v>
      </c>
      <c r="P45" s="47" t="s">
        <v>92</v>
      </c>
    </row>
    <row r="46" spans="1:16" s="42" customFormat="1" x14ac:dyDescent="0.25">
      <c r="A46" s="42">
        <v>4.4000000000000004</v>
      </c>
      <c r="B46" s="42" t="s">
        <v>60</v>
      </c>
      <c r="C46" s="42">
        <v>3125</v>
      </c>
      <c r="D46" s="42">
        <v>2500</v>
      </c>
      <c r="E46" s="42">
        <f t="shared" ref="E46" si="47">D46/C46</f>
        <v>0.8</v>
      </c>
      <c r="F46" s="42">
        <v>1250</v>
      </c>
      <c r="G46" s="41">
        <f t="shared" ref="G46:G56" si="48">F46/D46</f>
        <v>0.5</v>
      </c>
      <c r="H46" s="42">
        <f t="shared" ref="H46:H56" si="49">D46-F46</f>
        <v>1250</v>
      </c>
      <c r="I46" s="41">
        <v>8</v>
      </c>
      <c r="J46" s="41">
        <f>I46+J44</f>
        <v>349.8</v>
      </c>
      <c r="K46" s="41">
        <f>0.2*F46</f>
        <v>250</v>
      </c>
      <c r="L46" s="41">
        <f>K46/F46</f>
        <v>0.2</v>
      </c>
      <c r="M46" s="42">
        <f>F46+K46/2</f>
        <v>1375</v>
      </c>
      <c r="N46" s="42">
        <f>F46-K46/2</f>
        <v>1125</v>
      </c>
      <c r="O46" s="42" t="s">
        <v>40</v>
      </c>
      <c r="P46" s="42" t="s">
        <v>84</v>
      </c>
    </row>
    <row r="47" spans="1:16" x14ac:dyDescent="0.25">
      <c r="A47">
        <v>4.5</v>
      </c>
      <c r="B47" t="s">
        <v>10</v>
      </c>
      <c r="C47">
        <f t="shared" ref="C47" si="50">2500/0.8</f>
        <v>3125</v>
      </c>
      <c r="D47">
        <v>2500</v>
      </c>
      <c r="E47">
        <v>0.8</v>
      </c>
      <c r="F47">
        <f>0.65*D47</f>
        <v>1625</v>
      </c>
      <c r="G47">
        <f t="shared" si="48"/>
        <v>0.65</v>
      </c>
      <c r="H47">
        <f t="shared" si="49"/>
        <v>875</v>
      </c>
      <c r="I47">
        <f>(F47-F46)/25</f>
        <v>15</v>
      </c>
      <c r="J47">
        <f t="shared" si="3"/>
        <v>364.8</v>
      </c>
      <c r="O47" t="s">
        <v>78</v>
      </c>
    </row>
    <row r="48" spans="1:16" s="47" customFormat="1" x14ac:dyDescent="0.25">
      <c r="A48" s="47">
        <v>2.6</v>
      </c>
      <c r="B48" s="47" t="s">
        <v>91</v>
      </c>
      <c r="C48" s="47">
        <f>C49</f>
        <v>3125</v>
      </c>
      <c r="D48" s="47">
        <f>D49</f>
        <v>2500</v>
      </c>
      <c r="E48" s="47">
        <f t="shared" ref="E48" si="51">D48/C48</f>
        <v>0.8</v>
      </c>
      <c r="F48" s="47">
        <f>F49</f>
        <v>1625</v>
      </c>
      <c r="G48" s="47">
        <f t="shared" si="48"/>
        <v>0.65</v>
      </c>
      <c r="H48" s="48">
        <f t="shared" si="49"/>
        <v>875</v>
      </c>
      <c r="I48" s="47">
        <f>(M48-F48)/25</f>
        <v>5</v>
      </c>
      <c r="J48" s="47">
        <f t="shared" si="3"/>
        <v>369.8</v>
      </c>
      <c r="K48" s="47">
        <f>K49</f>
        <v>250</v>
      </c>
      <c r="L48" s="47">
        <f>L49</f>
        <v>0.15384615384615385</v>
      </c>
      <c r="M48" s="47">
        <f>M49</f>
        <v>1750</v>
      </c>
      <c r="N48" s="47">
        <f>N49</f>
        <v>1500</v>
      </c>
      <c r="P48" s="47" t="s">
        <v>92</v>
      </c>
    </row>
    <row r="49" spans="1:16" s="42" customFormat="1" x14ac:dyDescent="0.25">
      <c r="A49" s="42">
        <v>4.5999999999999996</v>
      </c>
      <c r="B49" s="42" t="s">
        <v>60</v>
      </c>
      <c r="C49" s="42">
        <v>3125</v>
      </c>
      <c r="D49" s="42">
        <v>2500</v>
      </c>
      <c r="E49" s="42">
        <f t="shared" ref="E49" si="52">D49/C49</f>
        <v>0.8</v>
      </c>
      <c r="F49" s="42">
        <v>1625</v>
      </c>
      <c r="G49" s="41">
        <f t="shared" si="48"/>
        <v>0.65</v>
      </c>
      <c r="H49" s="42">
        <f t="shared" si="49"/>
        <v>875</v>
      </c>
      <c r="I49" s="41">
        <v>8</v>
      </c>
      <c r="J49" s="41">
        <f>I49+J47</f>
        <v>372.8</v>
      </c>
      <c r="K49" s="41">
        <v>250</v>
      </c>
      <c r="L49" s="41">
        <f>K49/F49</f>
        <v>0.15384615384615385</v>
      </c>
      <c r="M49" s="42">
        <f>F49+K49/2</f>
        <v>1750</v>
      </c>
      <c r="N49" s="42">
        <f>F49-K49/2</f>
        <v>1500</v>
      </c>
      <c r="O49" s="42" t="s">
        <v>40</v>
      </c>
      <c r="P49" s="41" t="s">
        <v>85</v>
      </c>
    </row>
    <row r="50" spans="1:16" x14ac:dyDescent="0.25">
      <c r="A50">
        <v>4.7</v>
      </c>
      <c r="B50" t="s">
        <v>10</v>
      </c>
      <c r="C50">
        <f t="shared" ref="C50" si="53">2500/0.8</f>
        <v>3125</v>
      </c>
      <c r="D50">
        <v>2500</v>
      </c>
      <c r="E50">
        <v>0.8</v>
      </c>
      <c r="F50">
        <f>0.8*D50</f>
        <v>2000</v>
      </c>
      <c r="G50">
        <f t="shared" si="48"/>
        <v>0.8</v>
      </c>
      <c r="H50">
        <f t="shared" si="49"/>
        <v>500</v>
      </c>
      <c r="I50">
        <f>(F50-F49)/25</f>
        <v>15</v>
      </c>
      <c r="J50">
        <f t="shared" si="3"/>
        <v>387.8</v>
      </c>
      <c r="O50" t="s">
        <v>78</v>
      </c>
    </row>
    <row r="51" spans="1:16" s="47" customFormat="1" x14ac:dyDescent="0.25">
      <c r="A51" s="47">
        <v>2.6</v>
      </c>
      <c r="B51" s="47" t="s">
        <v>91</v>
      </c>
      <c r="C51" s="47">
        <f>C52</f>
        <v>3125</v>
      </c>
      <c r="D51" s="47">
        <f>D52</f>
        <v>2500</v>
      </c>
      <c r="E51" s="47">
        <f t="shared" ref="E51" si="54">D51/C51</f>
        <v>0.8</v>
      </c>
      <c r="F51" s="47">
        <f>F52</f>
        <v>2000</v>
      </c>
      <c r="G51" s="47">
        <f t="shared" ref="G51" si="55">F51/D51</f>
        <v>0.8</v>
      </c>
      <c r="H51" s="48">
        <f t="shared" ref="H51" si="56">D51-F51</f>
        <v>500</v>
      </c>
      <c r="I51" s="47">
        <f>(M51-F51)/25</f>
        <v>5</v>
      </c>
      <c r="J51" s="47">
        <f t="shared" ref="J51" si="57">I51+J50</f>
        <v>392.8</v>
      </c>
      <c r="K51" s="47">
        <f>K52</f>
        <v>250</v>
      </c>
      <c r="L51" s="47">
        <f>L52</f>
        <v>0.125</v>
      </c>
      <c r="M51" s="47">
        <f>M52</f>
        <v>2125</v>
      </c>
      <c r="N51" s="47">
        <f>N52</f>
        <v>1875</v>
      </c>
      <c r="P51" s="47" t="s">
        <v>92</v>
      </c>
    </row>
    <row r="52" spans="1:16" s="42" customFormat="1" x14ac:dyDescent="0.25">
      <c r="A52" s="42">
        <v>4.8</v>
      </c>
      <c r="B52" s="42" t="s">
        <v>60</v>
      </c>
      <c r="C52" s="42">
        <v>3125</v>
      </c>
      <c r="D52" s="42">
        <v>2500</v>
      </c>
      <c r="E52" s="42">
        <f t="shared" ref="E52" si="58">D52/C52</f>
        <v>0.8</v>
      </c>
      <c r="F52" s="42">
        <v>2000</v>
      </c>
      <c r="G52" s="41">
        <f t="shared" si="48"/>
        <v>0.8</v>
      </c>
      <c r="H52" s="42">
        <f t="shared" si="49"/>
        <v>500</v>
      </c>
      <c r="I52" s="41">
        <v>8</v>
      </c>
      <c r="J52" s="41">
        <f>I52+J50</f>
        <v>395.8</v>
      </c>
      <c r="K52" s="41">
        <v>250</v>
      </c>
      <c r="L52" s="41">
        <f>K52/F52</f>
        <v>0.125</v>
      </c>
      <c r="M52" s="42">
        <f>F52+K52/2</f>
        <v>2125</v>
      </c>
      <c r="N52" s="42">
        <f>F52-K52/2</f>
        <v>1875</v>
      </c>
      <c r="O52" s="42" t="s">
        <v>40</v>
      </c>
      <c r="P52" s="41" t="s">
        <v>85</v>
      </c>
    </row>
    <row r="53" spans="1:16" x14ac:dyDescent="0.25">
      <c r="A53">
        <v>4.9000000000000004</v>
      </c>
      <c r="B53" t="s">
        <v>10</v>
      </c>
      <c r="C53">
        <v>3125</v>
      </c>
      <c r="D53">
        <v>2500</v>
      </c>
      <c r="E53">
        <v>0.8</v>
      </c>
      <c r="F53">
        <f>0.9*D53</f>
        <v>2250</v>
      </c>
      <c r="G53">
        <f t="shared" si="48"/>
        <v>0.9</v>
      </c>
      <c r="H53">
        <f t="shared" si="49"/>
        <v>250</v>
      </c>
      <c r="I53">
        <f>(F53-F52)/25</f>
        <v>10</v>
      </c>
      <c r="J53">
        <f t="shared" si="3"/>
        <v>405.8</v>
      </c>
      <c r="O53" t="s">
        <v>78</v>
      </c>
    </row>
    <row r="54" spans="1:16" s="47" customFormat="1" x14ac:dyDescent="0.25">
      <c r="A54" s="47">
        <v>2.6</v>
      </c>
      <c r="B54" s="47" t="s">
        <v>91</v>
      </c>
      <c r="C54" s="47">
        <f>C55</f>
        <v>3125</v>
      </c>
      <c r="D54" s="47">
        <f>D55</f>
        <v>2500</v>
      </c>
      <c r="E54" s="47">
        <f t="shared" ref="E54" si="59">D54/C54</f>
        <v>0.8</v>
      </c>
      <c r="F54" s="47">
        <f>F55</f>
        <v>2250</v>
      </c>
      <c r="G54" s="47">
        <f t="shared" si="48"/>
        <v>0.9</v>
      </c>
      <c r="H54" s="48">
        <f t="shared" si="49"/>
        <v>250</v>
      </c>
      <c r="I54" s="47">
        <f>(M54-F54)/25</f>
        <v>5</v>
      </c>
      <c r="J54" s="47">
        <f t="shared" si="3"/>
        <v>410.8</v>
      </c>
      <c r="K54" s="47">
        <f>K55</f>
        <v>250</v>
      </c>
      <c r="L54" s="47">
        <f>L55</f>
        <v>0.1111111111111111</v>
      </c>
      <c r="M54" s="47">
        <f>M55</f>
        <v>2375</v>
      </c>
      <c r="N54" s="47">
        <f>N55</f>
        <v>2125</v>
      </c>
      <c r="P54" s="47" t="s">
        <v>92</v>
      </c>
    </row>
    <row r="55" spans="1:16" s="42" customFormat="1" x14ac:dyDescent="0.25">
      <c r="A55" s="43">
        <v>4.0999999999999996</v>
      </c>
      <c r="B55" s="42" t="s">
        <v>60</v>
      </c>
      <c r="C55" s="42">
        <v>3125</v>
      </c>
      <c r="D55" s="42">
        <v>2500</v>
      </c>
      <c r="E55" s="42">
        <f t="shared" ref="E55" si="60">D55/C55</f>
        <v>0.8</v>
      </c>
      <c r="F55" s="42">
        <v>2250</v>
      </c>
      <c r="G55" s="41">
        <f t="shared" si="48"/>
        <v>0.9</v>
      </c>
      <c r="H55" s="42">
        <f t="shared" si="49"/>
        <v>250</v>
      </c>
      <c r="I55" s="41">
        <v>8</v>
      </c>
      <c r="J55" s="41">
        <f>I55+J53</f>
        <v>413.8</v>
      </c>
      <c r="K55" s="41">
        <v>250</v>
      </c>
      <c r="L55" s="41">
        <f>K55/F55</f>
        <v>0.1111111111111111</v>
      </c>
      <c r="M55" s="42">
        <f>F55+K55/2</f>
        <v>2375</v>
      </c>
      <c r="N55" s="42">
        <f>F55-K55/2</f>
        <v>2125</v>
      </c>
      <c r="O55" s="42" t="s">
        <v>40</v>
      </c>
      <c r="P55" s="41" t="s">
        <v>85</v>
      </c>
    </row>
    <row r="56" spans="1:16" s="1" customFormat="1" x14ac:dyDescent="0.25">
      <c r="A56" s="1">
        <v>4.1100000000000003</v>
      </c>
      <c r="B56" s="1" t="s">
        <v>11</v>
      </c>
      <c r="C56" s="1">
        <f t="shared" ref="C56" si="61">2500/0.8</f>
        <v>3125</v>
      </c>
      <c r="D56" s="1">
        <v>2500</v>
      </c>
      <c r="E56" s="1">
        <v>0.8</v>
      </c>
      <c r="F56" s="1">
        <v>1250</v>
      </c>
      <c r="G56" s="1">
        <f t="shared" si="48"/>
        <v>0.5</v>
      </c>
      <c r="H56" s="1">
        <f t="shared" si="49"/>
        <v>1250</v>
      </c>
      <c r="I56" s="1">
        <f>(F55-F56)/25</f>
        <v>40</v>
      </c>
      <c r="J56" s="1">
        <f t="shared" si="3"/>
        <v>453.8</v>
      </c>
      <c r="O56" t="s">
        <v>78</v>
      </c>
    </row>
    <row r="57" spans="1:16" x14ac:dyDescent="0.25">
      <c r="A57">
        <v>5.0999999999999996</v>
      </c>
      <c r="B57" t="s">
        <v>67</v>
      </c>
      <c r="C57">
        <v>3125</v>
      </c>
      <c r="D57">
        <v>3125</v>
      </c>
      <c r="E57">
        <f>D57/C57</f>
        <v>1</v>
      </c>
      <c r="F57">
        <f>0.5*C57</f>
        <v>1562.5</v>
      </c>
      <c r="G57">
        <f>F57/D57</f>
        <v>0.5</v>
      </c>
      <c r="H57">
        <f>D57-F57</f>
        <v>1562.5</v>
      </c>
      <c r="I57">
        <f>(D57-D56)/25</f>
        <v>25</v>
      </c>
      <c r="J57">
        <f t="shared" si="3"/>
        <v>478.8</v>
      </c>
      <c r="O57" t="s">
        <v>78</v>
      </c>
      <c r="P57" t="s">
        <v>86</v>
      </c>
    </row>
    <row r="58" spans="1:16" x14ac:dyDescent="0.25">
      <c r="A58">
        <v>5.2</v>
      </c>
      <c r="B58" t="s">
        <v>70</v>
      </c>
      <c r="C58">
        <v>3500</v>
      </c>
      <c r="D58">
        <v>3500</v>
      </c>
      <c r="E58">
        <f>D58/C58</f>
        <v>1</v>
      </c>
      <c r="F58">
        <f>D58*0.5</f>
        <v>1750</v>
      </c>
      <c r="G58">
        <f>F58/D58</f>
        <v>0.5</v>
      </c>
      <c r="H58">
        <f>D58-F58</f>
        <v>1750</v>
      </c>
      <c r="I58">
        <f>(C58-C57)/25</f>
        <v>15</v>
      </c>
      <c r="J58">
        <f t="shared" si="3"/>
        <v>493.8</v>
      </c>
      <c r="O58" t="s">
        <v>78</v>
      </c>
      <c r="P58" t="s">
        <v>82</v>
      </c>
    </row>
    <row r="59" spans="1:16" x14ac:dyDescent="0.25">
      <c r="A59">
        <v>5.3</v>
      </c>
      <c r="B59" t="s">
        <v>71</v>
      </c>
      <c r="C59">
        <f>3500/0.8</f>
        <v>4375</v>
      </c>
      <c r="D59">
        <v>3500</v>
      </c>
      <c r="E59">
        <f>D59/C59</f>
        <v>0.8</v>
      </c>
      <c r="F59">
        <v>1750</v>
      </c>
      <c r="G59">
        <f>F59/D59</f>
        <v>0.5</v>
      </c>
      <c r="H59">
        <f>D59-F59</f>
        <v>1750</v>
      </c>
      <c r="I59">
        <f>(C59-C58)/25</f>
        <v>35</v>
      </c>
      <c r="J59">
        <f t="shared" si="3"/>
        <v>528.79999999999995</v>
      </c>
      <c r="O59" t="s">
        <v>78</v>
      </c>
      <c r="P59" t="s">
        <v>83</v>
      </c>
    </row>
    <row r="60" spans="1:16" s="47" customFormat="1" x14ac:dyDescent="0.25">
      <c r="A60" s="47">
        <v>2.6</v>
      </c>
      <c r="B60" s="47" t="s">
        <v>91</v>
      </c>
      <c r="C60" s="47">
        <f>C61</f>
        <v>4375</v>
      </c>
      <c r="D60" s="47">
        <f>D61</f>
        <v>3500</v>
      </c>
      <c r="E60" s="47">
        <f t="shared" ref="E60" si="62">D60/C60</f>
        <v>0.8</v>
      </c>
      <c r="F60" s="47">
        <f>F61</f>
        <v>1750</v>
      </c>
      <c r="G60" s="47">
        <f t="shared" ref="G60" si="63">F60/D60</f>
        <v>0.5</v>
      </c>
      <c r="H60" s="48">
        <f t="shared" ref="H60" si="64">D60-F60</f>
        <v>1750</v>
      </c>
      <c r="I60" s="47">
        <f>(M60-F60)/25</f>
        <v>7</v>
      </c>
      <c r="J60" s="47">
        <f t="shared" ref="J60" si="65">I60+J59</f>
        <v>535.79999999999995</v>
      </c>
      <c r="K60" s="47">
        <f>K61</f>
        <v>350</v>
      </c>
      <c r="L60" s="47">
        <f>L61</f>
        <v>0.2</v>
      </c>
      <c r="M60" s="47">
        <f>M61</f>
        <v>1925</v>
      </c>
      <c r="N60" s="47">
        <f>N61</f>
        <v>1575</v>
      </c>
      <c r="P60" s="47" t="s">
        <v>92</v>
      </c>
    </row>
    <row r="61" spans="1:16" s="42" customFormat="1" x14ac:dyDescent="0.25">
      <c r="A61" s="42">
        <v>5.4</v>
      </c>
      <c r="B61" s="42" t="s">
        <v>60</v>
      </c>
      <c r="C61" s="42">
        <v>4375</v>
      </c>
      <c r="D61" s="42">
        <v>3500</v>
      </c>
      <c r="E61" s="42">
        <f t="shared" ref="E61" si="66">D61/C61</f>
        <v>0.8</v>
      </c>
      <c r="F61" s="42">
        <v>1750</v>
      </c>
      <c r="G61" s="41">
        <f t="shared" ref="G61:G71" si="67">F61/D61</f>
        <v>0.5</v>
      </c>
      <c r="H61" s="42">
        <f t="shared" ref="H61:H71" si="68">D61-F61</f>
        <v>1750</v>
      </c>
      <c r="I61" s="41">
        <v>8</v>
      </c>
      <c r="J61" s="41">
        <f>I61+J59</f>
        <v>536.79999999999995</v>
      </c>
      <c r="K61" s="41">
        <f>0.2*F61</f>
        <v>350</v>
      </c>
      <c r="L61" s="41">
        <f>K61/F61</f>
        <v>0.2</v>
      </c>
      <c r="M61" s="42">
        <f>F61+K61/2</f>
        <v>1925</v>
      </c>
      <c r="N61" s="42">
        <f>F61-K61/2</f>
        <v>1575</v>
      </c>
      <c r="O61" s="42" t="s">
        <v>40</v>
      </c>
      <c r="P61" s="42" t="s">
        <v>84</v>
      </c>
    </row>
    <row r="62" spans="1:16" x14ac:dyDescent="0.25">
      <c r="A62">
        <v>5.5</v>
      </c>
      <c r="B62" t="s">
        <v>10</v>
      </c>
      <c r="C62">
        <v>4375</v>
      </c>
      <c r="D62">
        <v>3500</v>
      </c>
      <c r="E62">
        <v>0.8</v>
      </c>
      <c r="F62">
        <f>0.65*D62</f>
        <v>2275</v>
      </c>
      <c r="G62">
        <f t="shared" si="67"/>
        <v>0.65</v>
      </c>
      <c r="H62">
        <f t="shared" si="68"/>
        <v>1225</v>
      </c>
      <c r="I62">
        <f>(F62-F61)/25</f>
        <v>21</v>
      </c>
      <c r="J62">
        <f t="shared" si="3"/>
        <v>557.79999999999995</v>
      </c>
      <c r="O62" t="s">
        <v>78</v>
      </c>
    </row>
    <row r="63" spans="1:16" s="47" customFormat="1" x14ac:dyDescent="0.25">
      <c r="A63" s="47">
        <v>2.6</v>
      </c>
      <c r="B63" s="47" t="s">
        <v>91</v>
      </c>
      <c r="C63" s="47">
        <f>C64</f>
        <v>4375</v>
      </c>
      <c r="D63" s="47">
        <f>D64</f>
        <v>3500</v>
      </c>
      <c r="E63" s="47">
        <f t="shared" ref="E63" si="69">D63/C63</f>
        <v>0.8</v>
      </c>
      <c r="F63" s="47">
        <f>F64</f>
        <v>2275</v>
      </c>
      <c r="G63" s="47">
        <f t="shared" si="67"/>
        <v>0.65</v>
      </c>
      <c r="H63" s="48">
        <f t="shared" si="68"/>
        <v>1225</v>
      </c>
      <c r="I63" s="47">
        <f>(M63-F63)/25</f>
        <v>7</v>
      </c>
      <c r="J63" s="47">
        <f t="shared" si="3"/>
        <v>564.79999999999995</v>
      </c>
      <c r="K63" s="47">
        <f>K64</f>
        <v>350</v>
      </c>
      <c r="L63" s="47">
        <f>L64</f>
        <v>0.15384615384615385</v>
      </c>
      <c r="M63" s="47">
        <f>M64</f>
        <v>2450</v>
      </c>
      <c r="N63" s="47">
        <f>N64</f>
        <v>2100</v>
      </c>
      <c r="P63" s="47" t="s">
        <v>92</v>
      </c>
    </row>
    <row r="64" spans="1:16" s="42" customFormat="1" x14ac:dyDescent="0.25">
      <c r="A64" s="42">
        <v>5.6</v>
      </c>
      <c r="B64" s="42" t="s">
        <v>60</v>
      </c>
      <c r="C64" s="42">
        <v>4375</v>
      </c>
      <c r="D64" s="42">
        <v>3500</v>
      </c>
      <c r="E64" s="42">
        <f t="shared" ref="E64" si="70">D64/C64</f>
        <v>0.8</v>
      </c>
      <c r="F64" s="42">
        <v>2275</v>
      </c>
      <c r="G64" s="41">
        <f t="shared" si="67"/>
        <v>0.65</v>
      </c>
      <c r="H64" s="42">
        <f t="shared" si="68"/>
        <v>1225</v>
      </c>
      <c r="I64" s="41">
        <v>8</v>
      </c>
      <c r="J64" s="41">
        <f>I64+J62</f>
        <v>565.79999999999995</v>
      </c>
      <c r="K64" s="41">
        <v>350</v>
      </c>
      <c r="L64" s="41">
        <f>K64/F64</f>
        <v>0.15384615384615385</v>
      </c>
      <c r="M64" s="42">
        <f>F64+K64/2</f>
        <v>2450</v>
      </c>
      <c r="N64" s="42">
        <f>F64-K64/2</f>
        <v>2100</v>
      </c>
      <c r="O64" s="42" t="s">
        <v>40</v>
      </c>
      <c r="P64" s="41" t="s">
        <v>85</v>
      </c>
    </row>
    <row r="65" spans="1:16" x14ac:dyDescent="0.25">
      <c r="A65">
        <v>5.7</v>
      </c>
      <c r="B65" t="s">
        <v>10</v>
      </c>
      <c r="C65">
        <v>4375</v>
      </c>
      <c r="D65">
        <v>3500</v>
      </c>
      <c r="E65">
        <v>0.8</v>
      </c>
      <c r="F65">
        <f>0.8*D65</f>
        <v>2800</v>
      </c>
      <c r="G65">
        <f t="shared" si="67"/>
        <v>0.8</v>
      </c>
      <c r="H65">
        <f t="shared" si="68"/>
        <v>700</v>
      </c>
      <c r="I65">
        <f>(F65-F64)/25</f>
        <v>21</v>
      </c>
      <c r="J65">
        <f t="shared" si="3"/>
        <v>586.79999999999995</v>
      </c>
      <c r="O65" t="s">
        <v>78</v>
      </c>
    </row>
    <row r="66" spans="1:16" s="47" customFormat="1" x14ac:dyDescent="0.25">
      <c r="A66" s="47">
        <v>2.6</v>
      </c>
      <c r="B66" s="47" t="s">
        <v>91</v>
      </c>
      <c r="C66" s="47">
        <f>C67</f>
        <v>4375</v>
      </c>
      <c r="D66" s="47">
        <f>D67</f>
        <v>3500</v>
      </c>
      <c r="E66" s="47">
        <f t="shared" ref="E66" si="71">D66/C66</f>
        <v>0.8</v>
      </c>
      <c r="F66" s="47">
        <f>F67</f>
        <v>2800</v>
      </c>
      <c r="G66" s="47">
        <f t="shared" ref="G66" si="72">F66/D66</f>
        <v>0.8</v>
      </c>
      <c r="H66" s="48">
        <f t="shared" ref="H66" si="73">D66-F66</f>
        <v>700</v>
      </c>
      <c r="I66" s="47">
        <f>(M66-F66)/25</f>
        <v>7</v>
      </c>
      <c r="J66" s="47">
        <f t="shared" ref="J66" si="74">I66+J65</f>
        <v>593.79999999999995</v>
      </c>
      <c r="K66" s="47">
        <f>K67</f>
        <v>350</v>
      </c>
      <c r="L66" s="47">
        <f>L67</f>
        <v>0.125</v>
      </c>
      <c r="M66" s="47">
        <f>M67</f>
        <v>2975</v>
      </c>
      <c r="N66" s="47">
        <f>N67</f>
        <v>2625</v>
      </c>
      <c r="P66" s="47" t="s">
        <v>92</v>
      </c>
    </row>
    <row r="67" spans="1:16" s="42" customFormat="1" x14ac:dyDescent="0.25">
      <c r="A67" s="42">
        <v>5.8</v>
      </c>
      <c r="B67" s="42" t="s">
        <v>60</v>
      </c>
      <c r="C67" s="42">
        <v>4375</v>
      </c>
      <c r="D67" s="42">
        <v>3500</v>
      </c>
      <c r="E67" s="42">
        <f t="shared" ref="E67" si="75">D67/C67</f>
        <v>0.8</v>
      </c>
      <c r="F67" s="42">
        <v>2800</v>
      </c>
      <c r="G67" s="41">
        <f t="shared" si="67"/>
        <v>0.8</v>
      </c>
      <c r="H67" s="42">
        <f t="shared" si="68"/>
        <v>700</v>
      </c>
      <c r="I67" s="41">
        <v>8</v>
      </c>
      <c r="J67" s="41">
        <f>I67+J65</f>
        <v>594.79999999999995</v>
      </c>
      <c r="K67" s="41">
        <v>350</v>
      </c>
      <c r="L67" s="41">
        <f>K67/F67</f>
        <v>0.125</v>
      </c>
      <c r="M67" s="42">
        <f>F67+K67/2</f>
        <v>2975</v>
      </c>
      <c r="N67" s="42">
        <f>F67-K67/2</f>
        <v>2625</v>
      </c>
      <c r="O67" s="42" t="s">
        <v>40</v>
      </c>
      <c r="P67" s="41" t="s">
        <v>85</v>
      </c>
    </row>
    <row r="68" spans="1:16" x14ac:dyDescent="0.25">
      <c r="A68">
        <v>5.9</v>
      </c>
      <c r="B68" t="s">
        <v>10</v>
      </c>
      <c r="C68">
        <v>4375</v>
      </c>
      <c r="D68">
        <v>3500</v>
      </c>
      <c r="E68">
        <v>0.8</v>
      </c>
      <c r="F68">
        <f>0.9*D68</f>
        <v>3150</v>
      </c>
      <c r="G68">
        <f t="shared" si="67"/>
        <v>0.9</v>
      </c>
      <c r="H68">
        <f t="shared" si="68"/>
        <v>350</v>
      </c>
      <c r="I68">
        <f>(F68-F67)/25</f>
        <v>14</v>
      </c>
      <c r="J68">
        <f t="shared" si="3"/>
        <v>608.79999999999995</v>
      </c>
      <c r="O68" t="s">
        <v>78</v>
      </c>
    </row>
    <row r="69" spans="1:16" s="47" customFormat="1" x14ac:dyDescent="0.25">
      <c r="A69" s="47">
        <v>2.6</v>
      </c>
      <c r="B69" s="47" t="s">
        <v>91</v>
      </c>
      <c r="C69" s="47">
        <f>C70</f>
        <v>4375</v>
      </c>
      <c r="D69" s="47">
        <f>D70</f>
        <v>3500</v>
      </c>
      <c r="E69" s="47">
        <f t="shared" ref="E69" si="76">D69/C69</f>
        <v>0.8</v>
      </c>
      <c r="F69" s="47">
        <f>F70</f>
        <v>3150</v>
      </c>
      <c r="G69" s="47">
        <f t="shared" si="67"/>
        <v>0.9</v>
      </c>
      <c r="H69" s="48">
        <f t="shared" si="68"/>
        <v>350</v>
      </c>
      <c r="I69" s="47">
        <f>(M69-F69)/25</f>
        <v>7</v>
      </c>
      <c r="J69" s="47">
        <f t="shared" si="3"/>
        <v>615.79999999999995</v>
      </c>
      <c r="K69" s="47">
        <f>K70</f>
        <v>350</v>
      </c>
      <c r="L69" s="47">
        <f>L70</f>
        <v>0.1111111111111111</v>
      </c>
      <c r="M69" s="47">
        <f>M70</f>
        <v>3325</v>
      </c>
      <c r="N69" s="47">
        <f>N70</f>
        <v>2975</v>
      </c>
      <c r="P69" s="47" t="s">
        <v>92</v>
      </c>
    </row>
    <row r="70" spans="1:16" s="42" customFormat="1" x14ac:dyDescent="0.25">
      <c r="A70" s="43">
        <v>5.0999999999999996</v>
      </c>
      <c r="B70" s="42" t="s">
        <v>60</v>
      </c>
      <c r="C70" s="42">
        <v>4375</v>
      </c>
      <c r="D70" s="42">
        <v>3500</v>
      </c>
      <c r="E70" s="42">
        <f t="shared" ref="E70" si="77">D70/C70</f>
        <v>0.8</v>
      </c>
      <c r="F70" s="42">
        <v>3150</v>
      </c>
      <c r="G70" s="41">
        <f t="shared" si="67"/>
        <v>0.9</v>
      </c>
      <c r="H70" s="42">
        <f t="shared" si="68"/>
        <v>350</v>
      </c>
      <c r="I70" s="41">
        <v>8</v>
      </c>
      <c r="J70" s="41">
        <f>I70+J68</f>
        <v>616.79999999999995</v>
      </c>
      <c r="K70" s="41">
        <v>350</v>
      </c>
      <c r="L70" s="41">
        <f>K70/F70</f>
        <v>0.1111111111111111</v>
      </c>
      <c r="M70" s="42">
        <f>F70+K70/2</f>
        <v>3325</v>
      </c>
      <c r="N70" s="42">
        <f>F70-K70/2</f>
        <v>2975</v>
      </c>
      <c r="O70" s="42" t="s">
        <v>40</v>
      </c>
      <c r="P70" s="41" t="s">
        <v>85</v>
      </c>
    </row>
    <row r="71" spans="1:16" s="1" customFormat="1" x14ac:dyDescent="0.25">
      <c r="A71" s="1">
        <v>5.1100000000000003</v>
      </c>
      <c r="B71" s="1" t="s">
        <v>11</v>
      </c>
      <c r="C71" s="1">
        <v>4375</v>
      </c>
      <c r="D71" s="1">
        <v>3500</v>
      </c>
      <c r="E71" s="1">
        <v>0.8</v>
      </c>
      <c r="F71" s="1">
        <v>1750</v>
      </c>
      <c r="G71" s="1">
        <f t="shared" si="67"/>
        <v>0.5</v>
      </c>
      <c r="H71" s="1">
        <f t="shared" si="68"/>
        <v>1750</v>
      </c>
      <c r="I71" s="1">
        <f>(F70-F71)/25</f>
        <v>56</v>
      </c>
      <c r="J71" s="1">
        <f t="shared" si="3"/>
        <v>672.8</v>
      </c>
      <c r="O71" s="1" t="s">
        <v>78</v>
      </c>
    </row>
    <row r="72" spans="1:16" x14ac:dyDescent="0.25">
      <c r="A72">
        <v>6.1</v>
      </c>
      <c r="B72" t="s">
        <v>67</v>
      </c>
      <c r="C72">
        <v>4375</v>
      </c>
      <c r="D72">
        <v>4375</v>
      </c>
      <c r="E72">
        <f>D72/C72</f>
        <v>1</v>
      </c>
      <c r="F72">
        <f>0.5*C72</f>
        <v>2187.5</v>
      </c>
      <c r="G72">
        <f>F72/D72</f>
        <v>0.5</v>
      </c>
      <c r="H72">
        <f>D72-F72</f>
        <v>2187.5</v>
      </c>
      <c r="I72">
        <f>(D72-D71)/25</f>
        <v>35</v>
      </c>
      <c r="J72">
        <f t="shared" si="3"/>
        <v>707.8</v>
      </c>
      <c r="O72" t="s">
        <v>78</v>
      </c>
      <c r="P72" t="s">
        <v>86</v>
      </c>
    </row>
    <row r="73" spans="1:16" x14ac:dyDescent="0.25">
      <c r="A73">
        <v>6.2</v>
      </c>
      <c r="B73" t="s">
        <v>70</v>
      </c>
      <c r="C73">
        <v>4800</v>
      </c>
      <c r="D73">
        <v>4800</v>
      </c>
      <c r="E73">
        <f>D73/C73</f>
        <v>1</v>
      </c>
      <c r="F73">
        <f>D73*0.5</f>
        <v>2400</v>
      </c>
      <c r="G73">
        <f>F73/D73</f>
        <v>0.5</v>
      </c>
      <c r="H73">
        <f>D73-F73</f>
        <v>2400</v>
      </c>
      <c r="I73">
        <f>(C73-C72)/25</f>
        <v>17</v>
      </c>
      <c r="J73">
        <f t="shared" si="3"/>
        <v>724.8</v>
      </c>
      <c r="O73" t="s">
        <v>78</v>
      </c>
      <c r="P73" t="s">
        <v>82</v>
      </c>
    </row>
    <row r="74" spans="1:16" x14ac:dyDescent="0.25">
      <c r="A74">
        <v>6.3</v>
      </c>
      <c r="B74" t="s">
        <v>71</v>
      </c>
      <c r="C74">
        <f>4800/0.8</f>
        <v>6000</v>
      </c>
      <c r="D74">
        <v>4800</v>
      </c>
      <c r="E74">
        <f>D74/C74</f>
        <v>0.8</v>
      </c>
      <c r="F74">
        <v>2400</v>
      </c>
      <c r="G74">
        <f>F74/D74</f>
        <v>0.5</v>
      </c>
      <c r="H74">
        <f>D74-F74</f>
        <v>2400</v>
      </c>
      <c r="I74">
        <f>(C74-C73)/25</f>
        <v>48</v>
      </c>
      <c r="J74">
        <f t="shared" si="3"/>
        <v>772.8</v>
      </c>
      <c r="O74" t="s">
        <v>78</v>
      </c>
      <c r="P74" t="s">
        <v>83</v>
      </c>
    </row>
    <row r="75" spans="1:16" s="47" customFormat="1" x14ac:dyDescent="0.25">
      <c r="A75" s="47">
        <v>2.6</v>
      </c>
      <c r="B75" s="47" t="s">
        <v>91</v>
      </c>
      <c r="C75" s="47">
        <f>C76</f>
        <v>6000</v>
      </c>
      <c r="D75" s="47">
        <f>D76</f>
        <v>4800</v>
      </c>
      <c r="E75" s="47">
        <f t="shared" ref="E75" si="78">D75/C75</f>
        <v>0.8</v>
      </c>
      <c r="F75" s="47">
        <f>F76</f>
        <v>2400</v>
      </c>
      <c r="G75" s="47">
        <f t="shared" ref="G75" si="79">F75/D75</f>
        <v>0.5</v>
      </c>
      <c r="H75" s="48">
        <f t="shared" ref="H75" si="80">D75-F75</f>
        <v>2400</v>
      </c>
      <c r="I75" s="47">
        <f>(M75-F75)/25</f>
        <v>9.6</v>
      </c>
      <c r="J75" s="47">
        <f t="shared" ref="J75" si="81">I75+J74</f>
        <v>782.4</v>
      </c>
      <c r="K75" s="47">
        <f>K76</f>
        <v>480</v>
      </c>
      <c r="L75" s="47">
        <f>L76</f>
        <v>0.2</v>
      </c>
      <c r="M75" s="47">
        <f>M76</f>
        <v>2640</v>
      </c>
      <c r="N75" s="47">
        <f>N76</f>
        <v>2160</v>
      </c>
      <c r="P75" s="47" t="s">
        <v>92</v>
      </c>
    </row>
    <row r="76" spans="1:16" s="42" customFormat="1" x14ac:dyDescent="0.25">
      <c r="A76" s="42">
        <v>6.4</v>
      </c>
      <c r="B76" s="42" t="s">
        <v>60</v>
      </c>
      <c r="C76" s="42">
        <v>6000</v>
      </c>
      <c r="D76" s="42">
        <v>4800</v>
      </c>
      <c r="E76" s="42">
        <f t="shared" ref="E76" si="82">D76/C76</f>
        <v>0.8</v>
      </c>
      <c r="F76" s="42">
        <v>2400</v>
      </c>
      <c r="G76" s="41">
        <f t="shared" ref="G76:G86" si="83">F76/D76</f>
        <v>0.5</v>
      </c>
      <c r="H76" s="42">
        <f t="shared" ref="H76:H86" si="84">D76-F76</f>
        <v>2400</v>
      </c>
      <c r="I76" s="41">
        <v>8</v>
      </c>
      <c r="J76" s="41">
        <f>I76+J74</f>
        <v>780.8</v>
      </c>
      <c r="K76" s="41">
        <f>0.2*F76</f>
        <v>480</v>
      </c>
      <c r="L76" s="41">
        <f>K76/F76</f>
        <v>0.2</v>
      </c>
      <c r="M76" s="42">
        <f>F76+K76/2</f>
        <v>2640</v>
      </c>
      <c r="N76" s="42">
        <f>F76-K76/2</f>
        <v>2160</v>
      </c>
      <c r="O76" s="42" t="s">
        <v>40</v>
      </c>
      <c r="P76" s="42" t="s">
        <v>84</v>
      </c>
    </row>
    <row r="77" spans="1:16" x14ac:dyDescent="0.25">
      <c r="A77">
        <v>6.5</v>
      </c>
      <c r="B77" t="s">
        <v>10</v>
      </c>
      <c r="C77">
        <v>6000</v>
      </c>
      <c r="D77">
        <v>4800</v>
      </c>
      <c r="E77">
        <v>0.8</v>
      </c>
      <c r="F77">
        <f>0.65*D77</f>
        <v>3120</v>
      </c>
      <c r="G77">
        <f t="shared" si="83"/>
        <v>0.65</v>
      </c>
      <c r="H77">
        <f t="shared" si="84"/>
        <v>1680</v>
      </c>
      <c r="I77">
        <f>(F77-F76)/25</f>
        <v>28.8</v>
      </c>
      <c r="J77">
        <f t="shared" si="3"/>
        <v>809.59999999999991</v>
      </c>
      <c r="O77" t="s">
        <v>78</v>
      </c>
    </row>
    <row r="78" spans="1:16" s="47" customFormat="1" x14ac:dyDescent="0.25">
      <c r="A78" s="47">
        <v>2.6</v>
      </c>
      <c r="B78" s="47" t="s">
        <v>91</v>
      </c>
      <c r="C78" s="47">
        <f>C79</f>
        <v>6000</v>
      </c>
      <c r="D78" s="47">
        <f>D79</f>
        <v>4800</v>
      </c>
      <c r="E78" s="47">
        <f t="shared" ref="E78" si="85">D78/C78</f>
        <v>0.8</v>
      </c>
      <c r="F78" s="47">
        <f>F79</f>
        <v>3120</v>
      </c>
      <c r="G78" s="47">
        <f t="shared" si="83"/>
        <v>0.65</v>
      </c>
      <c r="H78" s="48">
        <f t="shared" si="84"/>
        <v>1680</v>
      </c>
      <c r="I78" s="47">
        <f>(M78-F78)/25</f>
        <v>9.6</v>
      </c>
      <c r="J78" s="47">
        <f t="shared" si="3"/>
        <v>819.19999999999993</v>
      </c>
      <c r="K78" s="47">
        <f>K79</f>
        <v>480</v>
      </c>
      <c r="L78" s="47">
        <f>L79</f>
        <v>0.15384615384615385</v>
      </c>
      <c r="M78" s="47">
        <f>M79</f>
        <v>3360</v>
      </c>
      <c r="N78" s="47">
        <f>N79</f>
        <v>2880</v>
      </c>
      <c r="P78" s="47" t="s">
        <v>92</v>
      </c>
    </row>
    <row r="79" spans="1:16" s="42" customFormat="1" x14ac:dyDescent="0.25">
      <c r="A79" s="42">
        <v>6.6</v>
      </c>
      <c r="B79" s="42" t="s">
        <v>60</v>
      </c>
      <c r="C79" s="42">
        <v>6000</v>
      </c>
      <c r="D79" s="42">
        <v>4800</v>
      </c>
      <c r="E79" s="42">
        <f t="shared" ref="E79" si="86">D79/C79</f>
        <v>0.8</v>
      </c>
      <c r="F79" s="42">
        <v>3120</v>
      </c>
      <c r="G79" s="41">
        <f t="shared" si="83"/>
        <v>0.65</v>
      </c>
      <c r="H79" s="42">
        <f t="shared" si="84"/>
        <v>1680</v>
      </c>
      <c r="I79" s="41">
        <v>8</v>
      </c>
      <c r="J79" s="41">
        <f>I79+J77</f>
        <v>817.59999999999991</v>
      </c>
      <c r="K79" s="41">
        <v>480</v>
      </c>
      <c r="L79" s="41">
        <f>K79/F79</f>
        <v>0.15384615384615385</v>
      </c>
      <c r="M79" s="42">
        <f>F79+K79/2</f>
        <v>3360</v>
      </c>
      <c r="N79" s="42">
        <f>F79-K79/2</f>
        <v>2880</v>
      </c>
      <c r="O79" s="42" t="s">
        <v>40</v>
      </c>
      <c r="P79" s="41" t="s">
        <v>85</v>
      </c>
    </row>
    <row r="80" spans="1:16" x14ac:dyDescent="0.25">
      <c r="A80">
        <v>6.7</v>
      </c>
      <c r="B80" t="s">
        <v>10</v>
      </c>
      <c r="C80">
        <v>6000</v>
      </c>
      <c r="D80">
        <v>4800</v>
      </c>
      <c r="E80">
        <v>0.8</v>
      </c>
      <c r="F80">
        <f>0.8*D80</f>
        <v>3840</v>
      </c>
      <c r="G80">
        <f t="shared" si="83"/>
        <v>0.8</v>
      </c>
      <c r="H80">
        <f t="shared" si="84"/>
        <v>960</v>
      </c>
      <c r="I80">
        <f>(F80-F79)/25</f>
        <v>28.8</v>
      </c>
      <c r="J80">
        <f t="shared" si="3"/>
        <v>846.39999999999986</v>
      </c>
      <c r="O80" t="s">
        <v>78</v>
      </c>
    </row>
    <row r="81" spans="1:16" s="47" customFormat="1" x14ac:dyDescent="0.25">
      <c r="A81" s="47">
        <v>2.6</v>
      </c>
      <c r="B81" s="47" t="s">
        <v>91</v>
      </c>
      <c r="C81" s="47">
        <f>C82</f>
        <v>6000</v>
      </c>
      <c r="D81" s="47">
        <f>D82</f>
        <v>4800</v>
      </c>
      <c r="E81" s="47">
        <f t="shared" ref="E81" si="87">D81/C81</f>
        <v>0.8</v>
      </c>
      <c r="F81" s="47">
        <f>F82</f>
        <v>3840</v>
      </c>
      <c r="G81" s="47">
        <f t="shared" ref="G81" si="88">F81/D81</f>
        <v>0.8</v>
      </c>
      <c r="H81" s="48">
        <f t="shared" ref="H81" si="89">D81-F81</f>
        <v>960</v>
      </c>
      <c r="I81" s="47">
        <f>(M81-F81)/25</f>
        <v>9.6</v>
      </c>
      <c r="J81" s="47">
        <f t="shared" ref="J81" si="90">I81+J80</f>
        <v>855.99999999999989</v>
      </c>
      <c r="K81" s="47">
        <f>K82</f>
        <v>480</v>
      </c>
      <c r="L81" s="47">
        <f>L82</f>
        <v>0.125</v>
      </c>
      <c r="M81" s="47">
        <f>M82</f>
        <v>4080</v>
      </c>
      <c r="N81" s="47">
        <f>N82</f>
        <v>3600</v>
      </c>
      <c r="P81" s="47" t="s">
        <v>92</v>
      </c>
    </row>
    <row r="82" spans="1:16" s="42" customFormat="1" x14ac:dyDescent="0.25">
      <c r="A82" s="42">
        <v>6.8</v>
      </c>
      <c r="B82" s="42" t="s">
        <v>60</v>
      </c>
      <c r="C82" s="42">
        <v>6000</v>
      </c>
      <c r="D82" s="42">
        <v>4800</v>
      </c>
      <c r="E82" s="42">
        <f t="shared" ref="E82" si="91">D82/C82</f>
        <v>0.8</v>
      </c>
      <c r="F82" s="42">
        <v>3840</v>
      </c>
      <c r="G82" s="41">
        <f t="shared" si="83"/>
        <v>0.8</v>
      </c>
      <c r="H82" s="42">
        <f t="shared" si="84"/>
        <v>960</v>
      </c>
      <c r="I82" s="41">
        <v>8</v>
      </c>
      <c r="J82" s="41">
        <f>I82+J80</f>
        <v>854.39999999999986</v>
      </c>
      <c r="K82" s="41">
        <v>480</v>
      </c>
      <c r="L82" s="41">
        <f>K82/F82</f>
        <v>0.125</v>
      </c>
      <c r="M82" s="42">
        <f>F82+K82/2</f>
        <v>4080</v>
      </c>
      <c r="N82" s="42">
        <f>F82-K82/2</f>
        <v>3600</v>
      </c>
      <c r="O82" s="42" t="s">
        <v>40</v>
      </c>
      <c r="P82" s="41" t="s">
        <v>85</v>
      </c>
    </row>
    <row r="83" spans="1:16" x14ac:dyDescent="0.25">
      <c r="A83">
        <v>6.9</v>
      </c>
      <c r="B83" t="s">
        <v>10</v>
      </c>
      <c r="C83">
        <v>6000</v>
      </c>
      <c r="D83">
        <v>4800</v>
      </c>
      <c r="E83">
        <v>0.8</v>
      </c>
      <c r="F83">
        <v>4320</v>
      </c>
      <c r="G83">
        <f t="shared" si="83"/>
        <v>0.9</v>
      </c>
      <c r="H83">
        <f t="shared" si="84"/>
        <v>480</v>
      </c>
      <c r="I83">
        <f>(F83-F82)/25</f>
        <v>19.2</v>
      </c>
      <c r="J83">
        <f t="shared" si="3"/>
        <v>873.59999999999991</v>
      </c>
      <c r="O83" t="s">
        <v>78</v>
      </c>
    </row>
    <row r="84" spans="1:16" s="47" customFormat="1" x14ac:dyDescent="0.25">
      <c r="A84" s="47">
        <v>2.6</v>
      </c>
      <c r="B84" s="47" t="s">
        <v>91</v>
      </c>
      <c r="C84" s="47">
        <f>C85</f>
        <v>6000</v>
      </c>
      <c r="D84" s="47">
        <f>D85</f>
        <v>4800</v>
      </c>
      <c r="E84" s="47">
        <f t="shared" ref="E84" si="92">D84/C84</f>
        <v>0.8</v>
      </c>
      <c r="F84" s="47">
        <f>F85</f>
        <v>4320</v>
      </c>
      <c r="G84" s="47">
        <f t="shared" si="83"/>
        <v>0.9</v>
      </c>
      <c r="H84" s="48">
        <f t="shared" si="84"/>
        <v>480</v>
      </c>
      <c r="I84" s="47">
        <f>(M84-F84)/25</f>
        <v>9.6</v>
      </c>
      <c r="J84" s="47">
        <f t="shared" si="3"/>
        <v>883.19999999999993</v>
      </c>
      <c r="K84" s="47">
        <f>K85</f>
        <v>480</v>
      </c>
      <c r="L84" s="47">
        <f>L85</f>
        <v>0.1111111111111111</v>
      </c>
      <c r="M84" s="47">
        <f>M85</f>
        <v>4560</v>
      </c>
      <c r="N84" s="47">
        <f>N85</f>
        <v>4080</v>
      </c>
      <c r="P84" s="47" t="s">
        <v>92</v>
      </c>
    </row>
    <row r="85" spans="1:16" s="42" customFormat="1" x14ac:dyDescent="0.25">
      <c r="A85" s="43">
        <v>6.1</v>
      </c>
      <c r="B85" s="42" t="s">
        <v>60</v>
      </c>
      <c r="C85" s="42">
        <v>6000</v>
      </c>
      <c r="D85" s="42">
        <v>4800</v>
      </c>
      <c r="E85" s="42">
        <f t="shared" ref="E85" si="93">D85/C85</f>
        <v>0.8</v>
      </c>
      <c r="F85" s="42">
        <v>4320</v>
      </c>
      <c r="G85" s="41">
        <f t="shared" si="83"/>
        <v>0.9</v>
      </c>
      <c r="H85" s="42">
        <f t="shared" si="84"/>
        <v>480</v>
      </c>
      <c r="I85" s="42">
        <v>8</v>
      </c>
      <c r="J85" s="41">
        <f>I85+J83</f>
        <v>881.59999999999991</v>
      </c>
      <c r="K85" s="41">
        <v>480</v>
      </c>
      <c r="L85" s="41">
        <f>K85/F85</f>
        <v>0.1111111111111111</v>
      </c>
      <c r="M85" s="42">
        <f>F85+K85/2</f>
        <v>4560</v>
      </c>
      <c r="N85" s="42">
        <f>F85-K85/2</f>
        <v>4080</v>
      </c>
      <c r="O85" s="42" t="s">
        <v>40</v>
      </c>
      <c r="P85" s="41" t="s">
        <v>85</v>
      </c>
    </row>
    <row r="86" spans="1:16" s="1" customFormat="1" x14ac:dyDescent="0.25">
      <c r="A86" s="1">
        <v>6.11</v>
      </c>
      <c r="B86" s="1" t="s">
        <v>11</v>
      </c>
      <c r="C86" s="1">
        <v>6000</v>
      </c>
      <c r="D86" s="1">
        <v>4800</v>
      </c>
      <c r="E86" s="1">
        <v>0.8</v>
      </c>
      <c r="F86" s="1">
        <v>2400</v>
      </c>
      <c r="G86" s="1">
        <f t="shared" si="83"/>
        <v>0.5</v>
      </c>
      <c r="H86" s="1">
        <f t="shared" si="84"/>
        <v>2400</v>
      </c>
      <c r="I86" s="1">
        <f>(F85-F86)/25</f>
        <v>76.8</v>
      </c>
      <c r="J86" s="1">
        <f t="shared" si="3"/>
        <v>958.39999999999986</v>
      </c>
      <c r="O86" s="1" t="s">
        <v>78</v>
      </c>
    </row>
    <row r="88" spans="1:16" x14ac:dyDescent="0.25">
      <c r="B88" s="23" t="s">
        <v>72</v>
      </c>
      <c r="C88" s="23"/>
    </row>
    <row r="89" spans="1:16" x14ac:dyDescent="0.25">
      <c r="B89" s="23" t="s">
        <v>34</v>
      </c>
      <c r="C89" s="23" t="s">
        <v>73</v>
      </c>
    </row>
    <row r="90" spans="1:16" x14ac:dyDescent="0.25">
      <c r="B90" s="23" t="s">
        <v>35</v>
      </c>
      <c r="C90" s="23" t="s">
        <v>73</v>
      </c>
    </row>
    <row r="91" spans="1:16" x14ac:dyDescent="0.25">
      <c r="B91" s="23" t="s">
        <v>47</v>
      </c>
      <c r="C91" s="2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9" sqref="A39"/>
    </sheetView>
  </sheetViews>
  <sheetFormatPr defaultRowHeight="15" x14ac:dyDescent="0.25"/>
  <cols>
    <col min="1" max="1" width="71.625" bestFit="1" customWidth="1"/>
  </cols>
  <sheetData>
    <row r="1" spans="1:1" x14ac:dyDescent="0.25">
      <c r="A1" t="s">
        <v>74</v>
      </c>
    </row>
    <row r="2" spans="1:1" x14ac:dyDescent="0.25">
      <c r="A2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="71" zoomScaleNormal="71" workbookViewId="0">
      <selection activeCell="L14" sqref="L14"/>
    </sheetView>
  </sheetViews>
  <sheetFormatPr defaultColWidth="9.125" defaultRowHeight="15" x14ac:dyDescent="0.25"/>
  <cols>
    <col min="1" max="1" width="31" style="7" bestFit="1" customWidth="1"/>
    <col min="2" max="2" width="44.375" style="7" customWidth="1"/>
    <col min="3" max="3" width="18.25" style="18" bestFit="1" customWidth="1"/>
    <col min="4" max="4" width="19.25" style="18" bestFit="1" customWidth="1"/>
    <col min="5" max="5" width="12" style="7" bestFit="1" customWidth="1"/>
    <col min="6" max="6" width="20.875" style="7" bestFit="1" customWidth="1"/>
    <col min="7" max="7" width="18" style="7" customWidth="1"/>
    <col min="8" max="8" width="19.25" style="7" bestFit="1" customWidth="1"/>
    <col min="9" max="9" width="34.375" style="7" bestFit="1" customWidth="1"/>
    <col min="10" max="10" width="36.75" style="7" bestFit="1" customWidth="1"/>
    <col min="11" max="11" width="19.375" style="7" customWidth="1"/>
    <col min="12" max="12" width="53.625" style="7" bestFit="1" customWidth="1"/>
    <col min="13" max="13" width="34.375" style="7" customWidth="1"/>
    <col min="14" max="16384" width="9.125" style="23"/>
  </cols>
  <sheetData>
    <row r="1" spans="1:13" s="22" customFormat="1" x14ac:dyDescent="0.25">
      <c r="A1" s="8" t="s">
        <v>0</v>
      </c>
      <c r="B1" s="8" t="s">
        <v>49</v>
      </c>
      <c r="C1" s="19" t="s">
        <v>21</v>
      </c>
      <c r="D1" s="19" t="s">
        <v>20</v>
      </c>
      <c r="E1" s="8" t="s">
        <v>2</v>
      </c>
      <c r="F1" s="8" t="s">
        <v>18</v>
      </c>
      <c r="G1" s="8" t="s">
        <v>1</v>
      </c>
      <c r="H1" s="8" t="s">
        <v>22</v>
      </c>
      <c r="I1" s="8" t="s">
        <v>46</v>
      </c>
      <c r="J1" s="8" t="s">
        <v>59</v>
      </c>
      <c r="K1" s="8" t="s">
        <v>3</v>
      </c>
      <c r="L1" s="8" t="s">
        <v>23</v>
      </c>
      <c r="M1" s="8"/>
    </row>
    <row r="2" spans="1:13" x14ac:dyDescent="0.25">
      <c r="A2" s="7">
        <v>1</v>
      </c>
      <c r="B2" s="7" t="s">
        <v>50</v>
      </c>
      <c r="C2" s="18">
        <v>80</v>
      </c>
      <c r="D2" s="18">
        <v>0</v>
      </c>
      <c r="E2" s="10">
        <v>24</v>
      </c>
      <c r="F2" s="10"/>
      <c r="G2" s="7">
        <v>0</v>
      </c>
      <c r="H2" s="7">
        <f>D2-G2</f>
        <v>0</v>
      </c>
      <c r="I2" s="7" t="s">
        <v>26</v>
      </c>
      <c r="J2" s="7" t="s">
        <v>26</v>
      </c>
      <c r="K2" s="7" t="s">
        <v>42</v>
      </c>
      <c r="L2" s="7" t="s">
        <v>24</v>
      </c>
    </row>
    <row r="3" spans="1:13" s="22" customFormat="1" x14ac:dyDescent="0.25">
      <c r="A3" s="8"/>
      <c r="B3" s="8"/>
      <c r="C3" s="19"/>
      <c r="D3" s="19"/>
      <c r="E3" s="11"/>
      <c r="F3" s="11"/>
      <c r="G3" s="8"/>
      <c r="H3" s="7"/>
      <c r="I3" s="8"/>
      <c r="J3" s="8"/>
      <c r="K3" s="8"/>
      <c r="L3" s="8" t="s">
        <v>25</v>
      </c>
      <c r="M3" s="8"/>
    </row>
    <row r="4" spans="1:13" s="22" customFormat="1" x14ac:dyDescent="0.25">
      <c r="A4" s="8">
        <v>2</v>
      </c>
      <c r="B4" s="8" t="s">
        <v>51</v>
      </c>
      <c r="C4" s="19">
        <v>80</v>
      </c>
      <c r="D4" s="19">
        <v>80</v>
      </c>
      <c r="E4" s="11">
        <v>24</v>
      </c>
      <c r="F4" s="11"/>
      <c r="G4" s="8">
        <v>0</v>
      </c>
      <c r="H4" s="7">
        <f t="shared" ref="H4:H27" si="0">D4-G4</f>
        <v>80</v>
      </c>
      <c r="I4" s="8" t="s">
        <v>26</v>
      </c>
      <c r="J4" s="8" t="s">
        <v>26</v>
      </c>
      <c r="K4" s="12" t="s">
        <v>43</v>
      </c>
      <c r="L4" s="8" t="s">
        <v>39</v>
      </c>
      <c r="M4" s="8"/>
    </row>
    <row r="5" spans="1:13" s="38" customFormat="1" x14ac:dyDescent="0.25">
      <c r="A5" s="15">
        <v>3</v>
      </c>
      <c r="B5" s="15" t="s">
        <v>52</v>
      </c>
      <c r="C5" s="17">
        <v>80</v>
      </c>
      <c r="D5" s="17">
        <v>80</v>
      </c>
      <c r="E5" s="37">
        <v>2</v>
      </c>
      <c r="F5" s="37"/>
      <c r="G5" s="15">
        <v>5</v>
      </c>
      <c r="H5" s="7">
        <f t="shared" si="0"/>
        <v>75</v>
      </c>
      <c r="I5" s="15">
        <v>10</v>
      </c>
      <c r="J5" s="15">
        <v>0</v>
      </c>
      <c r="K5" s="15" t="s">
        <v>42</v>
      </c>
      <c r="L5" s="24" t="s">
        <v>45</v>
      </c>
      <c r="M5" s="15"/>
    </row>
    <row r="6" spans="1:13" s="36" customFormat="1" x14ac:dyDescent="0.25">
      <c r="A6" s="36">
        <v>3.1</v>
      </c>
      <c r="B6" s="36" t="s">
        <v>53</v>
      </c>
      <c r="C6" s="36">
        <v>80</v>
      </c>
      <c r="D6" s="36">
        <v>80</v>
      </c>
      <c r="E6" s="39">
        <v>5</v>
      </c>
      <c r="F6" s="39"/>
      <c r="G6" s="36">
        <v>5</v>
      </c>
      <c r="H6" s="36">
        <f t="shared" si="0"/>
        <v>75</v>
      </c>
      <c r="I6" s="36">
        <v>10</v>
      </c>
      <c r="J6" s="36">
        <v>0</v>
      </c>
      <c r="L6" s="36" t="s">
        <v>27</v>
      </c>
    </row>
    <row r="7" spans="1:13" s="32" customFormat="1" x14ac:dyDescent="0.25">
      <c r="A7" s="29"/>
      <c r="B7" s="29"/>
      <c r="C7" s="30"/>
      <c r="D7" s="30"/>
      <c r="E7" s="31"/>
      <c r="F7" s="31"/>
      <c r="G7" s="29"/>
      <c r="H7" s="27"/>
      <c r="I7" s="29"/>
      <c r="J7" s="29"/>
      <c r="K7" s="29"/>
      <c r="L7" s="29" t="s">
        <v>28</v>
      </c>
      <c r="M7" s="29"/>
    </row>
    <row r="8" spans="1:13" customFormat="1" x14ac:dyDescent="0.25">
      <c r="A8" s="14">
        <v>4.0999999999999996</v>
      </c>
      <c r="B8" s="14" t="s">
        <v>63</v>
      </c>
      <c r="C8" s="18">
        <v>185</v>
      </c>
      <c r="D8" s="18">
        <v>185</v>
      </c>
      <c r="E8" s="10">
        <f>(D8-D5)/15</f>
        <v>7</v>
      </c>
      <c r="F8" s="10"/>
      <c r="G8" s="7">
        <v>50</v>
      </c>
      <c r="H8" s="9">
        <f>D8-G8</f>
        <v>135</v>
      </c>
      <c r="I8" s="7" t="s">
        <v>26</v>
      </c>
      <c r="J8" s="7" t="s">
        <v>31</v>
      </c>
    </row>
    <row r="9" spans="1:13" x14ac:dyDescent="0.25">
      <c r="A9" s="7">
        <v>4.2</v>
      </c>
      <c r="B9" s="7" t="s">
        <v>64</v>
      </c>
      <c r="C9" s="23">
        <f>D9/0.8</f>
        <v>231.25</v>
      </c>
      <c r="D9" s="23">
        <v>185</v>
      </c>
      <c r="E9" s="23"/>
      <c r="F9" s="23"/>
      <c r="G9" s="23"/>
      <c r="H9" s="23"/>
      <c r="I9" s="23"/>
      <c r="J9" s="23"/>
      <c r="K9" s="7" t="s">
        <v>42</v>
      </c>
      <c r="L9" s="7" t="s">
        <v>38</v>
      </c>
      <c r="M9" s="14" t="s">
        <v>54</v>
      </c>
    </row>
    <row r="10" spans="1:13" x14ac:dyDescent="0.25">
      <c r="E10" s="10"/>
      <c r="F10" s="10"/>
      <c r="M10" s="14"/>
    </row>
    <row r="11" spans="1:13" x14ac:dyDescent="0.25">
      <c r="E11" s="10"/>
      <c r="F11" s="10"/>
      <c r="K11" s="7" t="s">
        <v>41</v>
      </c>
      <c r="L11" s="7" t="s">
        <v>29</v>
      </c>
    </row>
    <row r="12" spans="1:13" x14ac:dyDescent="0.25">
      <c r="E12" s="10"/>
      <c r="F12" s="10"/>
      <c r="L12" s="7" t="s">
        <v>30</v>
      </c>
    </row>
    <row r="13" spans="1:13" s="22" customFormat="1" x14ac:dyDescent="0.25">
      <c r="A13" s="8"/>
      <c r="B13" s="8"/>
      <c r="C13" s="19"/>
      <c r="D13" s="19"/>
      <c r="E13" s="11"/>
      <c r="F13" s="11"/>
      <c r="G13" s="8"/>
      <c r="H13" s="7"/>
      <c r="I13" s="8"/>
      <c r="J13" s="8"/>
      <c r="K13" s="8"/>
      <c r="L13" s="8" t="s">
        <v>37</v>
      </c>
      <c r="M13" s="8"/>
    </row>
    <row r="14" spans="1:13" x14ac:dyDescent="0.25">
      <c r="A14" s="7">
        <v>5</v>
      </c>
      <c r="B14" s="7" t="s">
        <v>55</v>
      </c>
      <c r="C14" s="18">
        <f>D14/0.8</f>
        <v>312.5</v>
      </c>
      <c r="D14" s="18">
        <v>250</v>
      </c>
      <c r="E14" s="10">
        <f>(C14-C8)/15</f>
        <v>8.5</v>
      </c>
      <c r="F14" s="10"/>
      <c r="G14" s="7">
        <v>115</v>
      </c>
      <c r="H14" s="9">
        <f t="shared" si="0"/>
        <v>135</v>
      </c>
      <c r="I14" s="7" t="s">
        <v>26</v>
      </c>
      <c r="J14" s="7" t="s">
        <v>26</v>
      </c>
      <c r="K14" s="7" t="s">
        <v>41</v>
      </c>
      <c r="L14" s="7" t="s">
        <v>32</v>
      </c>
      <c r="M14" s="7" t="s">
        <v>54</v>
      </c>
    </row>
    <row r="15" spans="1:13" x14ac:dyDescent="0.25">
      <c r="E15" s="10"/>
      <c r="F15" s="10"/>
      <c r="K15" s="7" t="s">
        <v>42</v>
      </c>
      <c r="L15" s="7" t="s">
        <v>37</v>
      </c>
      <c r="M15" s="7" t="s">
        <v>65</v>
      </c>
    </row>
    <row r="16" spans="1:13" x14ac:dyDescent="0.25">
      <c r="A16" s="8"/>
      <c r="C16" s="19"/>
      <c r="D16" s="19"/>
      <c r="E16" s="11"/>
      <c r="F16" s="11"/>
      <c r="G16" s="8"/>
      <c r="I16" s="8"/>
      <c r="J16" s="8"/>
      <c r="L16" s="8" t="s">
        <v>33</v>
      </c>
    </row>
    <row r="17" spans="1:13" s="32" customFormat="1" x14ac:dyDescent="0.25">
      <c r="A17" s="33">
        <v>5.0999999999999996</v>
      </c>
      <c r="B17" s="34" t="s">
        <v>56</v>
      </c>
      <c r="C17" s="33">
        <v>312.5</v>
      </c>
      <c r="D17" s="33">
        <v>250</v>
      </c>
      <c r="E17" s="35">
        <v>5</v>
      </c>
      <c r="F17" s="35"/>
      <c r="G17" s="34">
        <v>115</v>
      </c>
      <c r="H17" s="27">
        <f t="shared" si="0"/>
        <v>135</v>
      </c>
      <c r="I17" s="34">
        <f>115+27</f>
        <v>142</v>
      </c>
      <c r="J17" s="34">
        <f>115-27</f>
        <v>88</v>
      </c>
      <c r="K17" s="34" t="s">
        <v>40</v>
      </c>
      <c r="L17" s="34" t="s">
        <v>44</v>
      </c>
      <c r="M17" s="29" t="s">
        <v>48</v>
      </c>
    </row>
    <row r="18" spans="1:13" x14ac:dyDescent="0.25">
      <c r="A18" s="15">
        <v>6</v>
      </c>
      <c r="B18" s="15" t="s">
        <v>10</v>
      </c>
      <c r="C18" s="17">
        <v>250</v>
      </c>
      <c r="D18" s="17">
        <v>250</v>
      </c>
      <c r="E18" s="15"/>
      <c r="F18" s="15"/>
      <c r="G18" s="15">
        <v>150</v>
      </c>
      <c r="H18" s="7">
        <f t="shared" si="0"/>
        <v>100</v>
      </c>
      <c r="I18" s="15" t="s">
        <v>26</v>
      </c>
      <c r="J18" s="15" t="s">
        <v>26</v>
      </c>
      <c r="K18" s="15" t="s">
        <v>57</v>
      </c>
      <c r="L18" s="24" t="s">
        <v>58</v>
      </c>
    </row>
    <row r="19" spans="1:13" x14ac:dyDescent="0.25">
      <c r="A19" s="8"/>
      <c r="B19" s="8"/>
      <c r="C19" s="19"/>
      <c r="D19" s="19"/>
      <c r="E19" s="8"/>
      <c r="F19" s="8"/>
      <c r="G19" s="8"/>
      <c r="I19" s="8"/>
      <c r="J19" s="8"/>
      <c r="K19" s="16" t="s">
        <v>42</v>
      </c>
      <c r="L19" s="8"/>
    </row>
    <row r="20" spans="1:13" s="28" customFormat="1" x14ac:dyDescent="0.25">
      <c r="A20" s="34">
        <v>6.1</v>
      </c>
      <c r="B20" s="34" t="s">
        <v>60</v>
      </c>
      <c r="C20" s="33">
        <v>250</v>
      </c>
      <c r="D20" s="33">
        <v>250</v>
      </c>
      <c r="E20" s="34"/>
      <c r="F20" s="34"/>
      <c r="G20" s="34">
        <v>150</v>
      </c>
      <c r="H20" s="27">
        <f t="shared" si="0"/>
        <v>100</v>
      </c>
      <c r="I20" s="34">
        <f>G20+27</f>
        <v>177</v>
      </c>
      <c r="J20" s="34">
        <f>G20-27</f>
        <v>123</v>
      </c>
      <c r="K20" s="34" t="s">
        <v>40</v>
      </c>
      <c r="L20" s="34" t="s">
        <v>44</v>
      </c>
      <c r="M20" s="27"/>
    </row>
    <row r="21" spans="1:13" x14ac:dyDescent="0.25">
      <c r="A21" s="12">
        <v>6.3</v>
      </c>
      <c r="B21" s="12" t="s">
        <v>11</v>
      </c>
      <c r="C21" s="20">
        <v>250</v>
      </c>
      <c r="D21" s="20">
        <v>250</v>
      </c>
      <c r="E21" s="12"/>
      <c r="F21" s="12"/>
      <c r="G21" s="21">
        <v>115</v>
      </c>
      <c r="H21" s="7">
        <f t="shared" si="0"/>
        <v>135</v>
      </c>
      <c r="I21" s="12" t="s">
        <v>26</v>
      </c>
      <c r="J21" s="12" t="s">
        <v>26</v>
      </c>
      <c r="K21" s="12" t="s">
        <v>61</v>
      </c>
      <c r="L21" s="15"/>
    </row>
    <row r="22" spans="1:13" x14ac:dyDescent="0.25">
      <c r="A22" s="15">
        <v>7.1</v>
      </c>
      <c r="B22" s="15" t="s">
        <v>7</v>
      </c>
      <c r="C22" s="17">
        <v>750</v>
      </c>
      <c r="D22" s="17">
        <v>750</v>
      </c>
      <c r="E22" s="15"/>
      <c r="F22" s="15"/>
      <c r="G22" s="15">
        <v>350</v>
      </c>
      <c r="H22" s="7">
        <f t="shared" si="0"/>
        <v>400</v>
      </c>
      <c r="I22" s="15" t="s">
        <v>26</v>
      </c>
      <c r="J22" s="15" t="s">
        <v>26</v>
      </c>
      <c r="K22" s="17" t="s">
        <v>41</v>
      </c>
      <c r="L22" s="17" t="s">
        <v>37</v>
      </c>
    </row>
    <row r="23" spans="1:13" x14ac:dyDescent="0.25">
      <c r="A23" s="8"/>
      <c r="B23" s="8"/>
      <c r="C23" s="19"/>
      <c r="D23" s="19"/>
      <c r="E23" s="8"/>
      <c r="F23" s="8"/>
      <c r="G23" s="8"/>
      <c r="I23" s="8"/>
      <c r="J23" s="8"/>
      <c r="K23" s="8" t="s">
        <v>42</v>
      </c>
      <c r="L23" s="16" t="s">
        <v>58</v>
      </c>
    </row>
    <row r="24" spans="1:13" s="28" customFormat="1" x14ac:dyDescent="0.25">
      <c r="A24" s="34">
        <v>7.1</v>
      </c>
      <c r="B24" s="34" t="s">
        <v>60</v>
      </c>
      <c r="C24" s="33">
        <v>750</v>
      </c>
      <c r="D24" s="33">
        <v>750</v>
      </c>
      <c r="E24" s="34"/>
      <c r="F24" s="34"/>
      <c r="G24" s="34">
        <v>350</v>
      </c>
      <c r="H24" s="27">
        <f t="shared" si="0"/>
        <v>400</v>
      </c>
      <c r="I24" s="34">
        <f>G24+27</f>
        <v>377</v>
      </c>
      <c r="J24" s="34">
        <f>G24-27</f>
        <v>323</v>
      </c>
      <c r="K24" s="34" t="s">
        <v>40</v>
      </c>
      <c r="L24" s="34" t="s">
        <v>44</v>
      </c>
      <c r="M24" s="27"/>
    </row>
    <row r="25" spans="1:13" x14ac:dyDescent="0.25">
      <c r="A25" s="14">
        <v>7.2</v>
      </c>
      <c r="B25" s="14" t="s">
        <v>10</v>
      </c>
      <c r="C25" s="25">
        <v>750</v>
      </c>
      <c r="D25" s="18">
        <v>750</v>
      </c>
      <c r="G25" s="7">
        <v>400</v>
      </c>
      <c r="H25" s="7">
        <f t="shared" si="0"/>
        <v>350</v>
      </c>
      <c r="I25" s="7" t="s">
        <v>26</v>
      </c>
      <c r="J25" s="7" t="s">
        <v>26</v>
      </c>
      <c r="K25" s="7" t="s">
        <v>61</v>
      </c>
    </row>
    <row r="26" spans="1:13" s="28" customFormat="1" x14ac:dyDescent="0.25">
      <c r="A26" s="34">
        <v>7.3</v>
      </c>
      <c r="B26" s="34" t="s">
        <v>60</v>
      </c>
      <c r="C26" s="33">
        <v>750</v>
      </c>
      <c r="D26" s="33">
        <v>750</v>
      </c>
      <c r="E26" s="34"/>
      <c r="F26" s="34"/>
      <c r="G26" s="34">
        <v>350</v>
      </c>
      <c r="H26" s="27">
        <f t="shared" si="0"/>
        <v>400</v>
      </c>
      <c r="I26" s="34">
        <f>G26+27</f>
        <v>377</v>
      </c>
      <c r="J26" s="34">
        <f>G26-27</f>
        <v>323</v>
      </c>
      <c r="K26" s="34" t="s">
        <v>40</v>
      </c>
      <c r="L26" s="34" t="s">
        <v>44</v>
      </c>
      <c r="M26" s="27"/>
    </row>
    <row r="27" spans="1:13" x14ac:dyDescent="0.25">
      <c r="A27" s="14">
        <v>7.3</v>
      </c>
      <c r="B27" s="14" t="s">
        <v>10</v>
      </c>
      <c r="C27" s="25">
        <v>750</v>
      </c>
      <c r="D27" s="18">
        <v>750</v>
      </c>
      <c r="H27" s="7">
        <f t="shared" si="0"/>
        <v>750</v>
      </c>
    </row>
    <row r="47" spans="1:2" x14ac:dyDescent="0.25">
      <c r="A47" s="7" t="s">
        <v>36</v>
      </c>
    </row>
    <row r="48" spans="1:2" x14ac:dyDescent="0.25">
      <c r="A48" s="7" t="s">
        <v>34</v>
      </c>
      <c r="B48" s="7" t="s">
        <v>15</v>
      </c>
    </row>
    <row r="49" spans="1:2" x14ac:dyDescent="0.25">
      <c r="A49" s="7" t="s">
        <v>35</v>
      </c>
      <c r="B49" s="7" t="s">
        <v>15</v>
      </c>
    </row>
    <row r="50" spans="1:2" x14ac:dyDescent="0.25">
      <c r="A50" s="7" t="s">
        <v>62</v>
      </c>
      <c r="B50" s="7">
        <v>0.8</v>
      </c>
    </row>
    <row r="51" spans="1:2" x14ac:dyDescent="0.25">
      <c r="A51" s="14" t="s">
        <v>47</v>
      </c>
      <c r="B51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80" zoomScaleNormal="80" workbookViewId="0">
      <selection activeCell="H3" sqref="H3"/>
    </sheetView>
  </sheetViews>
  <sheetFormatPr defaultRowHeight="15" x14ac:dyDescent="0.25"/>
  <cols>
    <col min="1" max="1" width="30.75" bestFit="1" customWidth="1"/>
    <col min="3" max="3" width="10" bestFit="1" customWidth="1"/>
    <col min="4" max="4" width="20.875" bestFit="1" customWidth="1"/>
    <col min="5" max="5" width="22.625" bestFit="1" customWidth="1"/>
    <col min="6" max="7" width="19.875" bestFit="1" customWidth="1"/>
    <col min="8" max="8" width="38.75" bestFit="1" customWidth="1"/>
  </cols>
  <sheetData>
    <row r="1" spans="1:8" s="1" customFormat="1" x14ac:dyDescent="0.25">
      <c r="A1" s="1" t="s">
        <v>6</v>
      </c>
      <c r="B1" s="1" t="s">
        <v>0</v>
      </c>
      <c r="C1" s="1" t="s">
        <v>2</v>
      </c>
      <c r="D1" s="1" t="s">
        <v>18</v>
      </c>
      <c r="E1" s="1" t="s">
        <v>9</v>
      </c>
      <c r="F1" s="1" t="s">
        <v>1</v>
      </c>
      <c r="G1" s="1" t="s">
        <v>17</v>
      </c>
      <c r="H1" s="1" t="s">
        <v>3</v>
      </c>
    </row>
    <row r="2" spans="1:8" s="2" customFormat="1" x14ac:dyDescent="0.25">
      <c r="A2" s="2" t="s">
        <v>12</v>
      </c>
      <c r="B2" s="2">
        <v>1</v>
      </c>
      <c r="C2" s="2">
        <f>E2/15</f>
        <v>6.666666666666667</v>
      </c>
      <c r="D2" s="2">
        <f>C2</f>
        <v>6.666666666666667</v>
      </c>
      <c r="E2" s="2">
        <v>100</v>
      </c>
      <c r="F2" s="2">
        <v>0</v>
      </c>
      <c r="G2" s="2">
        <f t="shared" ref="G2:G17" si="0">E2-F2</f>
        <v>100</v>
      </c>
      <c r="H2" s="2" t="s">
        <v>4</v>
      </c>
    </row>
    <row r="3" spans="1:8" x14ac:dyDescent="0.25">
      <c r="A3" t="s">
        <v>19</v>
      </c>
      <c r="B3">
        <v>2</v>
      </c>
      <c r="C3">
        <f>(E3-E2)/15</f>
        <v>10</v>
      </c>
      <c r="D3">
        <f>C3+D2</f>
        <v>16.666666666666668</v>
      </c>
      <c r="E3">
        <v>250</v>
      </c>
      <c r="F3">
        <v>115</v>
      </c>
      <c r="G3">
        <f t="shared" si="0"/>
        <v>135</v>
      </c>
      <c r="H3" t="s">
        <v>8</v>
      </c>
    </row>
    <row r="4" spans="1:8" x14ac:dyDescent="0.25">
      <c r="A4" t="s">
        <v>10</v>
      </c>
      <c r="B4">
        <v>4</v>
      </c>
      <c r="C4">
        <f>(F4-F3)/15</f>
        <v>2.3333333333333335</v>
      </c>
      <c r="D4">
        <f t="shared" ref="D4:D17" si="1">C4+D3</f>
        <v>19</v>
      </c>
      <c r="E4">
        <v>250</v>
      </c>
      <c r="F4">
        <v>150</v>
      </c>
      <c r="G4">
        <f t="shared" si="0"/>
        <v>100</v>
      </c>
      <c r="H4" t="s">
        <v>8</v>
      </c>
    </row>
    <row r="5" spans="1:8" s="1" customFormat="1" x14ac:dyDescent="0.25">
      <c r="A5" s="1" t="s">
        <v>11</v>
      </c>
      <c r="B5" s="1">
        <v>5</v>
      </c>
      <c r="C5" s="1">
        <f>(F4-F5)/15</f>
        <v>2.3333333333333335</v>
      </c>
      <c r="D5" s="1">
        <f t="shared" si="1"/>
        <v>21.333333333333332</v>
      </c>
      <c r="E5" s="1">
        <v>250</v>
      </c>
      <c r="F5" s="1">
        <v>115</v>
      </c>
      <c r="G5" s="1">
        <f t="shared" si="0"/>
        <v>135</v>
      </c>
      <c r="H5" s="1" t="s">
        <v>5</v>
      </c>
    </row>
    <row r="6" spans="1:8" x14ac:dyDescent="0.25">
      <c r="A6" t="s">
        <v>7</v>
      </c>
      <c r="B6">
        <v>6</v>
      </c>
      <c r="C6">
        <f>(E6-E5)/15</f>
        <v>16.666666666666668</v>
      </c>
      <c r="D6">
        <f t="shared" si="1"/>
        <v>38</v>
      </c>
      <c r="E6">
        <v>500</v>
      </c>
      <c r="F6">
        <v>115</v>
      </c>
      <c r="G6">
        <f t="shared" si="0"/>
        <v>385</v>
      </c>
      <c r="H6" t="s">
        <v>8</v>
      </c>
    </row>
    <row r="7" spans="1:8" x14ac:dyDescent="0.25">
      <c r="A7" t="s">
        <v>10</v>
      </c>
      <c r="B7">
        <v>8</v>
      </c>
      <c r="C7">
        <f>(F7-F6)/15</f>
        <v>12.333333333333334</v>
      </c>
      <c r="D7">
        <f t="shared" si="1"/>
        <v>50.333333333333336</v>
      </c>
      <c r="E7">
        <v>500</v>
      </c>
      <c r="F7">
        <v>300</v>
      </c>
      <c r="G7">
        <f t="shared" si="0"/>
        <v>200</v>
      </c>
      <c r="H7" t="s">
        <v>8</v>
      </c>
    </row>
    <row r="8" spans="1:8" s="1" customFormat="1" x14ac:dyDescent="0.25">
      <c r="A8" s="1" t="s">
        <v>11</v>
      </c>
      <c r="B8" s="1">
        <v>9</v>
      </c>
      <c r="C8" s="1">
        <f>(F7-F8)/15</f>
        <v>4.666666666666667</v>
      </c>
      <c r="D8" s="1">
        <f t="shared" si="1"/>
        <v>55</v>
      </c>
      <c r="E8" s="1">
        <v>500</v>
      </c>
      <c r="F8" s="1">
        <v>230</v>
      </c>
      <c r="G8" s="1">
        <f t="shared" si="0"/>
        <v>270</v>
      </c>
      <c r="H8" s="1" t="s">
        <v>5</v>
      </c>
    </row>
    <row r="9" spans="1:8" x14ac:dyDescent="0.25">
      <c r="A9" t="s">
        <v>7</v>
      </c>
      <c r="B9">
        <v>10</v>
      </c>
      <c r="C9">
        <f>(E9-E8)/15</f>
        <v>16.666666666666668</v>
      </c>
      <c r="D9">
        <f t="shared" si="1"/>
        <v>71.666666666666671</v>
      </c>
      <c r="E9">
        <v>750</v>
      </c>
      <c r="F9">
        <v>230</v>
      </c>
      <c r="G9">
        <f t="shared" si="0"/>
        <v>520</v>
      </c>
      <c r="H9" t="s">
        <v>8</v>
      </c>
    </row>
    <row r="10" spans="1:8" x14ac:dyDescent="0.25">
      <c r="A10" t="s">
        <v>10</v>
      </c>
      <c r="B10">
        <v>12</v>
      </c>
      <c r="C10">
        <f>(F10-F9)/15</f>
        <v>14.666666666666666</v>
      </c>
      <c r="D10">
        <f t="shared" si="1"/>
        <v>86.333333333333343</v>
      </c>
      <c r="E10">
        <v>750</v>
      </c>
      <c r="F10">
        <v>450</v>
      </c>
      <c r="G10">
        <f t="shared" si="0"/>
        <v>300</v>
      </c>
      <c r="H10" t="s">
        <v>8</v>
      </c>
    </row>
    <row r="11" spans="1:8" x14ac:dyDescent="0.25">
      <c r="A11" t="s">
        <v>10</v>
      </c>
      <c r="B11">
        <v>12</v>
      </c>
      <c r="C11" s="5">
        <f>(F11-F10)/15</f>
        <v>6.666666666666667</v>
      </c>
      <c r="D11">
        <f t="shared" si="1"/>
        <v>93.000000000000014</v>
      </c>
      <c r="E11">
        <v>750</v>
      </c>
      <c r="F11">
        <v>550</v>
      </c>
      <c r="G11">
        <f t="shared" si="0"/>
        <v>200</v>
      </c>
      <c r="H11" t="s">
        <v>8</v>
      </c>
    </row>
    <row r="12" spans="1:8" s="1" customFormat="1" x14ac:dyDescent="0.25">
      <c r="A12" s="1" t="s">
        <v>11</v>
      </c>
      <c r="B12" s="1">
        <v>13</v>
      </c>
      <c r="C12" s="1">
        <f>(F11-F12)/15</f>
        <v>13.666666666666666</v>
      </c>
      <c r="D12" s="1">
        <f t="shared" si="1"/>
        <v>106.66666666666669</v>
      </c>
      <c r="E12" s="1">
        <v>750</v>
      </c>
      <c r="F12" s="1">
        <v>345</v>
      </c>
      <c r="G12" s="1">
        <f t="shared" si="0"/>
        <v>405</v>
      </c>
      <c r="H12" s="1" t="s">
        <v>5</v>
      </c>
    </row>
    <row r="13" spans="1:8" x14ac:dyDescent="0.25">
      <c r="A13" t="s">
        <v>7</v>
      </c>
      <c r="B13">
        <v>14</v>
      </c>
      <c r="C13">
        <f>(E13-E12)/15</f>
        <v>16.666666666666668</v>
      </c>
      <c r="D13">
        <f t="shared" si="1"/>
        <v>123.33333333333336</v>
      </c>
      <c r="E13">
        <v>1000</v>
      </c>
      <c r="F13" s="3">
        <v>345</v>
      </c>
      <c r="G13" s="3">
        <f t="shared" si="0"/>
        <v>655</v>
      </c>
      <c r="H13" t="s">
        <v>8</v>
      </c>
    </row>
    <row r="14" spans="1:8" x14ac:dyDescent="0.25">
      <c r="A14" t="s">
        <v>10</v>
      </c>
      <c r="B14">
        <v>16</v>
      </c>
      <c r="C14">
        <f>(F14-F13)/15</f>
        <v>17</v>
      </c>
      <c r="D14">
        <f t="shared" si="1"/>
        <v>140.33333333333337</v>
      </c>
      <c r="E14">
        <v>1000</v>
      </c>
      <c r="F14">
        <v>600</v>
      </c>
      <c r="G14">
        <f t="shared" si="0"/>
        <v>400</v>
      </c>
      <c r="H14" t="s">
        <v>8</v>
      </c>
    </row>
    <row r="15" spans="1:8" x14ac:dyDescent="0.25">
      <c r="A15" t="s">
        <v>10</v>
      </c>
      <c r="B15">
        <v>17</v>
      </c>
      <c r="C15" s="5">
        <f>(F15-F14)/15</f>
        <v>6.666666666666667</v>
      </c>
      <c r="D15">
        <f t="shared" si="1"/>
        <v>147.00000000000003</v>
      </c>
      <c r="E15">
        <v>1000</v>
      </c>
      <c r="F15">
        <v>700</v>
      </c>
      <c r="G15">
        <f t="shared" si="0"/>
        <v>300</v>
      </c>
      <c r="H15" t="s">
        <v>8</v>
      </c>
    </row>
    <row r="16" spans="1:8" x14ac:dyDescent="0.25">
      <c r="A16" t="s">
        <v>10</v>
      </c>
      <c r="B16">
        <v>18</v>
      </c>
      <c r="C16" s="5">
        <f>(F16-F15)/15</f>
        <v>6.666666666666667</v>
      </c>
      <c r="D16">
        <f t="shared" si="1"/>
        <v>153.66666666666669</v>
      </c>
      <c r="E16">
        <v>1000</v>
      </c>
      <c r="F16">
        <v>800</v>
      </c>
      <c r="G16">
        <f t="shared" si="0"/>
        <v>200</v>
      </c>
      <c r="H16" t="s">
        <v>8</v>
      </c>
    </row>
    <row r="17" spans="1:8" s="1" customFormat="1" x14ac:dyDescent="0.25">
      <c r="A17" s="1" t="s">
        <v>11</v>
      </c>
      <c r="B17" s="1">
        <v>19</v>
      </c>
      <c r="C17" s="1">
        <f>(F16-F17)/15</f>
        <v>22.666666666666668</v>
      </c>
      <c r="D17" s="1">
        <f t="shared" si="1"/>
        <v>176.33333333333334</v>
      </c>
      <c r="E17" s="1">
        <v>1000</v>
      </c>
      <c r="F17" s="1">
        <v>460</v>
      </c>
      <c r="G17" s="1">
        <f t="shared" si="0"/>
        <v>540</v>
      </c>
      <c r="H17" s="1" t="s">
        <v>5</v>
      </c>
    </row>
    <row r="19" spans="1:8" x14ac:dyDescent="0.25">
      <c r="A19" s="4" t="s">
        <v>13</v>
      </c>
      <c r="B19" s="4" t="s">
        <v>15</v>
      </c>
    </row>
    <row r="20" spans="1:8" x14ac:dyDescent="0.25">
      <c r="A20" s="4" t="s">
        <v>14</v>
      </c>
      <c r="B20" s="4" t="s">
        <v>15</v>
      </c>
    </row>
    <row r="21" spans="1:8" x14ac:dyDescent="0.25">
      <c r="A21" s="4" t="s">
        <v>16</v>
      </c>
      <c r="B21" s="4" t="s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39" sqref="B39"/>
    </sheetView>
  </sheetViews>
  <sheetFormatPr defaultRowHeight="15" x14ac:dyDescent="0.25"/>
  <cols>
    <col min="1" max="1" width="30.75" bestFit="1" customWidth="1"/>
    <col min="3" max="3" width="10" bestFit="1" customWidth="1"/>
    <col min="4" max="4" width="20.875" bestFit="1" customWidth="1"/>
    <col min="5" max="5" width="22.625" bestFit="1" customWidth="1"/>
    <col min="6" max="7" width="19.875" bestFit="1" customWidth="1"/>
    <col min="8" max="8" width="38.75" bestFit="1" customWidth="1"/>
  </cols>
  <sheetData>
    <row r="1" spans="1:8" s="1" customFormat="1" x14ac:dyDescent="0.25">
      <c r="A1" s="1" t="s">
        <v>6</v>
      </c>
      <c r="B1" s="1" t="s">
        <v>0</v>
      </c>
      <c r="C1" s="1" t="s">
        <v>2</v>
      </c>
      <c r="D1" s="1" t="s">
        <v>18</v>
      </c>
      <c r="E1" s="1" t="s">
        <v>9</v>
      </c>
      <c r="F1" s="1" t="s">
        <v>1</v>
      </c>
      <c r="G1" s="1" t="s">
        <v>17</v>
      </c>
      <c r="H1" s="1" t="s">
        <v>3</v>
      </c>
    </row>
    <row r="2" spans="1:8" s="2" customFormat="1" x14ac:dyDescent="0.25">
      <c r="A2" s="2" t="s">
        <v>12</v>
      </c>
      <c r="B2" s="2">
        <v>1</v>
      </c>
      <c r="C2" s="2">
        <f>E2/15</f>
        <v>6.666666666666667</v>
      </c>
      <c r="D2" s="2">
        <f>C2</f>
        <v>6.666666666666667</v>
      </c>
      <c r="E2" s="2">
        <v>100</v>
      </c>
      <c r="F2" s="2">
        <v>0</v>
      </c>
      <c r="G2" s="2">
        <f>E2-F2</f>
        <v>100</v>
      </c>
      <c r="H2" s="2" t="s">
        <v>4</v>
      </c>
    </row>
    <row r="3" spans="1:8" x14ac:dyDescent="0.25">
      <c r="A3" t="s">
        <v>7</v>
      </c>
      <c r="B3">
        <v>2</v>
      </c>
      <c r="C3">
        <f>(E3-E2)/15</f>
        <v>26.666666666666668</v>
      </c>
      <c r="D3">
        <f>C3+D2</f>
        <v>33.333333333333336</v>
      </c>
      <c r="E3">
        <v>500</v>
      </c>
      <c r="F3">
        <v>0</v>
      </c>
      <c r="G3">
        <f t="shared" ref="G3:G10" si="0">E3-F3</f>
        <v>500</v>
      </c>
      <c r="H3" t="s">
        <v>8</v>
      </c>
    </row>
    <row r="4" spans="1:8" s="1" customFormat="1" x14ac:dyDescent="0.25">
      <c r="A4" s="1" t="s">
        <v>7</v>
      </c>
      <c r="B4" s="1">
        <v>3</v>
      </c>
      <c r="C4" s="1">
        <f>(E4-E3)/15</f>
        <v>33.333333333333336</v>
      </c>
      <c r="D4" s="1">
        <f t="shared" ref="D4:D10" si="1">C4+D3</f>
        <v>66.666666666666671</v>
      </c>
      <c r="E4" s="1">
        <v>1000</v>
      </c>
      <c r="F4" s="1">
        <v>0</v>
      </c>
      <c r="G4" s="1">
        <f t="shared" si="0"/>
        <v>1000</v>
      </c>
      <c r="H4" s="1" t="s">
        <v>8</v>
      </c>
    </row>
    <row r="5" spans="1:8" s="5" customFormat="1" x14ac:dyDescent="0.25">
      <c r="A5" s="3" t="s">
        <v>10</v>
      </c>
      <c r="B5" s="3">
        <v>4</v>
      </c>
      <c r="C5" s="5">
        <f>(F5-F4)/15</f>
        <v>13.333333333333334</v>
      </c>
      <c r="D5">
        <f t="shared" si="1"/>
        <v>80</v>
      </c>
      <c r="E5" s="3">
        <v>1000</v>
      </c>
      <c r="F5" s="3">
        <v>200</v>
      </c>
      <c r="G5" s="3">
        <f t="shared" si="0"/>
        <v>800</v>
      </c>
      <c r="H5" s="3" t="s">
        <v>8</v>
      </c>
    </row>
    <row r="6" spans="1:8" x14ac:dyDescent="0.25">
      <c r="A6" s="3" t="s">
        <v>10</v>
      </c>
      <c r="B6" s="3">
        <v>5</v>
      </c>
      <c r="C6" s="5">
        <f t="shared" ref="C6:C8" si="2">(F6-F5)/15</f>
        <v>13.333333333333334</v>
      </c>
      <c r="D6">
        <f t="shared" si="1"/>
        <v>93.333333333333329</v>
      </c>
      <c r="E6" s="3">
        <v>1000</v>
      </c>
      <c r="F6" s="3">
        <v>400</v>
      </c>
      <c r="G6" s="3">
        <f t="shared" si="0"/>
        <v>600</v>
      </c>
      <c r="H6" s="3" t="s">
        <v>8</v>
      </c>
    </row>
    <row r="7" spans="1:8" x14ac:dyDescent="0.25">
      <c r="A7" s="3" t="s">
        <v>10</v>
      </c>
      <c r="B7" s="3">
        <v>6</v>
      </c>
      <c r="C7" s="5">
        <f t="shared" si="2"/>
        <v>13.333333333333334</v>
      </c>
      <c r="D7">
        <f t="shared" si="1"/>
        <v>106.66666666666666</v>
      </c>
      <c r="E7" s="3">
        <v>1000</v>
      </c>
      <c r="F7" s="3">
        <v>600</v>
      </c>
      <c r="G7" s="3">
        <f t="shared" si="0"/>
        <v>400</v>
      </c>
      <c r="H7" s="3" t="s">
        <v>8</v>
      </c>
    </row>
    <row r="8" spans="1:8" s="5" customFormat="1" x14ac:dyDescent="0.25">
      <c r="A8" s="3" t="s">
        <v>10</v>
      </c>
      <c r="B8" s="3">
        <v>7</v>
      </c>
      <c r="C8" s="5">
        <f t="shared" si="2"/>
        <v>13.333333333333334</v>
      </c>
      <c r="D8">
        <f t="shared" si="1"/>
        <v>119.99999999999999</v>
      </c>
      <c r="E8" s="3">
        <v>1000</v>
      </c>
      <c r="F8" s="3">
        <v>800</v>
      </c>
      <c r="G8" s="3">
        <f t="shared" si="0"/>
        <v>200</v>
      </c>
      <c r="H8" s="3" t="s">
        <v>8</v>
      </c>
    </row>
    <row r="9" spans="1:8" s="1" customFormat="1" x14ac:dyDescent="0.25">
      <c r="A9" s="6" t="s">
        <v>11</v>
      </c>
      <c r="B9" s="6">
        <v>8</v>
      </c>
      <c r="C9" s="1">
        <f>(F8-F9)/15</f>
        <v>22.666666666666668</v>
      </c>
      <c r="D9" s="1">
        <f t="shared" si="1"/>
        <v>142.66666666666666</v>
      </c>
      <c r="E9" s="6">
        <v>1000</v>
      </c>
      <c r="F9" s="6">
        <v>460</v>
      </c>
      <c r="G9" s="6">
        <f t="shared" si="0"/>
        <v>540</v>
      </c>
      <c r="H9" s="6" t="s">
        <v>8</v>
      </c>
    </row>
    <row r="10" spans="1:8" x14ac:dyDescent="0.25">
      <c r="A10" s="3" t="s">
        <v>7</v>
      </c>
      <c r="B10" s="3">
        <v>9</v>
      </c>
      <c r="C10" s="5">
        <f>(E10-E9)/15</f>
        <v>66.666666666666671</v>
      </c>
      <c r="D10">
        <f t="shared" si="1"/>
        <v>209.33333333333331</v>
      </c>
      <c r="E10" s="3">
        <v>2000</v>
      </c>
      <c r="F10" s="3">
        <v>460</v>
      </c>
      <c r="G10" s="3">
        <f t="shared" si="0"/>
        <v>1540</v>
      </c>
      <c r="H10" s="3" t="s">
        <v>8</v>
      </c>
    </row>
    <row r="11" spans="1:8" x14ac:dyDescent="0.25">
      <c r="C11" s="5"/>
    </row>
    <row r="12" spans="1:8" s="5" customFormat="1" x14ac:dyDescent="0.25"/>
    <row r="13" spans="1:8" x14ac:dyDescent="0.25">
      <c r="F13" s="3"/>
      <c r="G13" s="3"/>
    </row>
    <row r="15" spans="1:8" x14ac:dyDescent="0.25">
      <c r="C15" s="5"/>
    </row>
    <row r="16" spans="1:8" x14ac:dyDescent="0.25">
      <c r="C16" s="5"/>
    </row>
    <row r="17" spans="1:2" s="5" customFormat="1" x14ac:dyDescent="0.25"/>
    <row r="19" spans="1:2" x14ac:dyDescent="0.25">
      <c r="A19" s="4" t="s">
        <v>13</v>
      </c>
      <c r="B19" s="4" t="s">
        <v>15</v>
      </c>
    </row>
    <row r="20" spans="1:2" x14ac:dyDescent="0.25">
      <c r="A20" s="4" t="s">
        <v>14</v>
      </c>
      <c r="B20" s="4" t="s">
        <v>15</v>
      </c>
    </row>
    <row r="21" spans="1:2" x14ac:dyDescent="0.25">
      <c r="A21" s="4" t="s">
        <v>16</v>
      </c>
      <c r="B21" s="4" t="s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B1" workbookViewId="0">
      <selection activeCell="B18" sqref="B18"/>
    </sheetView>
  </sheetViews>
  <sheetFormatPr defaultRowHeight="15" x14ac:dyDescent="0.25"/>
  <cols>
    <col min="1" max="1" width="30.75" bestFit="1" customWidth="1"/>
    <col min="3" max="3" width="10" bestFit="1" customWidth="1"/>
    <col min="4" max="4" width="20.875" bestFit="1" customWidth="1"/>
    <col min="5" max="5" width="22.625" bestFit="1" customWidth="1"/>
    <col min="6" max="7" width="19.875" bestFit="1" customWidth="1"/>
    <col min="8" max="8" width="38.75" bestFit="1" customWidth="1"/>
  </cols>
  <sheetData>
    <row r="1" spans="1:8" s="1" customFormat="1" x14ac:dyDescent="0.25">
      <c r="A1" s="1" t="s">
        <v>6</v>
      </c>
      <c r="B1" s="1" t="s">
        <v>0</v>
      </c>
      <c r="C1" s="1" t="s">
        <v>2</v>
      </c>
      <c r="D1" s="1" t="s">
        <v>18</v>
      </c>
      <c r="E1" s="1" t="s">
        <v>9</v>
      </c>
      <c r="F1" s="1" t="s">
        <v>1</v>
      </c>
      <c r="G1" s="1" t="s">
        <v>17</v>
      </c>
      <c r="H1" s="1" t="s">
        <v>3</v>
      </c>
    </row>
    <row r="2" spans="1:8" s="2" customFormat="1" x14ac:dyDescent="0.25">
      <c r="A2" s="2" t="s">
        <v>12</v>
      </c>
      <c r="B2" s="2">
        <v>1</v>
      </c>
      <c r="C2" s="2">
        <f>E2/15</f>
        <v>6.666666666666667</v>
      </c>
      <c r="D2" s="2">
        <f>C2</f>
        <v>6.666666666666667</v>
      </c>
      <c r="E2" s="2">
        <v>100</v>
      </c>
      <c r="F2" s="2">
        <v>0</v>
      </c>
      <c r="G2" s="2">
        <f>E2-F2</f>
        <v>100</v>
      </c>
      <c r="H2" s="2" t="s">
        <v>4</v>
      </c>
    </row>
    <row r="3" spans="1:8" x14ac:dyDescent="0.25">
      <c r="A3" t="s">
        <v>7</v>
      </c>
      <c r="B3">
        <v>2</v>
      </c>
      <c r="C3">
        <f>(E3-E2)/15</f>
        <v>26.666666666666668</v>
      </c>
      <c r="D3">
        <f>C3+D2</f>
        <v>33.333333333333336</v>
      </c>
      <c r="E3">
        <v>500</v>
      </c>
      <c r="F3">
        <f>0.46*E3</f>
        <v>230</v>
      </c>
      <c r="G3">
        <f t="shared" ref="G3:G8" si="0">E3-F3</f>
        <v>270</v>
      </c>
      <c r="H3" t="s">
        <v>8</v>
      </c>
    </row>
    <row r="4" spans="1:8" s="1" customFormat="1" x14ac:dyDescent="0.25">
      <c r="A4" s="1" t="s">
        <v>7</v>
      </c>
      <c r="B4" s="1">
        <v>3</v>
      </c>
      <c r="C4" s="1">
        <f>(E4-E3)/15</f>
        <v>33.333333333333336</v>
      </c>
      <c r="D4" s="1">
        <f t="shared" ref="D4:D8" si="1">C4+D3</f>
        <v>66.666666666666671</v>
      </c>
      <c r="E4" s="1">
        <v>1000</v>
      </c>
      <c r="F4" s="1">
        <f>0.46*E4</f>
        <v>460</v>
      </c>
      <c r="G4" s="1">
        <f t="shared" si="0"/>
        <v>540</v>
      </c>
      <c r="H4" s="1" t="s">
        <v>8</v>
      </c>
    </row>
    <row r="5" spans="1:8" s="5" customFormat="1" x14ac:dyDescent="0.25">
      <c r="A5" s="3" t="s">
        <v>10</v>
      </c>
      <c r="B5" s="3">
        <v>4</v>
      </c>
      <c r="C5" s="5">
        <f>(F5-F4)/15</f>
        <v>9.3333333333333339</v>
      </c>
      <c r="D5">
        <f t="shared" si="1"/>
        <v>76</v>
      </c>
      <c r="E5" s="3">
        <v>1000</v>
      </c>
      <c r="F5" s="3">
        <v>600</v>
      </c>
      <c r="G5" s="3">
        <f t="shared" si="0"/>
        <v>400</v>
      </c>
      <c r="H5" s="3" t="s">
        <v>8</v>
      </c>
    </row>
    <row r="6" spans="1:8" x14ac:dyDescent="0.25">
      <c r="A6" s="3" t="s">
        <v>10</v>
      </c>
      <c r="B6" s="3">
        <v>5</v>
      </c>
      <c r="C6" s="5">
        <f t="shared" ref="C6" si="2">(F6-F5)/15</f>
        <v>13.333333333333334</v>
      </c>
      <c r="D6">
        <f t="shared" si="1"/>
        <v>89.333333333333329</v>
      </c>
      <c r="E6" s="3">
        <v>1000</v>
      </c>
      <c r="F6" s="3">
        <v>800</v>
      </c>
      <c r="G6" s="3">
        <f t="shared" si="0"/>
        <v>200</v>
      </c>
      <c r="H6" s="3" t="s">
        <v>8</v>
      </c>
    </row>
    <row r="7" spans="1:8" x14ac:dyDescent="0.25">
      <c r="A7" s="6" t="s">
        <v>11</v>
      </c>
      <c r="B7" s="6">
        <v>8</v>
      </c>
      <c r="C7" s="1">
        <f>(F6-F7)/15</f>
        <v>22.666666666666668</v>
      </c>
      <c r="D7" s="1">
        <f t="shared" si="1"/>
        <v>112</v>
      </c>
      <c r="E7" s="6">
        <v>1000</v>
      </c>
      <c r="F7" s="6">
        <v>460</v>
      </c>
      <c r="G7" s="6">
        <f t="shared" si="0"/>
        <v>540</v>
      </c>
      <c r="H7" s="6" t="s">
        <v>8</v>
      </c>
    </row>
    <row r="8" spans="1:8" s="5" customFormat="1" x14ac:dyDescent="0.25">
      <c r="A8" s="3" t="s">
        <v>7</v>
      </c>
      <c r="B8" s="3">
        <v>9</v>
      </c>
      <c r="C8" s="5">
        <f>(E8-E7)/15</f>
        <v>66.666666666666671</v>
      </c>
      <c r="D8">
        <f t="shared" si="1"/>
        <v>178.66666666666669</v>
      </c>
      <c r="E8" s="3">
        <v>2000</v>
      </c>
      <c r="F8" s="3">
        <f>0.46*E8</f>
        <v>920</v>
      </c>
      <c r="G8" s="3">
        <f t="shared" si="0"/>
        <v>1080</v>
      </c>
      <c r="H8" s="3" t="s">
        <v>8</v>
      </c>
    </row>
    <row r="9" spans="1:8" s="1" customFormat="1" x14ac:dyDescent="0.25">
      <c r="A9"/>
      <c r="B9"/>
      <c r="C9" s="5"/>
      <c r="D9"/>
      <c r="E9"/>
      <c r="F9"/>
      <c r="G9"/>
      <c r="H9"/>
    </row>
    <row r="10" spans="1:8" x14ac:dyDescent="0.25">
      <c r="A10" s="5"/>
      <c r="B10" s="5"/>
      <c r="C10" s="5"/>
      <c r="D10" s="5"/>
      <c r="E10" s="5"/>
      <c r="F10" s="5"/>
      <c r="G10" s="5"/>
      <c r="H10" s="5"/>
    </row>
    <row r="11" spans="1:8" x14ac:dyDescent="0.25">
      <c r="F11" s="3"/>
      <c r="G11" s="3"/>
    </row>
    <row r="12" spans="1:8" s="5" customFormat="1" x14ac:dyDescent="0.25">
      <c r="A12"/>
      <c r="B12"/>
      <c r="C12"/>
      <c r="D12"/>
      <c r="E12"/>
      <c r="F12"/>
      <c r="G12"/>
      <c r="H12"/>
    </row>
    <row r="13" spans="1:8" x14ac:dyDescent="0.25">
      <c r="C13" s="5"/>
    </row>
    <row r="14" spans="1:8" x14ac:dyDescent="0.25">
      <c r="C14" s="5"/>
    </row>
    <row r="15" spans="1:8" x14ac:dyDescent="0.25">
      <c r="A15" s="5"/>
      <c r="B15" s="5"/>
      <c r="C15" s="5"/>
      <c r="D15" s="5"/>
      <c r="E15" s="5"/>
      <c r="F15" s="5"/>
      <c r="G15" s="5"/>
      <c r="H15" s="5"/>
    </row>
    <row r="17" spans="1:8" s="5" customFormat="1" x14ac:dyDescent="0.25">
      <c r="A17" s="4" t="s">
        <v>13</v>
      </c>
      <c r="B17" s="4" t="s">
        <v>15</v>
      </c>
      <c r="C17"/>
      <c r="D17"/>
      <c r="E17"/>
      <c r="F17"/>
      <c r="G17"/>
      <c r="H17"/>
    </row>
    <row r="18" spans="1:8" x14ac:dyDescent="0.25">
      <c r="A18" s="4" t="s">
        <v>14</v>
      </c>
      <c r="B18" s="4" t="s">
        <v>15</v>
      </c>
    </row>
    <row r="19" spans="1:8" x14ac:dyDescent="0.25">
      <c r="A19" s="4" t="s">
        <v>16</v>
      </c>
      <c r="B19" s="4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experimental plan</vt:lpstr>
      <vt:lpstr>Details of steps</vt:lpstr>
      <vt:lpstr>Experimental Plan</vt:lpstr>
      <vt:lpstr>Stresspath 1</vt:lpstr>
      <vt:lpstr>Stresspath 2</vt:lpstr>
      <vt:lpstr>Stresspath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2016-06-30T02:29:19Z</dcterms:created>
  <dcterms:modified xsi:type="dcterms:W3CDTF">2016-09-06T16:18:18Z</dcterms:modified>
</cp:coreProperties>
</file>