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2\lb_newsims\"/>
    </mc:Choice>
  </mc:AlternateContent>
  <xr:revisionPtr revIDLastSave="0" documentId="10_ncr:100000_{00AC6A55-CE25-470F-8D62-D4051E3688A3}" xr6:coauthVersionLast="31" xr6:coauthVersionMax="31" xr10:uidLastSave="{00000000-0000-0000-0000-000000000000}"/>
  <bookViews>
    <workbookView xWindow="0" yWindow="0" windowWidth="20490" windowHeight="7545" firstSheet="2" activeTab="2" xr2:uid="{B354FC0D-5F7C-470D-8CC2-6C2D0DB1E39F}"/>
  </bookViews>
  <sheets>
    <sheet name="CRS015B" sheetId="1" r:id="rId1"/>
    <sheet name="CRS799" sheetId="2" r:id="rId2"/>
    <sheet name="min_siz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3" i="3"/>
  <c r="F4" i="3"/>
  <c r="F5" i="3"/>
  <c r="F6" i="3"/>
  <c r="F7" i="3"/>
  <c r="F3" i="3"/>
  <c r="N4" i="3"/>
  <c r="N5" i="3"/>
  <c r="N3" i="3"/>
  <c r="L6" i="3"/>
  <c r="L4" i="3"/>
  <c r="L5" i="3"/>
  <c r="L3" i="3"/>
  <c r="C6" i="3"/>
  <c r="C4" i="3"/>
  <c r="H4" i="3" s="1"/>
  <c r="C5" i="3"/>
  <c r="H5" i="3" s="1"/>
  <c r="C3" i="3"/>
  <c r="H3" i="3" s="1"/>
  <c r="J6" i="3" l="1"/>
  <c r="I6" i="3"/>
  <c r="J5" i="3"/>
  <c r="I5" i="3"/>
  <c r="J4" i="3"/>
  <c r="I4" i="3"/>
  <c r="J3" i="3"/>
  <c r="I3" i="3"/>
  <c r="C7" i="1" l="1"/>
  <c r="E7" i="1"/>
  <c r="G7" i="1"/>
  <c r="H7" i="1"/>
  <c r="C8" i="1"/>
  <c r="E8" i="1"/>
  <c r="G8" i="1"/>
  <c r="H8" i="1"/>
  <c r="C9" i="1"/>
  <c r="E9" i="1"/>
  <c r="G9" i="1"/>
  <c r="H9" i="1"/>
  <c r="C10" i="1"/>
  <c r="E10" i="1"/>
  <c r="G10" i="1"/>
  <c r="H10" i="1"/>
  <c r="C11" i="1"/>
  <c r="E11" i="1"/>
  <c r="G11" i="1"/>
  <c r="H11" i="1"/>
  <c r="C12" i="1"/>
  <c r="E12" i="1"/>
  <c r="G12" i="1"/>
  <c r="H12" i="1"/>
  <c r="C13" i="1"/>
  <c r="E13" i="1"/>
  <c r="G13" i="1"/>
  <c r="H13" i="1"/>
  <c r="C14" i="1"/>
  <c r="E14" i="1"/>
  <c r="G14" i="1"/>
  <c r="H14" i="1"/>
  <c r="C15" i="1"/>
  <c r="E15" i="1"/>
  <c r="G15" i="1"/>
  <c r="H15" i="1"/>
  <c r="C16" i="1"/>
  <c r="E16" i="1"/>
  <c r="G16" i="1"/>
  <c r="H16" i="1"/>
  <c r="C17" i="1"/>
  <c r="E17" i="1"/>
  <c r="G17" i="1"/>
  <c r="H17" i="1"/>
  <c r="C18" i="1"/>
  <c r="E18" i="1"/>
  <c r="G18" i="1"/>
  <c r="H18" i="1"/>
  <c r="C19" i="1"/>
  <c r="E19" i="1"/>
  <c r="G19" i="1"/>
  <c r="H19" i="1"/>
  <c r="C20" i="1"/>
  <c r="E20" i="1"/>
  <c r="G20" i="1"/>
  <c r="H20" i="1"/>
  <c r="C21" i="1"/>
  <c r="E21" i="1"/>
  <c r="G21" i="1"/>
  <c r="H21" i="1"/>
  <c r="G6" i="1"/>
  <c r="H6" i="1" s="1"/>
  <c r="E6" i="1"/>
  <c r="C6" i="1"/>
  <c r="E36" i="2"/>
  <c r="G36" i="2" s="1"/>
  <c r="H36" i="2" s="1"/>
  <c r="C36" i="2"/>
  <c r="E35" i="2"/>
  <c r="G35" i="2" s="1"/>
  <c r="H35" i="2" s="1"/>
  <c r="C35" i="2"/>
  <c r="E34" i="2"/>
  <c r="G34" i="2" s="1"/>
  <c r="H34" i="2" s="1"/>
  <c r="C34" i="2"/>
  <c r="E33" i="2"/>
  <c r="G33" i="2" s="1"/>
  <c r="H33" i="2" s="1"/>
  <c r="C33" i="2"/>
  <c r="E32" i="2"/>
  <c r="G32" i="2" s="1"/>
  <c r="H32" i="2" s="1"/>
  <c r="C32" i="2"/>
  <c r="E31" i="2"/>
  <c r="G31" i="2" s="1"/>
  <c r="H31" i="2" s="1"/>
  <c r="C31" i="2"/>
  <c r="E30" i="2"/>
  <c r="G30" i="2" s="1"/>
  <c r="H30" i="2" s="1"/>
  <c r="C30" i="2"/>
  <c r="E29" i="2"/>
  <c r="G29" i="2" s="1"/>
  <c r="H29" i="2" s="1"/>
  <c r="C29" i="2"/>
  <c r="E28" i="2"/>
  <c r="G28" i="2" s="1"/>
  <c r="H28" i="2" s="1"/>
  <c r="C28" i="2"/>
  <c r="E27" i="2"/>
  <c r="G27" i="2" s="1"/>
  <c r="H27" i="2" s="1"/>
  <c r="C27" i="2"/>
  <c r="E26" i="2"/>
  <c r="G26" i="2" s="1"/>
  <c r="H26" i="2" s="1"/>
  <c r="C26" i="2"/>
  <c r="E25" i="2"/>
  <c r="G25" i="2" s="1"/>
  <c r="H25" i="2" s="1"/>
  <c r="C25" i="2"/>
  <c r="E24" i="2"/>
  <c r="G24" i="2" s="1"/>
  <c r="H24" i="2" s="1"/>
  <c r="C24" i="2"/>
  <c r="E23" i="2"/>
  <c r="G23" i="2" s="1"/>
  <c r="H23" i="2" s="1"/>
  <c r="C23" i="2"/>
  <c r="E22" i="2"/>
  <c r="G22" i="2" s="1"/>
  <c r="H22" i="2" s="1"/>
  <c r="C22" i="2"/>
  <c r="E21" i="2"/>
  <c r="G21" i="2" s="1"/>
  <c r="H21" i="2" s="1"/>
  <c r="C21" i="2"/>
  <c r="E20" i="2"/>
  <c r="G20" i="2" s="1"/>
  <c r="H20" i="2" s="1"/>
  <c r="C20" i="2"/>
  <c r="E19" i="2"/>
  <c r="G19" i="2" s="1"/>
  <c r="H19" i="2" s="1"/>
  <c r="C19" i="2"/>
  <c r="E18" i="2"/>
  <c r="G18" i="2" s="1"/>
  <c r="H18" i="2" s="1"/>
  <c r="C18" i="2"/>
  <c r="E17" i="2"/>
  <c r="G17" i="2" s="1"/>
  <c r="H17" i="2" s="1"/>
  <c r="C17" i="2"/>
  <c r="E16" i="2"/>
  <c r="G16" i="2" s="1"/>
  <c r="H16" i="2" s="1"/>
  <c r="C16" i="2"/>
  <c r="E15" i="2"/>
  <c r="G15" i="2" s="1"/>
  <c r="H15" i="2" s="1"/>
  <c r="C15" i="2"/>
  <c r="E14" i="2"/>
  <c r="G14" i="2" s="1"/>
  <c r="H14" i="2" s="1"/>
  <c r="C14" i="2"/>
  <c r="E13" i="2"/>
  <c r="G13" i="2" s="1"/>
  <c r="H13" i="2" s="1"/>
  <c r="C13" i="2"/>
  <c r="E12" i="2"/>
  <c r="G12" i="2" s="1"/>
  <c r="H12" i="2" s="1"/>
  <c r="C12" i="2"/>
  <c r="E11" i="2"/>
  <c r="G11" i="2" s="1"/>
  <c r="H11" i="2" s="1"/>
  <c r="C11" i="2"/>
  <c r="E10" i="2"/>
  <c r="G10" i="2" s="1"/>
  <c r="H10" i="2" s="1"/>
  <c r="C10" i="2"/>
  <c r="E9" i="2"/>
  <c r="G9" i="2" s="1"/>
  <c r="H9" i="2" s="1"/>
  <c r="C9" i="2"/>
  <c r="E8" i="2"/>
  <c r="G8" i="2" s="1"/>
  <c r="H8" i="2" s="1"/>
  <c r="C8" i="2"/>
  <c r="E7" i="2"/>
  <c r="G7" i="2" s="1"/>
  <c r="H7" i="2" s="1"/>
  <c r="C7" i="2"/>
  <c r="E6" i="2"/>
  <c r="G6" i="2" s="1"/>
  <c r="H6" i="2" s="1"/>
  <c r="C6" i="2"/>
</calcChain>
</file>

<file path=xl/sharedStrings.xml><?xml version="1.0" encoding="utf-8"?>
<sst xmlns="http://schemas.openxmlformats.org/spreadsheetml/2006/main" count="101" uniqueCount="44">
  <si>
    <t>Peak area (total counts)</t>
  </si>
  <si>
    <t>Relative mineral abundance (wt%)</t>
  </si>
  <si>
    <t>Hole-Core-Section</t>
  </si>
  <si>
    <t>Core Top (mbsf)</t>
  </si>
  <si>
    <t>Specimen (mbsf)</t>
  </si>
  <si>
    <t>Sample</t>
  </si>
  <si>
    <t>Total clay</t>
  </si>
  <si>
    <t>Quartz</t>
  </si>
  <si>
    <t>Plagioclase</t>
  </si>
  <si>
    <t>Calcite</t>
  </si>
  <si>
    <t>CRS015B</t>
  </si>
  <si>
    <t>1324B-7H-7</t>
  </si>
  <si>
    <t xml:space="preserve">CRS799 </t>
  </si>
  <si>
    <t>trace</t>
  </si>
  <si>
    <t>1324C-1H-1</t>
  </si>
  <si>
    <t>SVD factor relative abundance (%wt)</t>
  </si>
  <si>
    <t>Smectite</t>
  </si>
  <si>
    <t>Illite</t>
  </si>
  <si>
    <t>Chlorite</t>
  </si>
  <si>
    <t>void ratio</t>
  </si>
  <si>
    <t>hydrualic conductivity (m/s)</t>
  </si>
  <si>
    <t xml:space="preserve">porosity </t>
  </si>
  <si>
    <t>permeability (m2)</t>
  </si>
  <si>
    <t>log10 (k)</t>
  </si>
  <si>
    <t>water density (kg/m3)</t>
  </si>
  <si>
    <t>dynamic viscosity (Pa.s)</t>
  </si>
  <si>
    <t>g (m/s2)</t>
  </si>
  <si>
    <t>mineralogy</t>
  </si>
  <si>
    <t>length</t>
  </si>
  <si>
    <t>thickness</t>
  </si>
  <si>
    <t>dx</t>
  </si>
  <si>
    <t>nm</t>
  </si>
  <si>
    <t>vox/nm</t>
  </si>
  <si>
    <t>voxels</t>
  </si>
  <si>
    <t>smectite</t>
  </si>
  <si>
    <t>illite</t>
  </si>
  <si>
    <t>kaolinite</t>
  </si>
  <si>
    <t>chlorite</t>
  </si>
  <si>
    <t>Pore diameter</t>
  </si>
  <si>
    <t>m</t>
  </si>
  <si>
    <t>m/vox</t>
  </si>
  <si>
    <t>dx tets</t>
  </si>
  <si>
    <t>length for testing</t>
  </si>
  <si>
    <t>thickness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</si>
</sst>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8">
    <xf numFmtId="0" fontId="0" fillId="0" borderId="0" xfId="0"/>
    <xf numFmtId="0" fontId="0" fillId="0" borderId="0" xfId="0" applyBorder="1"/>
    <xf numFmtId="0" fontId="3" fillId="0" borderId="1" xfId="2" applyFont="1" applyBorder="1" applyAlignment="1">
      <alignment horizontal="center"/>
    </xf>
    <xf numFmtId="0" fontId="3" fillId="0" borderId="5" xfId="2" applyFont="1" applyBorder="1"/>
    <xf numFmtId="0" fontId="3" fillId="0" borderId="1" xfId="2" applyFont="1" applyBorder="1" applyAlignment="1">
      <alignment horizontal="left"/>
    </xf>
    <xf numFmtId="0" fontId="3" fillId="0" borderId="6" xfId="2" applyFont="1" applyBorder="1" applyAlignment="1">
      <alignment horizontal="center"/>
    </xf>
    <xf numFmtId="0" fontId="3" fillId="0" borderId="7" xfId="2" applyFont="1" applyBorder="1"/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2" fillId="0" borderId="0" xfId="2"/>
    <xf numFmtId="0" fontId="3" fillId="0" borderId="1" xfId="2" applyFont="1" applyBorder="1" applyAlignment="1">
      <alignment horizontal="center"/>
    </xf>
    <xf numFmtId="0" fontId="3" fillId="0" borderId="5" xfId="2" applyFont="1" applyBorder="1"/>
    <xf numFmtId="0" fontId="3" fillId="0" borderId="1" xfId="2" applyFont="1" applyBorder="1" applyAlignment="1">
      <alignment horizontal="left"/>
    </xf>
    <xf numFmtId="0" fontId="3" fillId="0" borderId="6" xfId="2" applyFont="1" applyBorder="1" applyAlignment="1">
      <alignment horizontal="center"/>
    </xf>
    <xf numFmtId="0" fontId="3" fillId="0" borderId="7" xfId="2" applyFont="1" applyBorder="1"/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3" fillId="3" borderId="0" xfId="2" applyFont="1" applyFill="1" applyBorder="1" applyAlignment="1">
      <alignment horizontal="left"/>
    </xf>
    <xf numFmtId="0" fontId="3" fillId="3" borderId="0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2" fillId="3" borderId="0" xfId="2" applyFill="1"/>
    <xf numFmtId="0" fontId="3" fillId="3" borderId="0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2" fillId="3" borderId="0" xfId="2" applyFill="1"/>
    <xf numFmtId="0" fontId="1" fillId="2" borderId="0" xfId="1" applyBorder="1" applyAlignment="1">
      <alignment horizontal="left"/>
    </xf>
    <xf numFmtId="0" fontId="2" fillId="0" borderId="0" xfId="2"/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0" fontId="2" fillId="0" borderId="0" xfId="2" applyBorder="1"/>
    <xf numFmtId="11" fontId="0" fillId="0" borderId="0" xfId="0" applyNumberFormat="1"/>
    <xf numFmtId="0" fontId="3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2" xfId="0" applyBorder="1"/>
    <xf numFmtId="0" fontId="0" fillId="0" borderId="14" xfId="0" applyBorder="1"/>
  </cellXfs>
  <cellStyles count="3">
    <cellStyle name="Good" xfId="1" builtinId="26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CRS015B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2-4C4C-8229-E2BA0624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CRS799</c:v>
          </c:tx>
          <c:marker>
            <c:symbol val="none"/>
          </c:marker>
          <c:xVal>
            <c:numRef>
              <c:f>'CRS799'!$C$6:$C$36</c:f>
              <c:numCache>
                <c:formatCode>General</c:formatCode>
                <c:ptCount val="31"/>
                <c:pt idx="0">
                  <c:v>0.59345673493395379</c:v>
                </c:pt>
                <c:pt idx="1">
                  <c:v>0.59305911866208905</c:v>
                </c:pt>
                <c:pt idx="2">
                  <c:v>0.59307791349397998</c:v>
                </c:pt>
                <c:pt idx="3">
                  <c:v>0.59141270446627581</c:v>
                </c:pt>
                <c:pt idx="4">
                  <c:v>0.59010849828050516</c:v>
                </c:pt>
                <c:pt idx="5">
                  <c:v>0.58965047617574273</c:v>
                </c:pt>
                <c:pt idx="6">
                  <c:v>0.58749946838993994</c:v>
                </c:pt>
                <c:pt idx="7">
                  <c:v>0.58623368007364707</c:v>
                </c:pt>
                <c:pt idx="8">
                  <c:v>0.58408051535751504</c:v>
                </c:pt>
                <c:pt idx="9">
                  <c:v>0.58143190053984817</c:v>
                </c:pt>
                <c:pt idx="10">
                  <c:v>0.57968985734883915</c:v>
                </c:pt>
                <c:pt idx="11">
                  <c:v>0.57837561024333084</c:v>
                </c:pt>
                <c:pt idx="12">
                  <c:v>0.57478628971527934</c:v>
                </c:pt>
                <c:pt idx="13">
                  <c:v>0.56830528483260467</c:v>
                </c:pt>
                <c:pt idx="14">
                  <c:v>0.56355960091191604</c:v>
                </c:pt>
                <c:pt idx="15">
                  <c:v>0.55672705699036107</c:v>
                </c:pt>
                <c:pt idx="16">
                  <c:v>0.54967507255184911</c:v>
                </c:pt>
                <c:pt idx="17">
                  <c:v>0.54240590801562527</c:v>
                </c:pt>
                <c:pt idx="18">
                  <c:v>0.53103306615505508</c:v>
                </c:pt>
                <c:pt idx="19">
                  <c:v>0.52598408311432998</c:v>
                </c:pt>
                <c:pt idx="20">
                  <c:v>0.52025847705669759</c:v>
                </c:pt>
                <c:pt idx="21">
                  <c:v>0.51615476970273422</c:v>
                </c:pt>
                <c:pt idx="22">
                  <c:v>0.50405147786956184</c:v>
                </c:pt>
                <c:pt idx="23">
                  <c:v>0.49585818510912794</c:v>
                </c:pt>
                <c:pt idx="24">
                  <c:v>0.49002673330861324</c:v>
                </c:pt>
                <c:pt idx="25">
                  <c:v>0.48472237127343298</c:v>
                </c:pt>
                <c:pt idx="26">
                  <c:v>0.47725423395319483</c:v>
                </c:pt>
                <c:pt idx="27">
                  <c:v>0.4695606025685467</c:v>
                </c:pt>
                <c:pt idx="28">
                  <c:v>0.46382253259319611</c:v>
                </c:pt>
                <c:pt idx="29">
                  <c:v>0.45943987365120587</c:v>
                </c:pt>
                <c:pt idx="30">
                  <c:v>0.45871857685422174</c:v>
                </c:pt>
              </c:numCache>
            </c:numRef>
          </c:xVal>
          <c:yVal>
            <c:numRef>
              <c:f>'CRS799'!$H$6:$H$36</c:f>
              <c:numCache>
                <c:formatCode>General</c:formatCode>
                <c:ptCount val="31"/>
                <c:pt idx="0">
                  <c:v>-16.261440907776628</c:v>
                </c:pt>
                <c:pt idx="1">
                  <c:v>-16.408427206799335</c:v>
                </c:pt>
                <c:pt idx="2">
                  <c:v>-16.543118847616192</c:v>
                </c:pt>
                <c:pt idx="3">
                  <c:v>-16.653521007008464</c:v>
                </c:pt>
                <c:pt idx="4">
                  <c:v>-16.408777053211235</c:v>
                </c:pt>
                <c:pt idx="5">
                  <c:v>-16.17617787842126</c:v>
                </c:pt>
                <c:pt idx="6">
                  <c:v>-16.090714876942563</c:v>
                </c:pt>
                <c:pt idx="7">
                  <c:v>-16.286779936361263</c:v>
                </c:pt>
                <c:pt idx="8">
                  <c:v>-16.433966155058222</c:v>
                </c:pt>
                <c:pt idx="9">
                  <c:v>-16.373042554217818</c:v>
                </c:pt>
                <c:pt idx="10">
                  <c:v>-16.618136340586279</c:v>
                </c:pt>
                <c:pt idx="11">
                  <c:v>-16.814201379735628</c:v>
                </c:pt>
                <c:pt idx="12">
                  <c:v>-17.047250370465068</c:v>
                </c:pt>
                <c:pt idx="13">
                  <c:v>-17.133662942681067</c:v>
                </c:pt>
                <c:pt idx="14">
                  <c:v>-17.232120272113288</c:v>
                </c:pt>
                <c:pt idx="15">
                  <c:v>-17.306288146059206</c:v>
                </c:pt>
                <c:pt idx="16">
                  <c:v>-17.368211304030286</c:v>
                </c:pt>
                <c:pt idx="17">
                  <c:v>-17.49135794005273</c:v>
                </c:pt>
                <c:pt idx="18">
                  <c:v>-17.578120356144289</c:v>
                </c:pt>
                <c:pt idx="19">
                  <c:v>-17.615304248311034</c:v>
                </c:pt>
                <c:pt idx="20">
                  <c:v>-17.726006252128368</c:v>
                </c:pt>
                <c:pt idx="21">
                  <c:v>-17.738600818858792</c:v>
                </c:pt>
                <c:pt idx="22">
                  <c:v>-17.862047290149707</c:v>
                </c:pt>
                <c:pt idx="23">
                  <c:v>-17.960654552212969</c:v>
                </c:pt>
                <c:pt idx="24">
                  <c:v>-18.034572556115734</c:v>
                </c:pt>
                <c:pt idx="25">
                  <c:v>-18.071706464145759</c:v>
                </c:pt>
                <c:pt idx="26">
                  <c:v>-18.157969059730824</c:v>
                </c:pt>
                <c:pt idx="27">
                  <c:v>-18.219742297019806</c:v>
                </c:pt>
                <c:pt idx="28">
                  <c:v>-18.269120909877529</c:v>
                </c:pt>
                <c:pt idx="29">
                  <c:v>-18.318399567144656</c:v>
                </c:pt>
                <c:pt idx="30">
                  <c:v>-18.391917680944005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8-4B7F-8C65-0680BC268F4C}"/>
            </c:ext>
          </c:extLst>
        </c:ser>
        <c:ser>
          <c:idx val="0"/>
          <c:order val="1"/>
          <c:tx>
            <c:v>CRS015B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CRS015B!$C$6:$C$21</c:f>
              <c:numCache>
                <c:formatCode>General</c:formatCode>
                <c:ptCount val="16"/>
                <c:pt idx="0">
                  <c:v>0.51068962132563378</c:v>
                </c:pt>
                <c:pt idx="1">
                  <c:v>0.51121564579166445</c:v>
                </c:pt>
                <c:pt idx="2">
                  <c:v>0.51005917113378385</c:v>
                </c:pt>
                <c:pt idx="3">
                  <c:v>0.50663871873680566</c:v>
                </c:pt>
                <c:pt idx="4">
                  <c:v>0.50490473550203874</c:v>
                </c:pt>
                <c:pt idx="5">
                  <c:v>0.50201018568446598</c:v>
                </c:pt>
                <c:pt idx="6">
                  <c:v>0.49376254709527023</c:v>
                </c:pt>
                <c:pt idx="7">
                  <c:v>0.48212618068110036</c:v>
                </c:pt>
                <c:pt idx="8">
                  <c:v>0.46463401765776202</c:v>
                </c:pt>
                <c:pt idx="9">
                  <c:v>0.44949276703960811</c:v>
                </c:pt>
                <c:pt idx="10">
                  <c:v>0.43269787723544617</c:v>
                </c:pt>
                <c:pt idx="11">
                  <c:v>0.41325786108316587</c:v>
                </c:pt>
                <c:pt idx="12">
                  <c:v>0.39840570292142613</c:v>
                </c:pt>
                <c:pt idx="13">
                  <c:v>0.3681898127633037</c:v>
                </c:pt>
                <c:pt idx="14">
                  <c:v>0.32953850787869693</c:v>
                </c:pt>
                <c:pt idx="15">
                  <c:v>0.32415490639883376</c:v>
                </c:pt>
              </c:numCache>
            </c:numRef>
          </c:xVal>
          <c:yVal>
            <c:numRef>
              <c:f>CRS015B!$H$6:$H$21</c:f>
              <c:numCache>
                <c:formatCode>General</c:formatCode>
                <c:ptCount val="16"/>
                <c:pt idx="0">
                  <c:v>-16.101494861288167</c:v>
                </c:pt>
                <c:pt idx="1">
                  <c:v>-16.272667668182116</c:v>
                </c:pt>
                <c:pt idx="2">
                  <c:v>-16.484007127219893</c:v>
                </c:pt>
                <c:pt idx="3">
                  <c:v>-16.685144453450235</c:v>
                </c:pt>
                <c:pt idx="4">
                  <c:v>-16.815914114788487</c:v>
                </c:pt>
                <c:pt idx="5">
                  <c:v>-16.91641521839939</c:v>
                </c:pt>
                <c:pt idx="6">
                  <c:v>-16.996478269847049</c:v>
                </c:pt>
                <c:pt idx="7">
                  <c:v>-17.086439407995972</c:v>
                </c:pt>
                <c:pt idx="8">
                  <c:v>-17.236532312482392</c:v>
                </c:pt>
                <c:pt idx="9">
                  <c:v>-17.316325119413044</c:v>
                </c:pt>
                <c:pt idx="10">
                  <c:v>-17.486687185853853</c:v>
                </c:pt>
                <c:pt idx="11">
                  <c:v>-17.606646615357516</c:v>
                </c:pt>
                <c:pt idx="12">
                  <c:v>-17.726842557251853</c:v>
                </c:pt>
                <c:pt idx="13">
                  <c:v>-17.97736898219534</c:v>
                </c:pt>
                <c:pt idx="14">
                  <c:v>-18.338463515547271</c:v>
                </c:pt>
                <c:pt idx="15">
                  <c:v>-18.620170621483762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8-4B7F-8C65-0680BC26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3056"/>
        <c:axId val="442005024"/>
      </c:scatterChart>
      <c:valAx>
        <c:axId val="44200305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5024"/>
        <c:crosses val="autoZero"/>
        <c:crossBetween val="midCat"/>
      </c:valAx>
      <c:valAx>
        <c:axId val="442005024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166686</xdr:rowOff>
    </xdr:from>
    <xdr:to>
      <xdr:col>13</xdr:col>
      <xdr:colOff>552450</xdr:colOff>
      <xdr:row>30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1A2F1-DC99-4A6F-9432-1AAA5D51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4</xdr:row>
      <xdr:rowOff>166686</xdr:rowOff>
    </xdr:from>
    <xdr:to>
      <xdr:col>18</xdr:col>
      <xdr:colOff>485774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E8116-18D6-40CC-9D13-53FAAB880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002F-E813-4312-90F5-7E98A1F73073}">
  <dimension ref="A1:T36"/>
  <sheetViews>
    <sheetView topLeftCell="A2" workbookViewId="0">
      <selection activeCell="A2" sqref="A2"/>
    </sheetView>
  </sheetViews>
  <sheetFormatPr defaultRowHeight="15" x14ac:dyDescent="0.25"/>
  <cols>
    <col min="1" max="1" width="20.28515625" bestFit="1" customWidth="1"/>
    <col min="2" max="2" width="11" bestFit="1" customWidth="1"/>
    <col min="3" max="3" width="17.7109375" bestFit="1" customWidth="1"/>
    <col min="4" max="4" width="8.7109375" bestFit="1" customWidth="1"/>
    <col min="5" max="5" width="22.28515625" bestFit="1" customWidth="1"/>
    <col min="6" max="6" width="20.28515625" bestFit="1" customWidth="1"/>
    <col min="7" max="7" width="25.140625" bestFit="1" customWidth="1"/>
    <col min="8" max="8" width="12" bestFit="1" customWidth="1"/>
    <col min="9" max="9" width="20.85546875" bestFit="1" customWidth="1"/>
    <col min="10" max="10" width="22.28515625" bestFit="1" customWidth="1"/>
    <col min="11" max="11" width="14.28515625" bestFit="1" customWidth="1"/>
    <col min="12" max="12" width="15.140625" bestFit="1" customWidth="1"/>
    <col min="13" max="13" width="12.7109375" bestFit="1" customWidth="1"/>
    <col min="18" max="18" width="16.140625" bestFit="1" customWidth="1"/>
    <col min="19" max="19" width="14.28515625" bestFit="1" customWidth="1"/>
    <col min="20" max="20" width="15.140625" bestFit="1" customWidth="1"/>
  </cols>
  <sheetData>
    <row r="1" spans="1:20" x14ac:dyDescent="0.25">
      <c r="A1" s="2"/>
      <c r="B1" s="3"/>
      <c r="C1" s="4" t="s">
        <v>0</v>
      </c>
      <c r="D1" s="2"/>
      <c r="E1" s="5"/>
      <c r="F1" s="6"/>
      <c r="G1" s="7" t="s">
        <v>1</v>
      </c>
      <c r="H1" s="7"/>
      <c r="I1" s="7"/>
      <c r="J1" s="34" t="s">
        <v>0</v>
      </c>
      <c r="K1" s="32"/>
      <c r="L1" s="32"/>
      <c r="M1" s="33"/>
      <c r="N1" s="35" t="s">
        <v>15</v>
      </c>
      <c r="O1" s="32"/>
      <c r="P1" s="32"/>
      <c r="Q1" s="33"/>
      <c r="R1" s="29" t="s">
        <v>2</v>
      </c>
      <c r="S1" s="29" t="s">
        <v>3</v>
      </c>
      <c r="T1" s="29" t="s">
        <v>4</v>
      </c>
    </row>
    <row r="2" spans="1:20" x14ac:dyDescent="0.25">
      <c r="A2" s="9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7" t="s">
        <v>6</v>
      </c>
      <c r="G2" s="7" t="s">
        <v>7</v>
      </c>
      <c r="H2" s="7" t="s">
        <v>8</v>
      </c>
      <c r="I2" s="7" t="s">
        <v>9</v>
      </c>
      <c r="J2" s="30" t="s">
        <v>16</v>
      </c>
      <c r="K2" s="30" t="s">
        <v>17</v>
      </c>
      <c r="L2" s="30" t="s">
        <v>18</v>
      </c>
      <c r="M2" s="31" t="s">
        <v>7</v>
      </c>
      <c r="N2" s="30" t="s">
        <v>16</v>
      </c>
      <c r="O2" s="30" t="s">
        <v>17</v>
      </c>
      <c r="P2" s="30" t="s">
        <v>18</v>
      </c>
      <c r="Q2" s="31" t="s">
        <v>7</v>
      </c>
      <c r="R2" s="29"/>
      <c r="S2" s="29"/>
      <c r="T2" s="29"/>
    </row>
    <row r="3" spans="1:20" x14ac:dyDescent="0.25">
      <c r="A3" s="19" t="s">
        <v>10</v>
      </c>
      <c r="B3" s="20">
        <v>2144</v>
      </c>
      <c r="C3" s="20">
        <v>9949</v>
      </c>
      <c r="D3" s="20">
        <v>2149</v>
      </c>
      <c r="E3" s="21">
        <v>2448</v>
      </c>
      <c r="F3" s="22">
        <v>68.908917092565332</v>
      </c>
      <c r="G3" s="22">
        <v>17.101639880788703</v>
      </c>
      <c r="H3" s="22">
        <v>9.1687204943476832</v>
      </c>
      <c r="I3" s="22">
        <v>4.8207225322982685</v>
      </c>
      <c r="J3" s="37">
        <v>13857</v>
      </c>
      <c r="K3" s="37">
        <v>10978</v>
      </c>
      <c r="L3" s="37">
        <v>12410</v>
      </c>
      <c r="M3" s="36">
        <v>826</v>
      </c>
      <c r="N3" s="38">
        <v>27.331214529831911</v>
      </c>
      <c r="O3" s="38">
        <v>38.796577601788272</v>
      </c>
      <c r="P3" s="38">
        <v>25.039956744241582</v>
      </c>
      <c r="Q3" s="39">
        <v>8.8322511241382369</v>
      </c>
      <c r="R3" s="23" t="s">
        <v>11</v>
      </c>
      <c r="S3" s="23">
        <v>60.31</v>
      </c>
      <c r="T3" s="23">
        <v>60.62</v>
      </c>
    </row>
    <row r="5" spans="1:20" x14ac:dyDescent="0.25">
      <c r="A5" s="42" t="s">
        <v>20</v>
      </c>
      <c r="B5" t="s">
        <v>19</v>
      </c>
      <c r="C5" s="43" t="s">
        <v>21</v>
      </c>
      <c r="D5" t="s">
        <v>24</v>
      </c>
      <c r="E5" t="s">
        <v>25</v>
      </c>
      <c r="F5" t="s">
        <v>26</v>
      </c>
      <c r="G5" s="43" t="s">
        <v>22</v>
      </c>
      <c r="H5" s="43" t="s">
        <v>23</v>
      </c>
    </row>
    <row r="6" spans="1:20" x14ac:dyDescent="0.25">
      <c r="A6" s="41">
        <v>8.7164813999999997E-10</v>
      </c>
      <c r="B6">
        <v>1.0436926</v>
      </c>
      <c r="C6">
        <f>B6/(1+B6)</f>
        <v>0.51068962132563378</v>
      </c>
      <c r="D6">
        <v>1000</v>
      </c>
      <c r="E6">
        <f>8.9*(10^-4)</f>
        <v>8.9000000000000006E-4</v>
      </c>
      <c r="F6">
        <v>9.8000000000000007</v>
      </c>
      <c r="G6">
        <f>(A6*E6)/(D6*F6)</f>
        <v>7.9159882102040822E-17</v>
      </c>
      <c r="H6">
        <f>LOG10(G6)</f>
        <v>-16.101494861288167</v>
      </c>
    </row>
    <row r="7" spans="1:20" x14ac:dyDescent="0.25">
      <c r="A7" s="41">
        <v>5.8771720000000005E-10</v>
      </c>
      <c r="B7">
        <v>1.045892</v>
      </c>
      <c r="C7">
        <f t="shared" ref="C7:C21" si="0">B7/(1+B7)</f>
        <v>0.51121564579166445</v>
      </c>
      <c r="D7">
        <v>1000</v>
      </c>
      <c r="E7">
        <f t="shared" ref="E7:E21" si="1">8.9*(10^-4)</f>
        <v>8.9000000000000006E-4</v>
      </c>
      <c r="F7">
        <v>9.8000000000000007</v>
      </c>
      <c r="G7">
        <f t="shared" ref="G7:G21" si="2">(A7*E7)/(D7*F7)</f>
        <v>5.3374317142857151E-17</v>
      </c>
      <c r="H7">
        <f t="shared" ref="H7:H21" si="3">LOG10(G7)</f>
        <v>-16.272667668182116</v>
      </c>
    </row>
    <row r="8" spans="1:20" x14ac:dyDescent="0.25">
      <c r="A8" s="41">
        <v>3.6126753999999999E-10</v>
      </c>
      <c r="B8">
        <v>1.0410628</v>
      </c>
      <c r="C8">
        <f t="shared" si="0"/>
        <v>0.51005917113378385</v>
      </c>
      <c r="D8">
        <v>1000</v>
      </c>
      <c r="E8">
        <f t="shared" si="1"/>
        <v>8.9000000000000006E-4</v>
      </c>
      <c r="F8">
        <v>9.8000000000000007</v>
      </c>
      <c r="G8">
        <f t="shared" si="2"/>
        <v>3.2808990877551021E-17</v>
      </c>
      <c r="H8">
        <f t="shared" si="3"/>
        <v>-16.484007127219893</v>
      </c>
    </row>
    <row r="9" spans="1:20" x14ac:dyDescent="0.25">
      <c r="A9" s="41">
        <v>2.2734825000000001E-10</v>
      </c>
      <c r="B9">
        <v>1.0269121999999999</v>
      </c>
      <c r="C9">
        <f t="shared" si="0"/>
        <v>0.50663871873680566</v>
      </c>
      <c r="D9">
        <v>1000</v>
      </c>
      <c r="E9">
        <f t="shared" si="1"/>
        <v>8.9000000000000006E-4</v>
      </c>
      <c r="F9">
        <v>9.8000000000000007</v>
      </c>
      <c r="G9">
        <f t="shared" si="2"/>
        <v>2.0646932908163265E-17</v>
      </c>
      <c r="H9">
        <f t="shared" si="3"/>
        <v>-16.685144453450235</v>
      </c>
    </row>
    <row r="10" spans="1:20" x14ac:dyDescent="0.25">
      <c r="A10" s="41">
        <v>1.6823716999999999E-10</v>
      </c>
      <c r="B10">
        <v>1.0198133</v>
      </c>
      <c r="C10">
        <f t="shared" si="0"/>
        <v>0.50490473550203874</v>
      </c>
      <c r="D10">
        <v>1000</v>
      </c>
      <c r="E10">
        <f t="shared" si="1"/>
        <v>8.9000000000000006E-4</v>
      </c>
      <c r="F10">
        <v>9.8000000000000007</v>
      </c>
      <c r="G10">
        <f t="shared" si="2"/>
        <v>1.5278681765306123E-17</v>
      </c>
      <c r="H10">
        <f t="shared" si="3"/>
        <v>-16.815914114788487</v>
      </c>
    </row>
    <row r="11" spans="1:20" x14ac:dyDescent="0.25">
      <c r="A11" s="41">
        <v>1.3348143E-10</v>
      </c>
      <c r="B11">
        <v>1.0080731999999999</v>
      </c>
      <c r="C11">
        <f t="shared" si="0"/>
        <v>0.50201018568446598</v>
      </c>
      <c r="D11">
        <v>1000</v>
      </c>
      <c r="E11">
        <f t="shared" si="1"/>
        <v>8.9000000000000006E-4</v>
      </c>
      <c r="F11">
        <v>9.8000000000000007</v>
      </c>
      <c r="G11">
        <f t="shared" si="2"/>
        <v>1.2122293132653062E-17</v>
      </c>
      <c r="H11">
        <f t="shared" si="3"/>
        <v>-16.91641521839939</v>
      </c>
    </row>
    <row r="12" spans="1:20" x14ac:dyDescent="0.25">
      <c r="A12" s="41">
        <v>1.110089E-10</v>
      </c>
      <c r="B12">
        <v>0.97535760000000005</v>
      </c>
      <c r="C12">
        <f t="shared" si="0"/>
        <v>0.49376254709527023</v>
      </c>
      <c r="D12">
        <v>1000</v>
      </c>
      <c r="E12">
        <f t="shared" si="1"/>
        <v>8.9000000000000006E-4</v>
      </c>
      <c r="F12">
        <v>9.8000000000000007</v>
      </c>
      <c r="G12">
        <f t="shared" si="2"/>
        <v>1.0081420510204083E-17</v>
      </c>
      <c r="H12">
        <f t="shared" si="3"/>
        <v>-16.996478269847049</v>
      </c>
    </row>
    <row r="13" spans="1:20" x14ac:dyDescent="0.25">
      <c r="A13" s="41">
        <v>9.0239495999999997E-11</v>
      </c>
      <c r="B13">
        <v>0.93097229999999997</v>
      </c>
      <c r="C13">
        <f t="shared" si="0"/>
        <v>0.48212618068110036</v>
      </c>
      <c r="D13">
        <v>1000</v>
      </c>
      <c r="E13">
        <f t="shared" si="1"/>
        <v>8.9000000000000006E-4</v>
      </c>
      <c r="F13">
        <v>9.8000000000000007</v>
      </c>
      <c r="G13">
        <f t="shared" si="2"/>
        <v>8.1952195346938775E-18</v>
      </c>
      <c r="H13">
        <f t="shared" si="3"/>
        <v>-17.086439407995972</v>
      </c>
    </row>
    <row r="14" spans="1:20" x14ac:dyDescent="0.25">
      <c r="A14" s="41">
        <v>6.3871005999999994E-11</v>
      </c>
      <c r="B14">
        <v>0.86788109999999996</v>
      </c>
      <c r="C14">
        <f t="shared" si="0"/>
        <v>0.46463401765776202</v>
      </c>
      <c r="D14">
        <v>1000</v>
      </c>
      <c r="E14">
        <f t="shared" si="1"/>
        <v>8.9000000000000006E-4</v>
      </c>
      <c r="F14">
        <v>9.8000000000000007</v>
      </c>
      <c r="G14">
        <f t="shared" si="2"/>
        <v>5.8005301367346944E-18</v>
      </c>
      <c r="H14">
        <f t="shared" si="3"/>
        <v>-17.236532312482392</v>
      </c>
    </row>
    <row r="15" spans="1:20" x14ac:dyDescent="0.25">
      <c r="A15" s="41">
        <v>5.3150939999999998E-11</v>
      </c>
      <c r="B15">
        <v>0.81650655999999999</v>
      </c>
      <c r="C15">
        <f t="shared" si="0"/>
        <v>0.44949276703960811</v>
      </c>
      <c r="D15">
        <v>1000</v>
      </c>
      <c r="E15">
        <f t="shared" si="1"/>
        <v>8.9000000000000006E-4</v>
      </c>
      <c r="F15">
        <v>9.8000000000000007</v>
      </c>
      <c r="G15">
        <f t="shared" si="2"/>
        <v>4.8269731224489795E-18</v>
      </c>
      <c r="H15">
        <f t="shared" si="3"/>
        <v>-17.316325119413044</v>
      </c>
    </row>
    <row r="16" spans="1:20" x14ac:dyDescent="0.25">
      <c r="A16" s="41">
        <v>3.59045E-11</v>
      </c>
      <c r="B16">
        <v>0.76272916999999996</v>
      </c>
      <c r="C16">
        <f t="shared" si="0"/>
        <v>0.43269787723544617</v>
      </c>
      <c r="D16">
        <v>1000</v>
      </c>
      <c r="E16">
        <f t="shared" si="1"/>
        <v>8.9000000000000006E-4</v>
      </c>
      <c r="F16">
        <v>9.8000000000000007</v>
      </c>
      <c r="G16">
        <f t="shared" si="2"/>
        <v>3.2607147959183673E-18</v>
      </c>
      <c r="H16">
        <f t="shared" si="3"/>
        <v>-17.486687185853853</v>
      </c>
    </row>
    <row r="17" spans="1:8" x14ac:dyDescent="0.25">
      <c r="A17" s="41">
        <v>2.7238892999999999E-11</v>
      </c>
      <c r="B17">
        <v>0.70432620000000001</v>
      </c>
      <c r="C17">
        <f t="shared" si="0"/>
        <v>0.41325786108316587</v>
      </c>
      <c r="D17">
        <v>1000</v>
      </c>
      <c r="E17">
        <f t="shared" si="1"/>
        <v>8.9000000000000006E-4</v>
      </c>
      <c r="F17">
        <v>9.8000000000000007</v>
      </c>
      <c r="G17">
        <f t="shared" si="2"/>
        <v>2.4737362010204081E-18</v>
      </c>
      <c r="H17">
        <f t="shared" si="3"/>
        <v>-17.606646615357516</v>
      </c>
    </row>
    <row r="18" spans="1:8" x14ac:dyDescent="0.25">
      <c r="A18" s="41">
        <v>2.0653493000000001E-11</v>
      </c>
      <c r="B18">
        <v>0.6622498</v>
      </c>
      <c r="C18">
        <f t="shared" si="0"/>
        <v>0.39840570292142613</v>
      </c>
      <c r="D18">
        <v>1000</v>
      </c>
      <c r="E18">
        <f t="shared" si="1"/>
        <v>8.9000000000000006E-4</v>
      </c>
      <c r="F18">
        <v>9.8000000000000007</v>
      </c>
      <c r="G18">
        <f t="shared" si="2"/>
        <v>1.8756743642857146E-18</v>
      </c>
      <c r="H18">
        <f t="shared" si="3"/>
        <v>-17.726842557251853</v>
      </c>
    </row>
    <row r="19" spans="1:8" x14ac:dyDescent="0.25">
      <c r="A19" s="41">
        <v>1.1600243E-11</v>
      </c>
      <c r="B19">
        <v>0.58275383999999997</v>
      </c>
      <c r="C19">
        <f t="shared" si="0"/>
        <v>0.3681898127633037</v>
      </c>
      <c r="D19">
        <v>1000</v>
      </c>
      <c r="E19">
        <f t="shared" si="1"/>
        <v>8.9000000000000006E-4</v>
      </c>
      <c r="F19">
        <v>9.8000000000000007</v>
      </c>
      <c r="G19">
        <f t="shared" si="2"/>
        <v>1.053491456122449E-18</v>
      </c>
      <c r="H19">
        <f t="shared" si="3"/>
        <v>-17.97736898219534</v>
      </c>
    </row>
    <row r="20" spans="1:8" x14ac:dyDescent="0.25">
      <c r="A20" s="41">
        <v>5.0509440000000002E-12</v>
      </c>
      <c r="B20">
        <v>0.49150997000000002</v>
      </c>
      <c r="C20">
        <f t="shared" si="0"/>
        <v>0.32953850787869693</v>
      </c>
      <c r="D20">
        <v>1000</v>
      </c>
      <c r="E20">
        <f t="shared" si="1"/>
        <v>8.9000000000000006E-4</v>
      </c>
      <c r="F20">
        <v>9.8000000000000007</v>
      </c>
      <c r="G20">
        <f t="shared" si="2"/>
        <v>4.5870817959183675E-19</v>
      </c>
      <c r="H20">
        <f t="shared" si="3"/>
        <v>-18.338463515547271</v>
      </c>
    </row>
    <row r="21" spans="1:8" x14ac:dyDescent="0.25">
      <c r="A21" s="41">
        <v>2.6403739999999999E-12</v>
      </c>
      <c r="B21">
        <v>0.47962900000000003</v>
      </c>
      <c r="C21">
        <f t="shared" si="0"/>
        <v>0.32415490639883376</v>
      </c>
      <c r="D21">
        <v>1000</v>
      </c>
      <c r="E21">
        <f t="shared" si="1"/>
        <v>8.9000000000000006E-4</v>
      </c>
      <c r="F21">
        <v>9.8000000000000007</v>
      </c>
      <c r="G21">
        <f t="shared" si="2"/>
        <v>2.3978906734693879E-19</v>
      </c>
      <c r="H21">
        <f t="shared" si="3"/>
        <v>-18.620170621483762</v>
      </c>
    </row>
    <row r="22" spans="1:8" x14ac:dyDescent="0.25">
      <c r="A22" s="41"/>
    </row>
    <row r="23" spans="1:8" x14ac:dyDescent="0.25">
      <c r="A23" s="41"/>
    </row>
    <row r="24" spans="1:8" x14ac:dyDescent="0.25">
      <c r="A24" s="41"/>
    </row>
    <row r="25" spans="1:8" x14ac:dyDescent="0.25">
      <c r="A25" s="41"/>
    </row>
    <row r="26" spans="1:8" x14ac:dyDescent="0.25">
      <c r="A26" s="41"/>
    </row>
    <row r="27" spans="1:8" x14ac:dyDescent="0.25">
      <c r="A27" s="41"/>
    </row>
    <row r="28" spans="1:8" x14ac:dyDescent="0.25">
      <c r="A28" s="41"/>
    </row>
    <row r="29" spans="1:8" x14ac:dyDescent="0.25">
      <c r="A29" s="41"/>
    </row>
    <row r="30" spans="1:8" x14ac:dyDescent="0.25">
      <c r="A30" s="41"/>
    </row>
    <row r="31" spans="1:8" x14ac:dyDescent="0.25">
      <c r="A31" s="41"/>
    </row>
    <row r="32" spans="1:8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393C-DA77-4541-AC06-F00C0BFEFE24}">
  <dimension ref="A1:T36"/>
  <sheetViews>
    <sheetView workbookViewId="0">
      <selection activeCell="G5" sqref="G5"/>
    </sheetView>
  </sheetViews>
  <sheetFormatPr defaultRowHeight="15" x14ac:dyDescent="0.25"/>
  <cols>
    <col min="1" max="1" width="26.28515625" bestFit="1" customWidth="1"/>
    <col min="2" max="2" width="20.28515625" bestFit="1" customWidth="1"/>
    <col min="3" max="3" width="17.7109375" bestFit="1" customWidth="1"/>
    <col min="4" max="4" width="20.85546875" bestFit="1" customWidth="1"/>
    <col min="5" max="5" width="22.28515625" bestFit="1" customWidth="1"/>
    <col min="6" max="6" width="8.28515625" bestFit="1" customWidth="1"/>
    <col min="7" max="7" width="25.140625" bestFit="1" customWidth="1"/>
    <col min="8" max="8" width="8.7109375" bestFit="1" customWidth="1"/>
    <col min="9" max="9" width="5.5703125" bestFit="1" customWidth="1"/>
    <col min="10" max="10" width="17.7109375" bestFit="1" customWidth="1"/>
    <col min="11" max="11" width="14.28515625" bestFit="1" customWidth="1"/>
    <col min="12" max="12" width="15.140625" bestFit="1" customWidth="1"/>
    <col min="18" max="18" width="16.140625" bestFit="1" customWidth="1"/>
    <col min="19" max="19" width="14.28515625" bestFit="1" customWidth="1"/>
    <col min="20" max="20" width="15.140625" bestFit="1" customWidth="1"/>
  </cols>
  <sheetData>
    <row r="1" spans="1:20" x14ac:dyDescent="0.25">
      <c r="A1" s="11"/>
      <c r="B1" s="12"/>
      <c r="C1" s="13" t="s">
        <v>0</v>
      </c>
      <c r="D1" s="11"/>
      <c r="E1" s="14"/>
      <c r="F1" s="15"/>
      <c r="G1" s="16" t="s">
        <v>1</v>
      </c>
      <c r="H1" s="16"/>
      <c r="I1" s="16"/>
      <c r="J1" s="34" t="s">
        <v>0</v>
      </c>
      <c r="K1" s="32"/>
      <c r="L1" s="32"/>
      <c r="M1" s="33"/>
      <c r="N1" s="35" t="s">
        <v>15</v>
      </c>
      <c r="O1" s="32"/>
      <c r="P1" s="32"/>
      <c r="Q1" s="33"/>
      <c r="R1" s="10" t="s">
        <v>2</v>
      </c>
      <c r="S1" s="10" t="s">
        <v>3</v>
      </c>
      <c r="T1" s="10" t="s">
        <v>4</v>
      </c>
    </row>
    <row r="2" spans="1:20" x14ac:dyDescent="0.25">
      <c r="A2" s="18" t="s">
        <v>5</v>
      </c>
      <c r="B2" s="16" t="s">
        <v>6</v>
      </c>
      <c r="C2" s="16" t="s">
        <v>7</v>
      </c>
      <c r="D2" s="16" t="s">
        <v>8</v>
      </c>
      <c r="E2" s="17" t="s">
        <v>9</v>
      </c>
      <c r="F2" s="16" t="s">
        <v>6</v>
      </c>
      <c r="G2" s="16" t="s">
        <v>7</v>
      </c>
      <c r="H2" s="16" t="s">
        <v>8</v>
      </c>
      <c r="I2" s="16" t="s">
        <v>9</v>
      </c>
      <c r="J2" s="30" t="s">
        <v>16</v>
      </c>
      <c r="K2" s="30" t="s">
        <v>17</v>
      </c>
      <c r="L2" s="30" t="s">
        <v>18</v>
      </c>
      <c r="M2" s="31" t="s">
        <v>7</v>
      </c>
      <c r="N2" s="30" t="s">
        <v>16</v>
      </c>
      <c r="O2" s="30" t="s">
        <v>17</v>
      </c>
      <c r="P2" s="30" t="s">
        <v>18</v>
      </c>
      <c r="Q2" s="31" t="s">
        <v>7</v>
      </c>
      <c r="R2" s="10"/>
      <c r="S2" s="10"/>
      <c r="T2" s="10"/>
    </row>
    <row r="3" spans="1:20" x14ac:dyDescent="0.25">
      <c r="A3" s="28" t="s">
        <v>12</v>
      </c>
      <c r="B3" s="24">
        <v>2288</v>
      </c>
      <c r="C3" s="24">
        <v>9161</v>
      </c>
      <c r="D3" s="24">
        <v>2050</v>
      </c>
      <c r="E3" s="25">
        <v>2855</v>
      </c>
      <c r="F3" s="26">
        <v>70.440005025378682</v>
      </c>
      <c r="G3" s="26">
        <v>14.955685325373386</v>
      </c>
      <c r="H3" s="26">
        <v>8.5827906118869706</v>
      </c>
      <c r="I3" s="26">
        <v>6.0215190373609815</v>
      </c>
      <c r="J3" s="45">
        <v>85102</v>
      </c>
      <c r="K3" s="45">
        <v>10044</v>
      </c>
      <c r="L3" s="45">
        <v>8880</v>
      </c>
      <c r="M3" s="44">
        <v>1069</v>
      </c>
      <c r="N3" s="46">
        <v>82.144660332321948</v>
      </c>
      <c r="O3" s="46">
        <v>17.855339667678045</v>
      </c>
      <c r="P3" s="46" t="s">
        <v>13</v>
      </c>
      <c r="Q3" s="47" t="s">
        <v>13</v>
      </c>
      <c r="R3" s="27" t="s">
        <v>14</v>
      </c>
      <c r="S3" s="27">
        <v>51.1</v>
      </c>
      <c r="T3" s="27">
        <v>51.31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0" x14ac:dyDescent="0.25">
      <c r="A5" t="s">
        <v>20</v>
      </c>
      <c r="B5" t="s">
        <v>19</v>
      </c>
      <c r="C5" t="s">
        <v>21</v>
      </c>
      <c r="D5" t="s">
        <v>24</v>
      </c>
      <c r="E5" t="s">
        <v>25</v>
      </c>
      <c r="F5" t="s">
        <v>26</v>
      </c>
      <c r="G5" s="43" t="s">
        <v>22</v>
      </c>
      <c r="H5" s="43" t="s">
        <v>23</v>
      </c>
      <c r="O5" s="40"/>
      <c r="P5" s="1"/>
      <c r="Q5" s="1"/>
    </row>
    <row r="6" spans="1:20" x14ac:dyDescent="0.25">
      <c r="A6" s="41">
        <v>6.0310810000000001E-10</v>
      </c>
      <c r="B6">
        <v>1.4597628</v>
      </c>
      <c r="C6">
        <f>B6/(1+B6)</f>
        <v>0.59345673493395379</v>
      </c>
      <c r="D6">
        <v>1000</v>
      </c>
      <c r="E6">
        <f>8.9*(10^-4)</f>
        <v>8.9000000000000006E-4</v>
      </c>
      <c r="F6">
        <v>9.8000000000000007</v>
      </c>
      <c r="G6">
        <f>(A6*E6)/(D6*F6)</f>
        <v>5.4772062142857152E-17</v>
      </c>
      <c r="H6">
        <f>LOG10(G6)</f>
        <v>-16.261440907776628</v>
      </c>
      <c r="O6" s="40"/>
      <c r="P6" s="1"/>
      <c r="Q6" s="1"/>
    </row>
    <row r="7" spans="1:20" x14ac:dyDescent="0.25">
      <c r="A7" s="41">
        <v>4.2994100000000003E-10</v>
      </c>
      <c r="B7">
        <v>1.4573594000000001</v>
      </c>
      <c r="C7">
        <f t="shared" ref="C7:C36" si="0">B7/(1+B7)</f>
        <v>0.59305911866208905</v>
      </c>
      <c r="D7">
        <v>1000</v>
      </c>
      <c r="E7">
        <f t="shared" ref="E7:E36" si="1">8.9*(10^-4)</f>
        <v>8.9000000000000006E-4</v>
      </c>
      <c r="F7">
        <v>9.8000000000000007</v>
      </c>
      <c r="G7">
        <f t="shared" ref="G7:G36" si="2">(A7*E7)/(D7*F7)</f>
        <v>3.9045662244897962E-17</v>
      </c>
      <c r="H7">
        <f t="shared" ref="H7:H36" si="3">LOG10(G7)</f>
        <v>-16.408427206799335</v>
      </c>
      <c r="O7" s="1"/>
      <c r="P7" s="1"/>
      <c r="Q7" s="1"/>
    </row>
    <row r="8" spans="1:20" x14ac:dyDescent="0.25">
      <c r="A8" s="41">
        <v>3.1529509999999998E-10</v>
      </c>
      <c r="B8">
        <v>1.4574729</v>
      </c>
      <c r="C8">
        <f t="shared" si="0"/>
        <v>0.59307791349397998</v>
      </c>
      <c r="D8">
        <v>1000</v>
      </c>
      <c r="E8">
        <f t="shared" si="1"/>
        <v>8.9000000000000006E-4</v>
      </c>
      <c r="F8">
        <v>9.8000000000000007</v>
      </c>
      <c r="G8">
        <f t="shared" si="2"/>
        <v>2.8633942755102044E-17</v>
      </c>
      <c r="H8">
        <f t="shared" si="3"/>
        <v>-16.543118847616192</v>
      </c>
      <c r="O8" s="1"/>
      <c r="P8" s="1"/>
      <c r="Q8" s="1"/>
    </row>
    <row r="9" spans="1:20" x14ac:dyDescent="0.25">
      <c r="A9" s="41">
        <v>2.4452037999999999E-10</v>
      </c>
      <c r="B9">
        <v>1.4474574</v>
      </c>
      <c r="C9">
        <f t="shared" si="0"/>
        <v>0.59141270446627581</v>
      </c>
      <c r="D9">
        <v>1000</v>
      </c>
      <c r="E9">
        <f t="shared" si="1"/>
        <v>8.9000000000000006E-4</v>
      </c>
      <c r="F9">
        <v>9.8000000000000007</v>
      </c>
      <c r="G9">
        <f t="shared" si="2"/>
        <v>2.2206442673469389E-17</v>
      </c>
      <c r="H9">
        <f t="shared" si="3"/>
        <v>-16.653521007008464</v>
      </c>
      <c r="O9" s="1"/>
      <c r="P9" s="1"/>
      <c r="Q9" s="1"/>
    </row>
    <row r="10" spans="1:20" x14ac:dyDescent="0.25">
      <c r="A10" s="41">
        <v>4.2959479999999999E-10</v>
      </c>
      <c r="B10">
        <v>1.43967</v>
      </c>
      <c r="C10">
        <f t="shared" si="0"/>
        <v>0.59010849828050516</v>
      </c>
      <c r="D10">
        <v>1000</v>
      </c>
      <c r="E10">
        <f t="shared" si="1"/>
        <v>8.9000000000000006E-4</v>
      </c>
      <c r="F10">
        <v>9.8000000000000007</v>
      </c>
      <c r="G10">
        <f t="shared" si="2"/>
        <v>3.9014221632653064E-17</v>
      </c>
      <c r="H10">
        <f t="shared" si="3"/>
        <v>-16.408777053211235</v>
      </c>
      <c r="O10" s="1"/>
      <c r="P10" s="1"/>
      <c r="Q10" s="1"/>
    </row>
    <row r="11" spans="1:20" x14ac:dyDescent="0.25">
      <c r="A11" s="41">
        <v>7.3393600000000002E-10</v>
      </c>
      <c r="B11">
        <v>1.4369468999999999</v>
      </c>
      <c r="C11">
        <f t="shared" si="0"/>
        <v>0.58965047617574273</v>
      </c>
      <c r="D11">
        <v>1000</v>
      </c>
      <c r="E11">
        <f t="shared" si="1"/>
        <v>8.9000000000000006E-4</v>
      </c>
      <c r="F11">
        <v>9.8000000000000007</v>
      </c>
      <c r="G11">
        <f t="shared" si="2"/>
        <v>6.6653371428571428E-17</v>
      </c>
      <c r="H11">
        <f t="shared" si="3"/>
        <v>-16.17617787842126</v>
      </c>
      <c r="O11" s="1"/>
      <c r="P11" s="1"/>
      <c r="Q11" s="1"/>
    </row>
    <row r="12" spans="1:20" x14ac:dyDescent="0.25">
      <c r="A12" s="41">
        <v>8.9355479999999996E-10</v>
      </c>
      <c r="B12">
        <v>1.4242393</v>
      </c>
      <c r="C12">
        <f t="shared" si="0"/>
        <v>0.58749946838993994</v>
      </c>
      <c r="D12">
        <v>1000</v>
      </c>
      <c r="E12">
        <f t="shared" si="1"/>
        <v>8.9000000000000006E-4</v>
      </c>
      <c r="F12">
        <v>9.8000000000000007</v>
      </c>
      <c r="G12">
        <f t="shared" si="2"/>
        <v>8.1149364489795927E-17</v>
      </c>
      <c r="H12">
        <f t="shared" si="3"/>
        <v>-16.090714876942563</v>
      </c>
    </row>
    <row r="13" spans="1:20" x14ac:dyDescent="0.25">
      <c r="A13" s="41">
        <v>5.6892645999999997E-10</v>
      </c>
      <c r="B13">
        <v>1.4168231</v>
      </c>
      <c r="C13">
        <f t="shared" si="0"/>
        <v>0.58623368007364707</v>
      </c>
      <c r="D13">
        <v>1000</v>
      </c>
      <c r="E13">
        <f t="shared" si="1"/>
        <v>8.9000000000000006E-4</v>
      </c>
      <c r="F13">
        <v>9.8000000000000007</v>
      </c>
      <c r="G13">
        <f t="shared" si="2"/>
        <v>5.1667811163265301E-17</v>
      </c>
      <c r="H13">
        <f t="shared" si="3"/>
        <v>-16.286779936361263</v>
      </c>
    </row>
    <row r="14" spans="1:20" x14ac:dyDescent="0.25">
      <c r="A14" s="41">
        <v>4.0538709E-10</v>
      </c>
      <c r="B14">
        <v>1.4043114999999999</v>
      </c>
      <c r="C14">
        <f t="shared" si="0"/>
        <v>0.58408051535751504</v>
      </c>
      <c r="D14">
        <v>1000</v>
      </c>
      <c r="E14">
        <f t="shared" si="1"/>
        <v>8.9000000000000006E-4</v>
      </c>
      <c r="F14">
        <v>9.8000000000000007</v>
      </c>
      <c r="G14">
        <f t="shared" si="2"/>
        <v>3.6815766336734693E-17</v>
      </c>
      <c r="H14">
        <f t="shared" si="3"/>
        <v>-16.433966155058222</v>
      </c>
    </row>
    <row r="15" spans="1:20" x14ac:dyDescent="0.25">
      <c r="A15" s="41">
        <v>4.6643755999999998E-10</v>
      </c>
      <c r="B15">
        <v>1.3890975000000001</v>
      </c>
      <c r="C15">
        <f t="shared" si="0"/>
        <v>0.58143190053984817</v>
      </c>
      <c r="D15">
        <v>1000</v>
      </c>
      <c r="E15">
        <f t="shared" si="1"/>
        <v>8.9000000000000006E-4</v>
      </c>
      <c r="F15">
        <v>9.8000000000000007</v>
      </c>
      <c r="G15">
        <f t="shared" si="2"/>
        <v>4.2360145755102045E-17</v>
      </c>
      <c r="H15">
        <f t="shared" si="3"/>
        <v>-16.373042554217818</v>
      </c>
    </row>
    <row r="16" spans="1:20" x14ac:dyDescent="0.25">
      <c r="A16" s="41">
        <v>2.6527708000000001E-10</v>
      </c>
      <c r="B16">
        <v>1.3791955</v>
      </c>
      <c r="C16">
        <f t="shared" si="0"/>
        <v>0.57968985734883915</v>
      </c>
      <c r="D16">
        <v>1000</v>
      </c>
      <c r="E16">
        <f t="shared" si="1"/>
        <v>8.9000000000000006E-4</v>
      </c>
      <c r="F16">
        <v>9.8000000000000007</v>
      </c>
      <c r="G16">
        <f t="shared" si="2"/>
        <v>2.4091489918367352E-17</v>
      </c>
      <c r="H16">
        <f t="shared" si="3"/>
        <v>-16.618136340586279</v>
      </c>
    </row>
    <row r="17" spans="1:8" x14ac:dyDescent="0.25">
      <c r="A17" s="41">
        <v>1.6890196E-10</v>
      </c>
      <c r="B17">
        <v>1.3717793</v>
      </c>
      <c r="C17">
        <f t="shared" si="0"/>
        <v>0.57837561024333084</v>
      </c>
      <c r="D17">
        <v>1000</v>
      </c>
      <c r="E17">
        <f t="shared" si="1"/>
        <v>8.9000000000000006E-4</v>
      </c>
      <c r="F17">
        <v>9.8000000000000007</v>
      </c>
      <c r="G17">
        <f t="shared" si="2"/>
        <v>1.5339055551020409E-17</v>
      </c>
      <c r="H17">
        <f t="shared" si="3"/>
        <v>-16.814201379735628</v>
      </c>
    </row>
    <row r="18" spans="1:8" x14ac:dyDescent="0.25">
      <c r="A18" s="41">
        <v>9.8761050000000002E-11</v>
      </c>
      <c r="B18">
        <v>1.3517585999999999</v>
      </c>
      <c r="C18">
        <f t="shared" si="0"/>
        <v>0.57478628971527934</v>
      </c>
      <c r="D18">
        <v>1000</v>
      </c>
      <c r="E18">
        <f t="shared" si="1"/>
        <v>8.9000000000000006E-4</v>
      </c>
      <c r="F18">
        <v>9.8000000000000007</v>
      </c>
      <c r="G18">
        <f t="shared" si="2"/>
        <v>8.9691157653061225E-18</v>
      </c>
      <c r="H18">
        <f t="shared" si="3"/>
        <v>-17.047250370465068</v>
      </c>
    </row>
    <row r="19" spans="1:8" x14ac:dyDescent="0.25">
      <c r="A19" s="41">
        <v>8.0941850000000002E-11</v>
      </c>
      <c r="B19">
        <v>1.3164518000000001</v>
      </c>
      <c r="C19">
        <f t="shared" si="0"/>
        <v>0.56830528483260467</v>
      </c>
      <c r="D19">
        <v>1000</v>
      </c>
      <c r="E19">
        <f t="shared" si="1"/>
        <v>8.9000000000000006E-4</v>
      </c>
      <c r="F19">
        <v>9.8000000000000007</v>
      </c>
      <c r="G19">
        <f t="shared" si="2"/>
        <v>7.3508414795918386E-18</v>
      </c>
      <c r="H19">
        <f t="shared" si="3"/>
        <v>-17.133662942681067</v>
      </c>
    </row>
    <row r="20" spans="1:8" x14ac:dyDescent="0.25">
      <c r="A20" s="41">
        <v>6.4523184999999997E-11</v>
      </c>
      <c r="B20">
        <v>1.2912636</v>
      </c>
      <c r="C20">
        <f t="shared" si="0"/>
        <v>0.56355960091191604</v>
      </c>
      <c r="D20">
        <v>1000</v>
      </c>
      <c r="E20">
        <f t="shared" si="1"/>
        <v>8.9000000000000006E-4</v>
      </c>
      <c r="F20">
        <v>9.8000000000000007</v>
      </c>
      <c r="G20">
        <f t="shared" si="2"/>
        <v>5.8597586377551018E-18</v>
      </c>
      <c r="H20">
        <f t="shared" si="3"/>
        <v>-17.232120272113288</v>
      </c>
    </row>
    <row r="21" spans="1:8" x14ac:dyDescent="0.25">
      <c r="A21" s="41">
        <v>5.4393614999999999E-11</v>
      </c>
      <c r="B21">
        <v>1.2559464</v>
      </c>
      <c r="C21">
        <f t="shared" si="0"/>
        <v>0.55672705699036107</v>
      </c>
      <c r="D21">
        <v>1000</v>
      </c>
      <c r="E21">
        <f t="shared" si="1"/>
        <v>8.9000000000000006E-4</v>
      </c>
      <c r="F21">
        <v>9.8000000000000007</v>
      </c>
      <c r="G21">
        <f t="shared" si="2"/>
        <v>4.9398283010204081E-18</v>
      </c>
      <c r="H21">
        <f t="shared" si="3"/>
        <v>-17.306288146059206</v>
      </c>
    </row>
    <row r="22" spans="1:8" x14ac:dyDescent="0.25">
      <c r="A22" s="41">
        <v>4.7165534999999998E-11</v>
      </c>
      <c r="B22">
        <v>1.2206188</v>
      </c>
      <c r="C22">
        <f t="shared" si="0"/>
        <v>0.54967507255184911</v>
      </c>
      <c r="D22">
        <v>1000</v>
      </c>
      <c r="E22">
        <f t="shared" si="1"/>
        <v>8.9000000000000006E-4</v>
      </c>
      <c r="F22">
        <v>9.8000000000000007</v>
      </c>
      <c r="G22">
        <f t="shared" si="2"/>
        <v>4.2834006275510203E-18</v>
      </c>
      <c r="H22">
        <f t="shared" si="3"/>
        <v>-17.368211304030286</v>
      </c>
    </row>
    <row r="23" spans="1:8" x14ac:dyDescent="0.25">
      <c r="A23" s="41">
        <v>3.5520423000000002E-11</v>
      </c>
      <c r="B23">
        <v>1.1853429</v>
      </c>
      <c r="C23">
        <f t="shared" si="0"/>
        <v>0.54240590801562527</v>
      </c>
      <c r="D23">
        <v>1000</v>
      </c>
      <c r="E23">
        <f t="shared" si="1"/>
        <v>8.9000000000000006E-4</v>
      </c>
      <c r="F23">
        <v>9.8000000000000007</v>
      </c>
      <c r="G23">
        <f t="shared" si="2"/>
        <v>3.2258343336734694E-18</v>
      </c>
      <c r="H23">
        <f t="shared" si="3"/>
        <v>-17.49135794005273</v>
      </c>
    </row>
    <row r="24" spans="1:8" x14ac:dyDescent="0.25">
      <c r="A24" s="41">
        <v>2.9088123999999999E-11</v>
      </c>
      <c r="B24">
        <v>1.1323464999999999</v>
      </c>
      <c r="C24">
        <f t="shared" si="0"/>
        <v>0.53103306615505508</v>
      </c>
      <c r="D24">
        <v>1000</v>
      </c>
      <c r="E24">
        <f t="shared" si="1"/>
        <v>8.9000000000000006E-4</v>
      </c>
      <c r="F24">
        <v>9.8000000000000007</v>
      </c>
      <c r="G24">
        <f t="shared" si="2"/>
        <v>2.6416765673469389E-18</v>
      </c>
      <c r="H24">
        <f t="shared" si="3"/>
        <v>-17.578120356144289</v>
      </c>
    </row>
    <row r="25" spans="1:8" x14ac:dyDescent="0.25">
      <c r="A25" s="41">
        <v>2.6701264000000002E-11</v>
      </c>
      <c r="B25">
        <v>1.1096337999999999</v>
      </c>
      <c r="C25">
        <f t="shared" si="0"/>
        <v>0.52598408311432998</v>
      </c>
      <c r="D25">
        <v>1000</v>
      </c>
      <c r="E25">
        <f t="shared" si="1"/>
        <v>8.9000000000000006E-4</v>
      </c>
      <c r="F25">
        <v>9.8000000000000007</v>
      </c>
      <c r="G25">
        <f t="shared" si="2"/>
        <v>2.4249107102040819E-18</v>
      </c>
      <c r="H25">
        <f t="shared" si="3"/>
        <v>-17.615304248311034</v>
      </c>
    </row>
    <row r="26" spans="1:8" x14ac:dyDescent="0.25">
      <c r="A26" s="41">
        <v>2.0693302999999999E-11</v>
      </c>
      <c r="B26">
        <v>1.0844558</v>
      </c>
      <c r="C26">
        <f t="shared" si="0"/>
        <v>0.52025847705669759</v>
      </c>
      <c r="D26">
        <v>1000</v>
      </c>
      <c r="E26">
        <f t="shared" si="1"/>
        <v>8.9000000000000006E-4</v>
      </c>
      <c r="F26">
        <v>9.8000000000000007</v>
      </c>
      <c r="G26">
        <f t="shared" si="2"/>
        <v>1.8792897622448978E-18</v>
      </c>
      <c r="H26">
        <f t="shared" si="3"/>
        <v>-17.726006252128368</v>
      </c>
    </row>
    <row r="27" spans="1:8" x14ac:dyDescent="0.25">
      <c r="A27" s="41">
        <v>2.0101814000000001E-11</v>
      </c>
      <c r="B27">
        <v>1.0667766000000001</v>
      </c>
      <c r="C27">
        <f t="shared" si="0"/>
        <v>0.51615476970273422</v>
      </c>
      <c r="D27">
        <v>1000</v>
      </c>
      <c r="E27">
        <f t="shared" si="1"/>
        <v>8.9000000000000006E-4</v>
      </c>
      <c r="F27">
        <v>9.8000000000000007</v>
      </c>
      <c r="G27">
        <f t="shared" si="2"/>
        <v>1.8255729040816331E-18</v>
      </c>
      <c r="H27">
        <f t="shared" si="3"/>
        <v>-17.738600818858792</v>
      </c>
    </row>
    <row r="28" spans="1:8" x14ac:dyDescent="0.25">
      <c r="A28" s="41">
        <v>1.5128253E-11</v>
      </c>
      <c r="B28">
        <v>1.0163382999999999</v>
      </c>
      <c r="C28">
        <f t="shared" si="0"/>
        <v>0.50405147786956184</v>
      </c>
      <c r="D28">
        <v>1000</v>
      </c>
      <c r="E28">
        <f t="shared" si="1"/>
        <v>8.9000000000000006E-4</v>
      </c>
      <c r="F28">
        <v>9.8000000000000007</v>
      </c>
      <c r="G28">
        <f t="shared" si="2"/>
        <v>1.3738923642857142E-18</v>
      </c>
      <c r="H28">
        <f t="shared" si="3"/>
        <v>-17.862047290149707</v>
      </c>
    </row>
    <row r="29" spans="1:8" x14ac:dyDescent="0.25">
      <c r="A29" s="41">
        <v>1.2055397E-11</v>
      </c>
      <c r="B29">
        <v>0.98356885000000005</v>
      </c>
      <c r="C29">
        <f t="shared" si="0"/>
        <v>0.49585818510912794</v>
      </c>
      <c r="D29">
        <v>1000</v>
      </c>
      <c r="E29">
        <f t="shared" si="1"/>
        <v>8.9000000000000006E-4</v>
      </c>
      <c r="F29">
        <v>9.8000000000000007</v>
      </c>
      <c r="G29">
        <f t="shared" si="2"/>
        <v>1.0948268704081635E-18</v>
      </c>
      <c r="H29">
        <f t="shared" si="3"/>
        <v>-17.960654552212969</v>
      </c>
    </row>
    <row r="30" spans="1:8" x14ac:dyDescent="0.25">
      <c r="A30" s="41">
        <v>1.0168655E-11</v>
      </c>
      <c r="B30">
        <v>0.96088709999999999</v>
      </c>
      <c r="C30">
        <f t="shared" si="0"/>
        <v>0.49002673330861324</v>
      </c>
      <c r="D30">
        <v>1000</v>
      </c>
      <c r="E30">
        <f t="shared" si="1"/>
        <v>8.9000000000000006E-4</v>
      </c>
      <c r="F30">
        <v>9.8000000000000007</v>
      </c>
      <c r="G30">
        <f t="shared" si="2"/>
        <v>9.2347989285714285E-19</v>
      </c>
      <c r="H30">
        <f t="shared" si="3"/>
        <v>-18.034572556115734</v>
      </c>
    </row>
    <row r="31" spans="1:8" x14ac:dyDescent="0.25">
      <c r="A31" s="41">
        <v>9.3353284999999999E-12</v>
      </c>
      <c r="B31">
        <v>0.94070136999999998</v>
      </c>
      <c r="C31">
        <f t="shared" si="0"/>
        <v>0.48472237127343298</v>
      </c>
      <c r="D31">
        <v>1000</v>
      </c>
      <c r="E31">
        <f t="shared" si="1"/>
        <v>8.9000000000000006E-4</v>
      </c>
      <c r="F31">
        <v>9.8000000000000007</v>
      </c>
      <c r="G31">
        <f t="shared" si="2"/>
        <v>8.4780024132653058E-19</v>
      </c>
      <c r="H31">
        <f t="shared" si="3"/>
        <v>-18.071706464145759</v>
      </c>
    </row>
    <row r="32" spans="1:8" x14ac:dyDescent="0.25">
      <c r="A32" s="41">
        <v>7.6536219999999994E-12</v>
      </c>
      <c r="B32">
        <v>0.9129758</v>
      </c>
      <c r="C32">
        <f t="shared" si="0"/>
        <v>0.47725423395319483</v>
      </c>
      <c r="D32">
        <v>1000</v>
      </c>
      <c r="E32">
        <f t="shared" si="1"/>
        <v>8.9000000000000006E-4</v>
      </c>
      <c r="F32">
        <v>9.8000000000000007</v>
      </c>
      <c r="G32">
        <f t="shared" si="2"/>
        <v>6.9507383469387746E-19</v>
      </c>
      <c r="H32">
        <f t="shared" si="3"/>
        <v>-18.157969059730824</v>
      </c>
    </row>
    <row r="33" spans="1:8" x14ac:dyDescent="0.25">
      <c r="A33" s="41">
        <v>6.6388640000000001E-12</v>
      </c>
      <c r="B33">
        <v>0.8852295</v>
      </c>
      <c r="C33">
        <f t="shared" si="0"/>
        <v>0.4695606025685467</v>
      </c>
      <c r="D33">
        <v>1000</v>
      </c>
      <c r="E33">
        <f t="shared" si="1"/>
        <v>8.9000000000000006E-4</v>
      </c>
      <c r="F33">
        <v>9.8000000000000007</v>
      </c>
      <c r="G33">
        <f t="shared" si="2"/>
        <v>6.0291724081632655E-19</v>
      </c>
      <c r="H33">
        <f t="shared" si="3"/>
        <v>-18.219742297019806</v>
      </c>
    </row>
    <row r="34" spans="1:8" x14ac:dyDescent="0.25">
      <c r="A34" s="41">
        <v>5.9253657000000002E-12</v>
      </c>
      <c r="B34">
        <v>0.86505412999999998</v>
      </c>
      <c r="C34">
        <f t="shared" si="0"/>
        <v>0.46382253259319611</v>
      </c>
      <c r="D34">
        <v>1000</v>
      </c>
      <c r="E34">
        <f t="shared" si="1"/>
        <v>8.9000000000000006E-4</v>
      </c>
      <c r="F34">
        <v>9.8000000000000007</v>
      </c>
      <c r="G34">
        <f t="shared" si="2"/>
        <v>5.3811994622448985E-19</v>
      </c>
      <c r="H34">
        <f t="shared" si="3"/>
        <v>-18.269120909877529</v>
      </c>
    </row>
    <row r="35" spans="1:8" x14ac:dyDescent="0.25">
      <c r="A35" s="41">
        <v>5.2897665000000004E-12</v>
      </c>
      <c r="B35">
        <v>0.84993297000000001</v>
      </c>
      <c r="C35">
        <f t="shared" si="0"/>
        <v>0.45943987365120587</v>
      </c>
      <c r="D35">
        <v>1000</v>
      </c>
      <c r="E35">
        <f t="shared" si="1"/>
        <v>8.9000000000000006E-4</v>
      </c>
      <c r="F35">
        <v>9.8000000000000007</v>
      </c>
      <c r="G35">
        <f t="shared" si="2"/>
        <v>4.8039716173469397E-19</v>
      </c>
      <c r="H35">
        <f t="shared" si="3"/>
        <v>-18.318399567144656</v>
      </c>
    </row>
    <row r="36" spans="1:8" x14ac:dyDescent="0.25">
      <c r="A36" s="41">
        <v>4.4659966000000002E-12</v>
      </c>
      <c r="B36">
        <v>0.84746779999999999</v>
      </c>
      <c r="C36">
        <f t="shared" si="0"/>
        <v>0.45871857685422174</v>
      </c>
      <c r="D36">
        <v>1000</v>
      </c>
      <c r="E36">
        <f t="shared" si="1"/>
        <v>8.9000000000000006E-4</v>
      </c>
      <c r="F36">
        <v>9.8000000000000007</v>
      </c>
      <c r="G36">
        <f t="shared" si="2"/>
        <v>4.0558540551020416E-19</v>
      </c>
      <c r="H36">
        <f t="shared" si="3"/>
        <v>-18.391917680944005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CFB5-1919-430A-A370-23A86EA01E6F}">
  <dimension ref="A1:O7"/>
  <sheetViews>
    <sheetView tabSelected="1" workbookViewId="0">
      <selection activeCell="J7" sqref="J7"/>
    </sheetView>
  </sheetViews>
  <sheetFormatPr defaultRowHeight="15" x14ac:dyDescent="0.25"/>
  <cols>
    <col min="1" max="1" width="13.85546875" bestFit="1" customWidth="1"/>
    <col min="3" max="3" width="10" bestFit="1" customWidth="1"/>
    <col min="4" max="4" width="10" customWidth="1"/>
    <col min="6" max="6" width="12" bestFit="1" customWidth="1"/>
    <col min="8" max="8" width="10" bestFit="1" customWidth="1"/>
    <col min="12" max="12" width="11" bestFit="1" customWidth="1"/>
    <col min="13" max="13" width="11" customWidth="1"/>
    <col min="14" max="14" width="16.42578125" bestFit="1" customWidth="1"/>
    <col min="15" max="15" width="19.140625" bestFit="1" customWidth="1"/>
  </cols>
  <sheetData>
    <row r="1" spans="1:15" x14ac:dyDescent="0.25">
      <c r="A1" t="s">
        <v>27</v>
      </c>
      <c r="B1" t="s">
        <v>28</v>
      </c>
      <c r="C1" t="s">
        <v>28</v>
      </c>
      <c r="D1" t="s">
        <v>33</v>
      </c>
      <c r="E1" t="s">
        <v>29</v>
      </c>
      <c r="F1" t="s">
        <v>29</v>
      </c>
      <c r="G1" t="s">
        <v>30</v>
      </c>
      <c r="H1" t="s">
        <v>30</v>
      </c>
      <c r="I1" t="s">
        <v>28</v>
      </c>
      <c r="J1" t="s">
        <v>29</v>
      </c>
      <c r="K1" t="s">
        <v>41</v>
      </c>
      <c r="L1" s="50" t="s">
        <v>28</v>
      </c>
      <c r="M1" s="51" t="s">
        <v>29</v>
      </c>
      <c r="N1" t="s">
        <v>42</v>
      </c>
      <c r="O1" t="s">
        <v>43</v>
      </c>
    </row>
    <row r="2" spans="1:15" x14ac:dyDescent="0.25">
      <c r="A2" s="48"/>
      <c r="B2" s="48" t="s">
        <v>31</v>
      </c>
      <c r="C2" s="48" t="s">
        <v>39</v>
      </c>
      <c r="D2" s="48"/>
      <c r="E2" s="48" t="s">
        <v>31</v>
      </c>
      <c r="F2" s="48" t="s">
        <v>39</v>
      </c>
      <c r="G2" s="48" t="s">
        <v>32</v>
      </c>
      <c r="H2" s="48" t="s">
        <v>40</v>
      </c>
      <c r="I2" s="48" t="s">
        <v>33</v>
      </c>
      <c r="J2" s="48" t="s">
        <v>33</v>
      </c>
      <c r="K2" s="49" t="s">
        <v>40</v>
      </c>
      <c r="L2" s="52" t="s">
        <v>33</v>
      </c>
      <c r="M2" s="53" t="s">
        <v>33</v>
      </c>
    </row>
    <row r="3" spans="1:15" x14ac:dyDescent="0.25">
      <c r="A3" t="s">
        <v>34</v>
      </c>
      <c r="B3">
        <v>100</v>
      </c>
      <c r="C3">
        <f>B3*10^-9</f>
        <v>1.0000000000000001E-7</v>
      </c>
      <c r="D3">
        <v>50</v>
      </c>
      <c r="E3">
        <v>2</v>
      </c>
      <c r="F3">
        <f>E3*10^-9</f>
        <v>2.0000000000000001E-9</v>
      </c>
      <c r="G3">
        <v>0.5</v>
      </c>
      <c r="H3">
        <f>C3/D3</f>
        <v>2.0000000000000001E-9</v>
      </c>
      <c r="I3">
        <f>B3*G3</f>
        <v>50</v>
      </c>
      <c r="J3">
        <f>E3*G3</f>
        <v>1</v>
      </c>
      <c r="K3" s="41">
        <v>1.0000000000000001E-9</v>
      </c>
      <c r="L3" s="54">
        <f>C3/K3</f>
        <v>100</v>
      </c>
      <c r="M3" s="56">
        <f>F3/K3</f>
        <v>2</v>
      </c>
      <c r="N3">
        <f>L3/10</f>
        <v>10</v>
      </c>
      <c r="O3">
        <v>2</v>
      </c>
    </row>
    <row r="4" spans="1:15" x14ac:dyDescent="0.25">
      <c r="A4" t="s">
        <v>35</v>
      </c>
      <c r="B4">
        <v>2000</v>
      </c>
      <c r="C4">
        <f t="shared" ref="C4:C5" si="0">B4*10^-9</f>
        <v>2.0000000000000003E-6</v>
      </c>
      <c r="D4">
        <v>1000</v>
      </c>
      <c r="E4">
        <v>58</v>
      </c>
      <c r="F4">
        <f t="shared" ref="F4:F7" si="1">E4*10^-9</f>
        <v>5.8000000000000003E-8</v>
      </c>
      <c r="G4">
        <v>0.5</v>
      </c>
      <c r="H4">
        <f>C4/D4</f>
        <v>2.0000000000000005E-9</v>
      </c>
      <c r="I4">
        <f>B4*G4</f>
        <v>1000</v>
      </c>
      <c r="J4">
        <f t="shared" ref="J4:J6" si="2">E4*G4</f>
        <v>29</v>
      </c>
      <c r="K4" s="41">
        <v>1.0000000000000001E-9</v>
      </c>
      <c r="L4" s="54">
        <f t="shared" ref="L4:L5" si="3">C4/K4</f>
        <v>2000.0000000000002</v>
      </c>
      <c r="M4" s="56">
        <f t="shared" ref="M4:M7" si="4">F4/K4</f>
        <v>58</v>
      </c>
      <c r="N4">
        <f t="shared" ref="N4:N5" si="5">L4/10</f>
        <v>200.00000000000003</v>
      </c>
      <c r="O4">
        <v>6</v>
      </c>
    </row>
    <row r="5" spans="1:15" x14ac:dyDescent="0.25">
      <c r="A5" t="s">
        <v>36</v>
      </c>
      <c r="B5">
        <v>3000</v>
      </c>
      <c r="C5">
        <f t="shared" si="0"/>
        <v>3.0000000000000001E-6</v>
      </c>
      <c r="D5">
        <v>1500</v>
      </c>
      <c r="E5">
        <v>150</v>
      </c>
      <c r="F5">
        <f t="shared" si="1"/>
        <v>1.5000000000000002E-7</v>
      </c>
      <c r="G5">
        <v>0.5</v>
      </c>
      <c r="H5">
        <f>C5/D5</f>
        <v>2.0000000000000001E-9</v>
      </c>
      <c r="I5">
        <f>B5*G5</f>
        <v>1500</v>
      </c>
      <c r="J5">
        <f t="shared" si="2"/>
        <v>75</v>
      </c>
      <c r="K5" s="41">
        <v>1.0000000000000001E-9</v>
      </c>
      <c r="L5" s="54">
        <f t="shared" si="3"/>
        <v>3000</v>
      </c>
      <c r="M5" s="56">
        <f t="shared" si="4"/>
        <v>150</v>
      </c>
      <c r="N5">
        <f t="shared" si="5"/>
        <v>300</v>
      </c>
      <c r="O5">
        <v>15</v>
      </c>
    </row>
    <row r="6" spans="1:15" s="48" customFormat="1" ht="15.75" thickBot="1" x14ac:dyDescent="0.3">
      <c r="A6" s="48" t="s">
        <v>37</v>
      </c>
      <c r="C6">
        <f>B6*10^-9</f>
        <v>0</v>
      </c>
      <c r="D6"/>
      <c r="F6">
        <f t="shared" si="1"/>
        <v>0</v>
      </c>
      <c r="G6" s="48">
        <v>0.5</v>
      </c>
      <c r="I6" s="48">
        <f>B6*G6</f>
        <v>0</v>
      </c>
      <c r="J6" s="48">
        <f t="shared" si="2"/>
        <v>0</v>
      </c>
      <c r="K6" s="41">
        <v>1.0000000000000001E-9</v>
      </c>
      <c r="L6" s="55">
        <f>C6/K6</f>
        <v>0</v>
      </c>
      <c r="M6" s="57">
        <f t="shared" si="4"/>
        <v>0</v>
      </c>
      <c r="N6">
        <v>250</v>
      </c>
      <c r="O6" s="48">
        <v>10</v>
      </c>
    </row>
    <row r="7" spans="1:15" x14ac:dyDescent="0.25">
      <c r="A7" s="49" t="s">
        <v>38</v>
      </c>
      <c r="E7" s="49"/>
      <c r="F7">
        <f t="shared" si="1"/>
        <v>0</v>
      </c>
      <c r="M7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CRS015B</vt:lpstr>
      <vt:lpstr>CRS799</vt:lpstr>
      <vt:lpstr>min_sizes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2018-11-29T16:10:32Z</dcterms:created>
  <dcterms:modified xsi:type="dcterms:W3CDTF">2018-12-05T20:55:34Z</dcterms:modified>
</cp:coreProperties>
</file>