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3CD3D7E9-CD71-468D-AA4E-EEEE6D3ED6ED}" xr6:coauthVersionLast="43" xr6:coauthVersionMax="43" xr10:uidLastSave="{00000000-0000-0000-0000-000000000000}"/>
  <bookViews>
    <workbookView xWindow="-110" yWindow="-110" windowWidth="19420" windowHeight="10420" xr2:uid="{6AA3FF88-0CEF-4F29-AA2F-B2F3F14623A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D6" i="1"/>
  <c r="C6" i="1"/>
  <c r="B6" i="1"/>
  <c r="D13" i="1"/>
  <c r="C13" i="1"/>
  <c r="B13" i="1"/>
  <c r="B2" i="1"/>
  <c r="E2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B7" i="1"/>
  <c r="B5" i="1"/>
  <c r="D5" i="1"/>
  <c r="C5" i="1"/>
  <c r="B4" i="1"/>
  <c r="D4" i="1"/>
  <c r="D3" i="1"/>
  <c r="C4" i="1"/>
  <c r="C3" i="1"/>
  <c r="B3" i="1"/>
  <c r="D2" i="1"/>
  <c r="C2" i="1"/>
  <c r="H2" i="1" l="1"/>
  <c r="G2" i="1"/>
  <c r="E7" i="1"/>
  <c r="H7" i="1" s="1"/>
  <c r="E11" i="1"/>
  <c r="E10" i="1"/>
  <c r="F10" i="1" s="1"/>
  <c r="E9" i="1"/>
  <c r="F9" i="1" s="1"/>
  <c r="E8" i="1"/>
  <c r="F8" i="1" s="1"/>
  <c r="E6" i="1"/>
  <c r="F6" i="1" s="1"/>
  <c r="E13" i="1"/>
  <c r="E12" i="1"/>
  <c r="E5" i="1"/>
  <c r="E3" i="1"/>
  <c r="H3" i="1" s="1"/>
  <c r="E4" i="1"/>
  <c r="F4" i="1" s="1"/>
  <c r="F2" i="1"/>
  <c r="G7" i="1" l="1"/>
  <c r="F7" i="1"/>
  <c r="H12" i="1"/>
  <c r="G12" i="1"/>
  <c r="H11" i="1"/>
  <c r="G11" i="1"/>
  <c r="H13" i="1"/>
  <c r="G13" i="1"/>
  <c r="F12" i="1"/>
  <c r="H6" i="1"/>
  <c r="G6" i="1"/>
  <c r="F13" i="1"/>
  <c r="H8" i="1"/>
  <c r="G8" i="1"/>
  <c r="H9" i="1"/>
  <c r="G9" i="1"/>
  <c r="F11" i="1"/>
  <c r="H10" i="1"/>
  <c r="G10" i="1"/>
  <c r="H5" i="1"/>
  <c r="G5" i="1"/>
  <c r="F5" i="1"/>
  <c r="F3" i="1"/>
  <c r="G3" i="1"/>
  <c r="G4" i="1"/>
  <c r="H4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<sst xmlns="http://schemas.openxmlformats.org/spreadsheetml/2006/main" count="20" uniqueCount="20">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</sst>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1" fillId="0" borderId="1" xfId="0" applyNumberFormat="1" applyFont="1" applyBorder="1"/>
    <xf numFmtId="10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6-4794-B9D2-95A177880D1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6-4794-B9D2-95A177880D1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6-4794-B9D2-95A17788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30736"/>
        <c:axId val="369677472"/>
      </c:lineChart>
      <c:catAx>
        <c:axId val="3240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7472"/>
        <c:crosses val="autoZero"/>
        <c:auto val="1"/>
        <c:lblAlgn val="ctr"/>
        <c:lblOffset val="100"/>
        <c:noMultiLvlLbl val="0"/>
      </c:catAx>
      <c:valAx>
        <c:axId val="3696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82550</xdr:rowOff>
    </xdr:from>
    <xdr:to>
      <xdr:col>9</xdr:col>
      <xdr:colOff>31750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405F3-D815-4D03-9ABC-350C3999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aunchDateOutcomes"/>
      <sheetName val="CategoryStats"/>
      <sheetName val="SubcategoryStats"/>
    </sheetNames>
    <sheetDataSet>
      <sheetData sheetId="0">
        <row r="1">
          <cell r="D1" t="str">
            <v>goal</v>
          </cell>
          <cell r="F1" t="str">
            <v>state</v>
          </cell>
        </row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D348-933C-4023-B188-7E8C17EA0E40}">
  <dimension ref="A1:H13"/>
  <sheetViews>
    <sheetView tabSelected="1" workbookViewId="0">
      <selection activeCell="J16" sqref="J16"/>
    </sheetView>
  </sheetViews>
  <sheetFormatPr defaultRowHeight="14.5" x14ac:dyDescent="0.35"/>
  <cols>
    <col min="1" max="1" width="26.816406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style="4" bestFit="1" customWidth="1"/>
    <col min="7" max="7" width="15.453125" bestFit="1" customWidth="1"/>
    <col min="8" max="8" width="18.179687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</row>
    <row r="2" spans="1:8" x14ac:dyDescent="0.35">
      <c r="A2" s="1" t="s">
        <v>8</v>
      </c>
      <c r="B2" s="1">
        <f>COUNTIFS([1]Data!$F:$F,"Successful",[1]Data!$D:$D,"&lt;1000")</f>
        <v>322</v>
      </c>
      <c r="C2" s="1">
        <f>COUNTIFS([1]Data!$F:$F,"Failed",[1]Data!$D:$D,"&lt;1000")</f>
        <v>113</v>
      </c>
      <c r="D2" s="1">
        <f>COUNTIFS([1]Data!$F:$F,"Canceled",[1]Data!$D:$D,"&lt;1000")</f>
        <v>18</v>
      </c>
      <c r="E2" s="1">
        <f>SUM(B2:D2)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35">
      <c r="A3" s="1" t="s">
        <v>9</v>
      </c>
      <c r="B3" s="1">
        <f>COUNTIFS([1]Data!$F:$F,"Successful",[1]Data!$D:$D,"&gt;=1000",[1]Data!$D:$D,"&lt;=4999")</f>
        <v>932</v>
      </c>
      <c r="C3" s="1">
        <f>COUNTIFS([1]Data!$F:$F,"Failed",[1]Data!$D:$D,"&gt;=1000",[1]Data!$D:$D,"&lt;=4999")</f>
        <v>420</v>
      </c>
      <c r="D3" s="1">
        <f>COUNTIFS([1]Data!$F:$F,"Canceled",[1]Data!$D:$D,"&gt;=1000",[1]Data!$D:$D,"&lt;=4999")</f>
        <v>60</v>
      </c>
      <c r="E3" s="1">
        <f t="shared" ref="E3:E13" si="0">SUM(B3:D3)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35">
      <c r="A4" s="1" t="s">
        <v>10</v>
      </c>
      <c r="B4" s="1">
        <f>COUNTIFS([1]Data!$F:$F,"Successful",[1]Data!$D:$D,"&gt;=5000",[1]Data!$D:$D,"&lt;=9999")</f>
        <v>381</v>
      </c>
      <c r="C4" s="1">
        <f>COUNTIFS([1]Data!$F:$F,"Failed",[1]Data!$D:$D,"&gt;=5000",[1]Data!$D:$D,"&lt;=9999")</f>
        <v>283</v>
      </c>
      <c r="D4" s="1">
        <f>COUNTIFS([1]Data!$F:$F,"Canceled",[1]Data!$D:$D,"&gt;=5000",[1]Data!$D:$D,"&lt;=9999")</f>
        <v>52</v>
      </c>
      <c r="E4" s="1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35">
      <c r="A5" s="1" t="s">
        <v>11</v>
      </c>
      <c r="B5" s="1">
        <f>COUNTIFS([1]Data!$F:$F,"Successful",[1]Data!$D:$D,"&gt;=10000",[1]Data!$D:$D,"&lt;=14999")</f>
        <v>168</v>
      </c>
      <c r="C5" s="1">
        <f>COUNTIFS([1]Data!$F:$F,"Failed",[1]Data!$D:$D,"&gt;=10000",[1]Data!$D:$D,"&lt;=14999")</f>
        <v>144</v>
      </c>
      <c r="D5" s="1">
        <f>COUNTIFS([1]Data!$F:$F,"Canceled",[1]Data!$D:$D,"&gt;=10000",[1]Data!$D:$D,"&lt;=14999")</f>
        <v>40</v>
      </c>
      <c r="E5" s="1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35">
      <c r="A6" s="1" t="s">
        <v>12</v>
      </c>
      <c r="B6" s="1">
        <f>COUNTIFS([1]Data!$F:$F,"Successful",[1]Data!$D:$D,"&gt;=15000",[1]Data!$D:$D,"&lt;=19999")</f>
        <v>94</v>
      </c>
      <c r="C6" s="1">
        <f>COUNTIFS([1]Data!$F:$F,"Failed",[1]Data!$D:$D,"&gt;=15000",[1]Data!$D:$D,"&lt;=19999")</f>
        <v>90</v>
      </c>
      <c r="D6" s="1">
        <f>COUNTIFS([1]Data!$F:$F,"Canceled",[1]Data!$D:$D,"&gt;=15000",[1]Data!$D:$D,"&lt;=19999")</f>
        <v>17</v>
      </c>
      <c r="E6" s="1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35">
      <c r="A7" s="1" t="s">
        <v>13</v>
      </c>
      <c r="B7" s="1">
        <f>COUNTIFS([1]Data!$F:$F,"Successful",[1]Data!$D:$D,"&gt;=20000",[1]Data!$D:$D,"&lt;=24999")</f>
        <v>62</v>
      </c>
      <c r="C7" s="1">
        <f>COUNTIFS([1]Data!$F:$F,"Failed",[1]Data!$D:$D,"&gt;=20000",[1]Data!$D:$D,"&lt;=24999")</f>
        <v>72</v>
      </c>
      <c r="D7" s="1">
        <f>COUNTIFS([1]Data!$F:$F,"Canceled",[1]Data!$D:$D,"&gt;=20000",[1]Data!$D:$D,"&lt;=24999")</f>
        <v>14</v>
      </c>
      <c r="E7" s="1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35">
      <c r="A8" s="1" t="s">
        <v>14</v>
      </c>
      <c r="B8" s="1">
        <f>COUNTIFS([1]Data!$F:$F,"Successful",[1]Data!$D:$D,"&gt;=25000",[1]Data!$D:$D,"&lt;=29999")</f>
        <v>55</v>
      </c>
      <c r="C8" s="1">
        <f>COUNTIFS([1]Data!$F:$F,"Failed",[1]Data!$D:$D,"&gt;=25000",[1]Data!$D:$D,"&lt;=29999")</f>
        <v>64</v>
      </c>
      <c r="D8" s="1">
        <f>COUNTIFS([1]Data!$F:$F,"Canceled",[1]Data!$D:$D,"&gt;=25000",[1]Data!$D:$D,"&lt;=29999")</f>
        <v>18</v>
      </c>
      <c r="E8" s="1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35">
      <c r="A9" s="1" t="s">
        <v>15</v>
      </c>
      <c r="B9" s="1">
        <f>COUNTIFS([1]Data!$F:$F,"Successful",[1]Data!$D:$D,"&gt;=30000",[1]Data!$D:$D,"&lt;=34999")</f>
        <v>32</v>
      </c>
      <c r="C9" s="1">
        <f>COUNTIFS([1]Data!$F:$F,"Failed",[1]Data!$D:$D,"&gt;=30000",[1]Data!$D:$D,"&lt;=34999")</f>
        <v>37</v>
      </c>
      <c r="D9" s="1">
        <f>COUNTIFS([1]Data!$F:$F,"Canceled",[1]Data!$D:$D,"&gt;=30000",[1]Data!$D:$D,"&lt;=34999")</f>
        <v>13</v>
      </c>
      <c r="E9" s="1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35">
      <c r="A10" s="1" t="s">
        <v>16</v>
      </c>
      <c r="B10" s="1">
        <f>COUNTIFS([1]Data!$F:$F,"Successful",[1]Data!$D:$D,"&gt;=35000",[1]Data!$D:$D,"&lt;=39999")</f>
        <v>26</v>
      </c>
      <c r="C10" s="1">
        <f>COUNTIFS([1]Data!$F:$F,"Failed",[1]Data!$D:$D,"&gt;=35000",[1]Data!$D:$D,"&lt;=39999")</f>
        <v>22</v>
      </c>
      <c r="D10" s="1">
        <f>COUNTIFS([1]Data!$F:$F,"Canceled",[1]Data!$D:$D,"&gt;=35000",[1]Data!$D:$D,"&lt;=39999")</f>
        <v>7</v>
      </c>
      <c r="E10" s="1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35">
      <c r="A11" s="1" t="s">
        <v>17</v>
      </c>
      <c r="B11" s="1">
        <f>COUNTIFS([1]Data!$F:$F,"Successful",[1]Data!$D:$D,"&gt;=40000",[1]Data!$D:$D,"&lt;=44999")</f>
        <v>21</v>
      </c>
      <c r="C11" s="1">
        <f>COUNTIFS([1]Data!$F:$F,"Failed",[1]Data!$D:$D,"&gt;=40000",[1]Data!$D:$D,"&lt;=44999")</f>
        <v>16</v>
      </c>
      <c r="D11" s="1">
        <f>COUNTIFS([1]Data!$F:$F,"Canceled",[1]Data!$D:$D,"&gt;=40000",[1]Data!$D:$D,"&lt;=44999")</f>
        <v>6</v>
      </c>
      <c r="E11" s="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35">
      <c r="A12" s="1" t="s">
        <v>18</v>
      </c>
      <c r="B12" s="1">
        <f>COUNTIFS([1]Data!$F:$F,"Successful",[1]Data!$D:$D,"&gt;=45000",[1]Data!$D:$D,"&lt;=49999")</f>
        <v>6</v>
      </c>
      <c r="C12" s="1">
        <f>COUNTIFS([1]Data!$F:$F,"Failed",[1]Data!$D:$D,"&gt;=45000",[1]Data!$D:$D,"&lt;=49999")</f>
        <v>11</v>
      </c>
      <c r="D12" s="1">
        <f>COUNTIFS([1]Data!$F:$F,"Canceled",[1]Data!$D:$D,"&gt;=45000",[1]Data!$D:$D,"&lt;=49999")</f>
        <v>4</v>
      </c>
      <c r="E12" s="1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35">
      <c r="A13" s="1" t="s">
        <v>19</v>
      </c>
      <c r="B13" s="1">
        <f>COUNTIFS([1]Data!$F:$F,"Successful",[1]Data!$D:$D,"&gt;=50000")</f>
        <v>86</v>
      </c>
      <c r="C13" s="1">
        <f>COUNTIFS([1]Data!$F:$F,"Failed",[1]Data!$D:$D,"&gt;=50000")</f>
        <v>258</v>
      </c>
      <c r="D13" s="1">
        <f>COUNTIFS([1]Data!$F:$F,"Canceled",[1]Data!$D:$D,"&gt;=50000")</f>
        <v>100</v>
      </c>
      <c r="E13" s="1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2019-05-31T03:31:11Z</dcterms:created>
  <dcterms:modified xsi:type="dcterms:W3CDTF">2019-05-31T04:17:38Z</dcterms:modified>
</cp:coreProperties>
</file>