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L-ESG-2_Chinese_Total" sheetId="1" r:id="rId4"/>
  </sheets>
  <definedNames/>
  <calcPr/>
</workbook>
</file>

<file path=xl/sharedStrings.xml><?xml version="1.0" encoding="utf-8"?>
<sst xmlns="http://schemas.openxmlformats.org/spreadsheetml/2006/main" count="2805" uniqueCount="2802">
  <si>
    <t>pk</t>
  </si>
  <si>
    <t>URL</t>
  </si>
  <si>
    <t>news_headline</t>
  </si>
  <si>
    <t>impact_type</t>
  </si>
  <si>
    <t>translated</t>
  </si>
  <si>
    <t>https://esg.businesstoday.com.tw/article/category/180687/post/202210180007</t>
  </si>
  <si>
    <t>讓剩食成為「驚喜包」！新創Foodsi如何從500萬噸食物浪費，找到重生商機？</t>
  </si>
  <si>
    <t>https://esg.businesstoday.com.tw/article/category/180688/post/202011110040</t>
  </si>
  <si>
    <t>傳統學制崩解？未來教育已成形</t>
  </si>
  <si>
    <t>https://esg.businesstoday.com.tw/article/category/180687/post/201912160029</t>
  </si>
  <si>
    <t>不購物的一年！減少衣服的「3個要領」，你只需要一個筆記本</t>
  </si>
  <si>
    <t>https://esg.businesstoday.com.tw/article/category/180687/post/202108240045</t>
  </si>
  <si>
    <t>中鋼汽電共生鍋爐 全面停用燃煤發電</t>
  </si>
  <si>
    <t>https://esg.businesstoday.com.tw/article/category/180687/post/202005040008</t>
  </si>
  <si>
    <t>一晚要價五千元照樣預約一空　勤美如何翻轉老樂園成全台最夯野宿體驗？</t>
  </si>
  <si>
    <t>https://esg.businesstoday.com.tw/article/category/180687/post/202012210026</t>
  </si>
  <si>
    <t>訂餐介面多一個功能！foodpanda企業責任目標：2021年垃圾減量1500萬公斤</t>
  </si>
  <si>
    <t>https://esg.businesstoday.com.tw/article/category/180687/post/202203040001</t>
  </si>
  <si>
    <t>跟著碳盤查資訊永續投資！排碳大戶分四階段全都露</t>
  </si>
  <si>
    <t>https://esg.businesstoday.com.tw/article/category/180687/post/202006240012</t>
  </si>
  <si>
    <t>永續新思維　如何掌握後疫時代的綠色振興</t>
  </si>
  <si>
    <t>https://esg.businesstoday.com.tw/article/category/190807/post/202204270062</t>
  </si>
  <si>
    <t>五年減排560萬噸碳！國發會通過資源循環計畫，目標2027年前減1.25億個一次性用品</t>
  </si>
  <si>
    <t>https://esg.businesstoday.com.tw/article/category/180687/post/202203040013</t>
  </si>
  <si>
    <t>50元就能買到雞腿便當？Tasteme怎麼把棘手的「剩食」問題變成一門好生意</t>
  </si>
  <si>
    <t>https://esg.businesstoday.com.tw/article/category/180688/post/202009220029</t>
  </si>
  <si>
    <t>如何與孩子談性？陶晶瑩的性愛自修室　父母要先知道自己性教育拿幾分</t>
  </si>
  <si>
    <t>https://esg.businesstoday.com.tw/article/category/180689/post/202202100021</t>
  </si>
  <si>
    <t>一杯咖啡決定創業！陽光伏特家創辦人陳惠萍：人不該因性別而侷限自己人生的選擇</t>
  </si>
  <si>
    <t>https://esg.businesstoday.com.tw/article/category/180687/post/202101060030</t>
  </si>
  <si>
    <t>拚太陽光電進度達標》沈榮津：政府推漁電共生　這4管齊下</t>
  </si>
  <si>
    <t>https://esg.businesstoday.com.tw/article/category/180687/post/202210260018</t>
  </si>
  <si>
    <t>地球上所有生命的生存保衛戰！氣候變遷有哪些解決方案？您不可不知的十大關鍵方法</t>
  </si>
  <si>
    <t>https://esg.businesstoday.com.tw/article/category/180687/post/202110290005</t>
  </si>
  <si>
    <t>「以每噸3美元而言，全球碳價仍然太低」！富達國際投資長：加速減碳，成敗就看COP26</t>
  </si>
  <si>
    <t>https://esg.businesstoday.com.tw/article/category/180688/post/202207180031</t>
  </si>
  <si>
    <t>科技重塑金融服務樣貌 玉山擁抱科技 打造健康有韌性的組織</t>
  </si>
  <si>
    <t>https://esg.businesstoday.com.tw/article/category/180687/post/202110250021</t>
  </si>
  <si>
    <t>台達50週年大秀綠色實力！3500人參與的音樂會如何達到零碳目標？</t>
  </si>
  <si>
    <t>https://esg.businesstoday.com.tw/article/category/180688/post/202012100011</t>
  </si>
  <si>
    <t>最強館長棄百萬年薪！ 砸千萬退休金只為做「這件事」！</t>
  </si>
  <si>
    <t>https://esg.businesstoday.com.tw/article/category/180688/post/202112010002</t>
  </si>
  <si>
    <t>損失近 4 億營收！化妝品品牌 LUSH 為何一口氣關了臉書、IG、TikTok等社群平台？</t>
  </si>
  <si>
    <t>https://esg.businesstoday.com.tw/article/category/180687/post/202107050040</t>
  </si>
  <si>
    <t>台泥股東會通過配息3.5元，董座張安平：全力轉型綠色企業</t>
  </si>
  <si>
    <t>https://esg.businesstoday.com.tw/article/category/180688/post/202211090053</t>
  </si>
  <si>
    <t>每瓶鮮乳都能公平賣出、讓供應商獲得合理報酬... 鮮乳坊如何靠「超透明」年營收6億</t>
  </si>
  <si>
    <t>https://esg.businesstoday.com.tw/article/category/180687/post/202009260025</t>
  </si>
  <si>
    <t>別以為做ESG就是行善而已...一則寓言故事看懂：永續經營的真正含意</t>
  </si>
  <si>
    <t>https://esg.businesstoday.com.tw/article/category/190807/post/202206300039</t>
  </si>
  <si>
    <t>「恢復‧再出發」迎向疫後 回歸日常 花旗全球義工日號召員工減塑、清消輪椅 關懷身障者心理健康</t>
  </si>
  <si>
    <t>https://esg.businesstoday.com.tw/article/category/190807/post/202110050025</t>
  </si>
  <si>
    <t>2021世界環境清潔日Be Cool！讓地球降溫吧！</t>
  </si>
  <si>
    <t>https://esg.businesstoday.com.tw/article/category/180688/post/201803070007</t>
  </si>
  <si>
    <t>創造可以共享的價值</t>
  </si>
  <si>
    <t>https://esg.businesstoday.com.tw/article/category/180687/post/201912120035</t>
  </si>
  <si>
    <t>瑞典少女為氣候變遷發聲，獲選時代雜誌年度風雲人物　卻因「這原因」引發爭議</t>
  </si>
  <si>
    <t>https://esg.businesstoday.com.tw/article/category/180687/post/202010210063</t>
  </si>
  <si>
    <t>企業減碳　提升綠色競爭力</t>
  </si>
  <si>
    <t>https://esg.businesstoday.com.tw/article/category/190807/post/202208100051</t>
  </si>
  <si>
    <t>花旗攜台灣綠能公益發展協會、陽光伏特家，創造國內首例公益碳權</t>
  </si>
  <si>
    <t>https://esg.businesstoday.com.tw/article/category/180689/post/202111110047</t>
  </si>
  <si>
    <t>老公司搏轉型！沉默50年的大同寶寶會說話，幕後推手竟是他...</t>
  </si>
  <si>
    <t>https://esg.businesstoday.com.tw/article/category/180687/post/202103160039</t>
  </si>
  <si>
    <t>福島核災10年了...前首相菅直人告白：核電真的便宜到需要國民賭命嗎？</t>
  </si>
  <si>
    <t>https://esg.businesstoday.com.tw/article/category/190807/post/202212080009</t>
  </si>
  <si>
    <t>你有感嗎？吃什麼都好貴！餐廳單價大漲二成，解封後將迎接「吃不起的年代」</t>
  </si>
  <si>
    <t>https://esg.businesstoday.com.tw/article/category/180688/post/202208220020</t>
  </si>
  <si>
    <t>耗時8年研發！JR東海啟動最新混合式特急列車，大幅削減3成碳排</t>
  </si>
  <si>
    <t>https://esg.businesstoday.com.tw/article/category/180687/post/201906120007</t>
  </si>
  <si>
    <t>處變不驚的「碳」為觀止</t>
  </si>
  <si>
    <t>https://esg.businesstoday.com.tw/article/category/180687/post/202110050032</t>
  </si>
  <si>
    <t>什麼是碳中和、淨零碳排？一次看懂全球環保趨勢：碳中和是永續發展關鍵</t>
  </si>
  <si>
    <t>https://esg.businesstoday.com.tw/article/category/190807/post/202206020050</t>
  </si>
  <si>
    <t>台新金、新光金「兄弟準備山頂會合」？合併可能玩真的！台新成立合併研究小組進行評估</t>
  </si>
  <si>
    <t>https://esg.businesstoday.com.tw/article/category/190807/post/202210250029</t>
  </si>
  <si>
    <t>7-11咖啡限時一週免費喝！找出家中寶特瓶、廢電池來換，CITY CAFE拿鐵、美式就送你</t>
  </si>
  <si>
    <t>https://esg.businesstoday.com.tw/article/category/180689/post/202212020028</t>
  </si>
  <si>
    <t>漂綠是門好生意？破解12項可能手法，避免成為企業漂綠幫兇</t>
  </si>
  <si>
    <t>https://esg.businesstoday.com.tw/article/category/180687/post/202101080025</t>
  </si>
  <si>
    <t>9成台灣人有回收習慣，卻有4成資源被丟掉！圖解101種常見垃圾</t>
  </si>
  <si>
    <t>https://esg.businesstoday.com.tw/article/category/190807/post/202212130011</t>
  </si>
  <si>
    <t>首波冷氣團就直衝「寒流」等級！週末全台急凍最低探4℃，一圖看懂各地低溫...這天才會回暖</t>
  </si>
  <si>
    <t>https://esg.businesstoday.com.tw/article/category/180687/post/201808010027</t>
  </si>
  <si>
    <t>通路商攜手小農  打造食物信任度</t>
  </si>
  <si>
    <t>https://esg.businesstoday.com.tw/article/category/180687/post/202006230060</t>
  </si>
  <si>
    <t>破除GDP迷思的 7 個思考！解讀《甜甜圈經濟學》</t>
  </si>
  <si>
    <t>https://esg.businesstoday.com.tw/article/category/180689/post/201907170010</t>
  </si>
  <si>
    <t>為何行善有助永續經營？</t>
  </si>
  <si>
    <t>https://esg.businesstoday.com.tw/article/category/180687/post/202212130023</t>
  </si>
  <si>
    <t>洗手液不裝在塑膠瓶販售，要如何送到消費者手上？倫敦包裝設計師：減少浪費是我的首要任務</t>
  </si>
  <si>
    <t>https://esg.businesstoday.com.tw/article/category/180687/post/202205050010</t>
  </si>
  <si>
    <t>份量越多越好？「減少食物浪費」成消費新主張，餐廳如何做到永續？</t>
  </si>
  <si>
    <t>https://esg.businesstoday.com.tw/article/category/180688/post/202112200013</t>
  </si>
  <si>
    <t>玉山金控長期支持醫療發展 一起守護健康！</t>
  </si>
  <si>
    <t>https://esg.businesstoday.com.tw/article/category/180687/post/202103080052</t>
  </si>
  <si>
    <t>為何循環經濟能細水長流，卻不利短期財務數字？永續發展的5大商模</t>
  </si>
  <si>
    <t>https://esg.businesstoday.com.tw/article/category/190807/post/202111240007</t>
  </si>
  <si>
    <t>不捨！推動全球ESG發展、將永續觀點帶進台灣，今周刊專欄作者林羿成車禍過世</t>
  </si>
  <si>
    <t>https://esg.businesstoday.com.tw/article/category/180687/post/202110140009</t>
  </si>
  <si>
    <t>氣候變遷危機》受不了高溫！幼鳥紛紛跳出鳥巢，導致大量鳥類死亡</t>
  </si>
  <si>
    <t>https://esg.businesstoday.com.tw/article/category/180688/post/202106280009</t>
  </si>
  <si>
    <t>整理包》疫苗殘劑開放18歲以上候補接種，各縣市規畫預約方式</t>
  </si>
  <si>
    <t>https://esg.businesstoday.com.tw/article/category/180687/post/202211250011</t>
  </si>
  <si>
    <t>耗時 9 年只為打造 100% 可回收瓶蓋！番茄醬龍頭品牌挑戰永續新包裝</t>
  </si>
  <si>
    <t>https://esg.businesstoday.com.tw/article/category/180687/post/202104140064</t>
  </si>
  <si>
    <t>盜獵難解，原住民文化背黑鍋？生態永續、動物福利大辯論：界線何在？</t>
  </si>
  <si>
    <t>https://esg.businesstoday.com.tw/article/category/190807/post/202103040018</t>
  </si>
  <si>
    <t>聯電深耕ESG有成！公司治理評鑑排名前5％、連續13年入選DJSI</t>
  </si>
  <si>
    <t>https://esg.businesstoday.com.tw/article/category/180687/post/202110210012</t>
  </si>
  <si>
    <t>碳足跡定義是什麼？看懂碳足跡標籤才能真正綠色消費</t>
  </si>
  <si>
    <t>https://esg.businesstoday.com.tw/article/category/180689/post/202206200014</t>
  </si>
  <si>
    <t>全球供應鏈 25 強出爐！輝瑞、AZ 藥廠進榜，ESG 成為供應鏈關鍵競爭力？</t>
  </si>
  <si>
    <t>https://esg.businesstoday.com.tw/article/category/180687/post/202009110023</t>
  </si>
  <si>
    <t>「別人的廢棄物可能是我們的資源」  Dell如何讓海洋塑膠、擋風玻璃從垃圾變黃金？</t>
  </si>
  <si>
    <t>https://esg.businesstoday.com.tw/article/category/180687/post/202004200019</t>
  </si>
  <si>
    <t>小朋友們戴著口罩撿垃圾...謝金河：淨灘是我見過最美好的畫面！</t>
  </si>
  <si>
    <t>https://esg.businesstoday.com.tw/article/category/180688/post/202105200018</t>
  </si>
  <si>
    <t>迎接綠色金融浪潮　玉山聚焦「永續金融人才」佈局</t>
  </si>
  <si>
    <t>https://esg.businesstoday.com.tw/article/category/180688/post/202008280019</t>
  </si>
  <si>
    <t>同事們還在工作，你敢準時下班嗎？責任制不是老闆說了算！</t>
  </si>
  <si>
    <t>https://esg.businesstoday.com.tw/article/category/180687/post/202108050031</t>
  </si>
  <si>
    <t>三大原因，告訴你為何臺灣不適合核能發電</t>
  </si>
  <si>
    <t>https://esg.businesstoday.com.tw/article/category/190807/post/202208270015</t>
  </si>
  <si>
    <t>紙杯新概念，開啟全紙回收時代！中華紙漿，以技術翻轉用紙趨勢</t>
  </si>
  <si>
    <t>https://esg.businesstoday.com.tw/article/category/180688/post/202108240044</t>
  </si>
  <si>
    <t>涂醒哲：大家誤會了！郭董沒有「買」新冠疫苗</t>
  </si>
  <si>
    <t>https://esg.businesstoday.com.tw/article/category/180687/post/202009100019</t>
  </si>
  <si>
    <t>一雙賣到6千塊的海洋廢棄塑料鞋，背後功臣竟是台灣！一文解析，台灣如何再創「紡織奇蹟」</t>
  </si>
  <si>
    <t>https://esg.businesstoday.com.tw/article/category/180687/post/202103170021</t>
  </si>
  <si>
    <t>石油居然比汽水還便宜！比爾蓋茲：氣候變遷比新冠病毒致命5倍</t>
  </si>
  <si>
    <t>https://esg.businesstoday.com.tw/article/category/180689/post/202202230028</t>
  </si>
  <si>
    <t>為何德國賓士捧30億入股這家台灣電池廠？ 契機竟是2014年這款宏達電產品</t>
  </si>
  <si>
    <t>https://esg.businesstoday.com.tw/article/category/180687/post/202008200028</t>
  </si>
  <si>
    <t>塑膠也能變電池！美最新研究「廢棄物儲能裝置」，讓寶特瓶、光碟有更好的再生方式</t>
  </si>
  <si>
    <t>https://esg.businesstoday.com.tw/article/category/180689/post/202111220021</t>
  </si>
  <si>
    <t>遠東集團遭陸重罰！遠東新證實：9成已改善，很多企業都受檢遭罰、納悶為何遭點名</t>
  </si>
  <si>
    <t>https://esg.businesstoday.com.tw/article/category/180687/post/202105260055</t>
  </si>
  <si>
    <t>缺水缺電、疫情升溫...彭博：台灣面臨氣候脆弱帶來的挑戰</t>
  </si>
  <si>
    <t>https://esg.businesstoday.com.tw/article/category/180687/post/202111300008</t>
  </si>
  <si>
    <t>什麼是「碳邊境調整機制」？ 排碳者付費當道！看懂歐盟碳關稅的全球影響</t>
  </si>
  <si>
    <t>https://esg.businesstoday.com.tw/article/category/180687/post/202012040017</t>
  </si>
  <si>
    <t>荒廢老屋＋熱血年輕人！2個小鄉鎮創生故事：看這群台灣「擦澡工」如何以修代租，讓老房子再現風華</t>
  </si>
  <si>
    <t>https://esg.businesstoday.com.tw/article/category/180687/post/202104270036</t>
  </si>
  <si>
    <t>停水、限水怎麼辦？缺水期3步驟正確用水，從儲水到復水都有訣竅</t>
  </si>
  <si>
    <t>https://esg.businesstoday.com.tw/article/category/180688/post/202111170040</t>
  </si>
  <si>
    <t>挖掘在地職人、支持身障者就業！台灣這家B型企業推「吃好食、做公益」，讓每塊錢都發揮影響力</t>
  </si>
  <si>
    <t>https://esg.businesstoday.com.tw/article/category/180687/post/202107280011</t>
  </si>
  <si>
    <t>減碳不只是環保議題！讓產業轉骨，台灣應明確建立「碳定價制度」</t>
  </si>
  <si>
    <t>https://esg.businesstoday.com.tw/article/category/180688/post/202211240013</t>
  </si>
  <si>
    <t>一瓶水救地球！解渴變容易，奉茶App讓旅人簡單找水，「從小行動改變，就能產生巨大影響力」</t>
  </si>
  <si>
    <t>https://esg.businesstoday.com.tw/article/category/180687/post/202103290028</t>
  </si>
  <si>
    <t>聯合再生減資4成補虧損！跨進太陽能電廠，力拚建置1GW、電費收入55億元</t>
  </si>
  <si>
    <t>https://esg.businesstoday.com.tw/article/category/180687/post/202211180013</t>
  </si>
  <si>
    <t>COP27現場直擊》能源轉型也能穩定供電嗎？西、美、台各分享島嶼經驗</t>
  </si>
  <si>
    <t>https://esg.businesstoday.com.tw/article/category/180687/post/202204150006</t>
  </si>
  <si>
    <t>登IPCC國際報告！成大「綠色魔法學校」並列全球七大指標性綠建築</t>
  </si>
  <si>
    <t>https://esg.businesstoday.com.tw/article/category/180688/post/202201130030</t>
  </si>
  <si>
    <t>終結血腥！時尚大國義大利將關閉最後十家皮草場</t>
  </si>
  <si>
    <t>https://esg.businesstoday.com.tw/article/category/180687/post/202112160002</t>
  </si>
  <si>
    <t>氣候升溫控制在1.5°C以下，全球碳價格恐升至600～800美元！碳價怎麼訂？牛津採NGFS模型</t>
  </si>
  <si>
    <t>https://esg.businesstoday.com.tw/article/category/180689/post/202109290050</t>
  </si>
  <si>
    <t>沒念大學、二度創業失敗，他憑什麼擠下軟銀孫正義、Uniqlo柳井正？日本神秘「新首富」，靠2心法擁破兆身家</t>
  </si>
  <si>
    <t>https://esg.businesstoday.com.tw/article/category/190807/post/202102020034</t>
  </si>
  <si>
    <t>結合本業實踐CSR  邁向ESG永續經營</t>
  </si>
  <si>
    <t>https://esg.businesstoday.com.tw/article/category/180687/post/202208240024</t>
  </si>
  <si>
    <t>「吸碳成石」是門好生意！貝佐斯、比爾蓋茲都看好，這家新創如何革新水泥製造過程？</t>
  </si>
  <si>
    <t>https://esg.businesstoday.com.tw/article/category/180687/post/201805300028</t>
  </si>
  <si>
    <t>全台唯一！離岸風機八成海底探測都靠它</t>
  </si>
  <si>
    <t>https://esg.businesstoday.com.tw/article/category/180687/post/202202080013</t>
  </si>
  <si>
    <t>你能想像「苦瓜可樂」、「鹹蛋啤酒」的滋味嗎？這間公司發明「飲料印表機」，讓飲料隨選隨喝！</t>
  </si>
  <si>
    <t>https://esg.businesstoday.com.tw/article/category/190807/post/202112010075</t>
  </si>
  <si>
    <t>年關前爆倒閉！英業達子公司負債22億無法償還，聲請破產</t>
  </si>
  <si>
    <t>https://esg.businesstoday.com.tw/article/category/180689/post/202007160010</t>
  </si>
  <si>
    <t>區域主要投資機構　歐銀援助區域橫跨歐、亞、非三大洲　鎖定綠色產業趨勢</t>
  </si>
  <si>
    <t>https://esg.businesstoday.com.tw/article/category/180689/post/202207040005</t>
  </si>
  <si>
    <t>瞄準財務危機的公司，見機以小吃大！「併購天王」分享環球晶如何躍升全球前 3 大</t>
  </si>
  <si>
    <t>https://esg.businesstoday.com.tw/article/category/180687/post/202202090005</t>
  </si>
  <si>
    <t>永續發展成企業顯學！廢棄漁網新用途，將成三星 Galaxy S22 材料</t>
  </si>
  <si>
    <t>https://esg.businesstoday.com.tw/article/category/180688/post/202206200011</t>
  </si>
  <si>
    <t>美國新創推共享心臟電擊器，讓每一個人都可以是救命的「AED外送員」</t>
  </si>
  <si>
    <t>https://esg.businesstoday.com.tw/article/category/180687/post/201909110073</t>
  </si>
  <si>
    <t>核電一年、核廢萬年！運不出台灣...你知道「核廢料」最後都去哪了嗎？</t>
  </si>
  <si>
    <t>https://esg.businesstoday.com.tw/article/category/180687/post/202103160020</t>
  </si>
  <si>
    <t>堪稱永續里程碑！LEVI’S推出「百年來最友善的牛仔褲」：減少耗水、零件循環再利用</t>
  </si>
  <si>
    <t>https://esg.businesstoday.com.tw/article/category/180689/post/202109100010</t>
  </si>
  <si>
    <t>店數超越星巴克，17日登興櫃》讓利與加盟主共好、建立黃金吧台手SOP，路易莎咖啡透露展店秘訣</t>
  </si>
  <si>
    <t>https://esg.businesstoday.com.tw/article/category/180687/post/202103050025</t>
  </si>
  <si>
    <t>台達電打造下一座護國神山！掌握「電動車心臟」，打進全球 10 大車廠</t>
  </si>
  <si>
    <t>https://esg.businesstoday.com.tw/article/category/180689/post/202212200005</t>
  </si>
  <si>
    <t>台電虧掉半個資本額、漲電價救不了！經濟部注資1500億元，明年電費會再調？</t>
  </si>
  <si>
    <t>https://esg.businesstoday.com.tw/article/category/180689/post/202110260017</t>
  </si>
  <si>
    <t>賈伯斯17年前開始下單郭董，締造了鴻海5兆元霸業...為何台灣攻電動車仍不脫這曠世天才的理念？</t>
  </si>
  <si>
    <t>https://esg.businesstoday.com.tw/article/category/180687/post/202002270019</t>
  </si>
  <si>
    <t>光陽機車搶灘東南亞　翻轉代工思維</t>
  </si>
  <si>
    <t>https://esg.businesstoday.com.tw/article/category/180687/post/202204010010</t>
  </si>
  <si>
    <t>預測「海藻口味洋芋片」成熱銷商品，Tastewise用大數據找到人人買單的新口味</t>
  </si>
  <si>
    <t>https://esg.businesstoday.com.tw/article/category/180688/post/202201030005</t>
  </si>
  <si>
    <t>愛奇藝虧損重挫、Netflix大漲3倍…..中國演藝圈上演「共同富裕」，不但給台灣藝人更大發展空間，還讓台灣走出去</t>
  </si>
  <si>
    <t>https://esg.businesstoday.com.tw/article/category/180687/post/202011250033</t>
  </si>
  <si>
    <t>董座帶頭衝，秤垃圾只為廢棄物減量...元大來真的！想借錢先出示「永續通行證」</t>
  </si>
  <si>
    <t>https://esg.businesstoday.com.tw/article/category/180687/post/202205250015</t>
  </si>
  <si>
    <t>「草皮換現金」 美國科羅拉多州提出省水妙招法案</t>
  </si>
  <si>
    <t>https://esg.businesstoday.com.tw/article/category/180689/post/201807040016</t>
  </si>
  <si>
    <t>當我們只用手機，不買手機</t>
  </si>
  <si>
    <t>https://esg.businesstoday.com.tw/article/category/180689/post/202106010030</t>
  </si>
  <si>
    <t>聯電喊2050年達成淨零碳排！全球晶圓專工第一家，加入RE100獲供應鏈響應</t>
  </si>
  <si>
    <t>https://esg.businesstoday.com.tw/article/category/180687/post/202011200024</t>
  </si>
  <si>
    <t>掀開水溝蓋滿滿的菸蒂...北一女學生專利設計：「可裝菸蒂」新菸盒亮相！6成試用者都說好</t>
  </si>
  <si>
    <t>https://esg.businesstoday.com.tw/article/category/180687/post/202210270015</t>
  </si>
  <si>
    <t>iPhone充電時可查看電力來源是否為再生能源！目標2030年實現碳中和，蘋果做了哪些努力？</t>
  </si>
  <si>
    <t>https://esg.businesstoday.com.tw/article/category/180687/post/202108110018</t>
  </si>
  <si>
    <t>128公斤綠蠵龜擱淺，解剖誤食17公分釣具造成結腸穿孔壞死</t>
  </si>
  <si>
    <t>https://esg.businesstoday.com.tw/article/category/180687/post/202203110029</t>
  </si>
  <si>
    <t>航運擾亂供應鏈該如何解？人工智慧與綠色航運成關注焦點</t>
  </si>
  <si>
    <t>https://esg.businesstoday.com.tw/article/category/180687/post/202108090020</t>
  </si>
  <si>
    <t>為閃清潔員滑椅子撞擊核二跳機，台電：犯最低級的錯誤</t>
  </si>
  <si>
    <t>https://esg.businesstoday.com.tw/article/category/190807/post/202209140006</t>
  </si>
  <si>
    <t>兩大原因造成訂單銳減！越南代工廠現離職潮，業者憂缺工慘況重演</t>
  </si>
  <si>
    <t>https://esg.businesstoday.com.tw/article/category/180687/post/202209190025</t>
  </si>
  <si>
    <t>一滴水利用 7 次！台塑網科技推動綠色轉型，石化業如何真正與 ESG 接軌？</t>
  </si>
  <si>
    <t>https://esg.businesstoday.com.tw/article/category/180689/post/202107260045</t>
  </si>
  <si>
    <t>台泥收購義大利儲能公司NHΩA，張安平揭三大發展計畫，2030年目標攻下南歐市場15％</t>
  </si>
  <si>
    <t>https://esg.businesstoday.com.tw/article/category/180687/post/202203310030</t>
  </si>
  <si>
    <t>「無論有無獲利，每年都捐出1％銷售額！」為何這個承諾，讓品牌與消費者都買單？</t>
  </si>
  <si>
    <t>https://esg.businesstoday.com.tw/article/category/180689/post/202212300007</t>
  </si>
  <si>
    <t>「麥當勞有7成的蛋是我們供應」，缺蛋潮下還能加碼供貨，大武山牧場如何靠「科技養雞」穩定產量？</t>
  </si>
  <si>
    <t>https://esg.businesstoday.com.tw/article/category/180689/post/201811280053</t>
  </si>
  <si>
    <t>春池玻璃實業有限公司：節能不是一味節省成本，是為了追求永續經營</t>
  </si>
  <si>
    <t>https://esg.businesstoday.com.tw/article/category/180687/post/202204070004</t>
  </si>
  <si>
    <t>紙類如何「綠處理」？造紙廠化身發電廠：永豐餘轉廢為能「自己用電自己發」</t>
  </si>
  <si>
    <t>https://esg.businesstoday.com.tw/article/category/180687/post/202103040040</t>
  </si>
  <si>
    <t>反映企業體質與風險管理能力！一次搞懂十大ESG國內外指標與分數查詢平台</t>
  </si>
  <si>
    <t>https://esg.businesstoday.com.tw/article/category/180687/post/202101280045</t>
  </si>
  <si>
    <t>疫情時代如何逆勢成長？2021年台灣優衣庫推永續三大變革</t>
  </si>
  <si>
    <t>https://esg.businesstoday.com.tw/article/category/180688/post/202112170028</t>
  </si>
  <si>
    <t>永續不只是做環保，台數科與鑫傳國際攜手兼顧經濟、社會與環境，內化成為企業決策與核心價值</t>
  </si>
  <si>
    <t>https://esg.businesstoday.com.tw/article/category/180687/post/202203230008</t>
  </si>
  <si>
    <t>台灣奧迪 8 座電動車充電站！加入台泥減碳永續積分行動</t>
  </si>
  <si>
    <t>https://esg.businesstoday.com.tw/article/category/190807/post/202107230014</t>
  </si>
  <si>
    <t>7/27起降為二級警戒！蘇貞昌：將公布各行業活動防疫指引</t>
  </si>
  <si>
    <t>https://esg.businesstoday.com.tw/article/category/180689/post/202111180017</t>
  </si>
  <si>
    <t>「期貨7美姬」清涼桌曆大逆轉照常發行！華南期貨發聲明「符合社會期待」</t>
  </si>
  <si>
    <t>https://esg.businesstoday.com.tw/article/category/180687/post/202201100021</t>
  </si>
  <si>
    <t>不能再拖！臺灣達成淨零排放，下一步須制定「有效碳定價」</t>
  </si>
  <si>
    <t>https://esg.businesstoday.com.tw/article/category/180689/post/202208030012</t>
  </si>
  <si>
    <t>上一回吵架已是17年前…華新麗華集團去年獲利創56年新高！一文揭露焦家兄弟不鬩牆的3個秘密</t>
  </si>
  <si>
    <t>https://esg.businesstoday.com.tw/article/category/190807/post/202212150025</t>
  </si>
  <si>
    <t>政院拍板！電動機車補助每輛最高8000元、車行加碼補助</t>
  </si>
  <si>
    <t>https://esg.businesstoday.com.tw/article/category/180689/post/202206090022</t>
  </si>
  <si>
    <t>年收 36 億、讓700 多款地磚插旗海外！75 歲老董如何讓世界各地都有台灣足跡？</t>
  </si>
  <si>
    <t>https://esg.businesstoday.com.tw/article/category/180687/post/202108060022</t>
  </si>
  <si>
    <t>蔡英文：全球進入零碳經濟新頁，加速擴大布局綠能產業</t>
  </si>
  <si>
    <t>https://esg.businesstoday.com.tw/article/category/180687/post/202207270029</t>
  </si>
  <si>
    <t>從幾十萬標案，做到120億營收！台達電「建築節能」部門如何讓北市逾200家大樓排單</t>
  </si>
  <si>
    <t>https://esg.businesstoday.com.tw/article/category/180687/post/202005180026</t>
  </si>
  <si>
    <t>疫情後的綠色紓困：我們有責任，以更好的方式復興</t>
  </si>
  <si>
    <t>https://esg.businesstoday.com.tw/article/category/180688/post/202212280018</t>
  </si>
  <si>
    <t>「與其拿一堆獎，不如教客戶如何長命百歲」... 力推綠建築， 宏國公主如何打造生態烏托邦？</t>
  </si>
  <si>
    <t>https://esg.businesstoday.com.tw/article/category/180687/post/202009090050</t>
  </si>
  <si>
    <t>「被交換」的農業</t>
  </si>
  <si>
    <t>https://esg.businesstoday.com.tw/article/category/180687/post/202105200002</t>
  </si>
  <si>
    <t>不減碳，就缺水？氣候專家警告：極端缺水將成常態！</t>
  </si>
  <si>
    <t>https://esg.businesstoday.com.tw/article/category/190807/post/202212220021</t>
  </si>
  <si>
    <t>大同智能建置全台首座E-dReg儲能案場啟用</t>
  </si>
  <si>
    <t>https://esg.businesstoday.com.tw/article/category/180687/post/202209260025</t>
  </si>
  <si>
    <t>變色鏡片做成窗戶會怎樣？智慧玻璃自動變色遮光，節省 20% 以上能源！</t>
  </si>
  <si>
    <t>https://esg.businesstoday.com.tw/article/category/180687/post/202103050033</t>
  </si>
  <si>
    <t>荷蘭水廣場搬到台灣！林口蓋28座滯洪公園 「與水共存」對抗極端氣候</t>
  </si>
  <si>
    <t>https://esg.businesstoday.com.tw/article/category/180687/post/202008120059</t>
  </si>
  <si>
    <t>再過40年，氣候變遷死亡率將追上武漢肺炎！比爾蓋茲警告：現在開始減碳，人類才有機會避免災難</t>
  </si>
  <si>
    <t>https://esg.businesstoday.com.tw/article/category/180687/post/202205250013</t>
  </si>
  <si>
    <t>Uber司機幫你收回收！ 新創Ridwell用「訂閱制」扭轉回收業，前創辦人竟只有7歲？</t>
  </si>
  <si>
    <t>https://esg.businesstoday.com.tw/article/category/180689/post/201805030027</t>
  </si>
  <si>
    <t>獨董爭議延燒  究竟董事會的功能是什麼？</t>
  </si>
  <si>
    <t>https://esg.businesstoday.com.tw/article/category/180687/post/202205030006</t>
  </si>
  <si>
    <t>騰出空間讓你喝茶、翻書、滑手機，UNIQLO 打算用坪效換什麼？</t>
  </si>
  <si>
    <t>https://esg.businesstoday.com.tw/article/category/180687/post/202206200007</t>
  </si>
  <si>
    <t>自備飲料杯最少折5元7月上路！違規最高可罰業者6千元</t>
  </si>
  <si>
    <t>https://esg.businesstoday.com.tw/article/category/180687/post/202102090035</t>
  </si>
  <si>
    <t>重新加入巴黎氣候協定...拜登的美中關係，第一個試金石是「氣候合作」？</t>
  </si>
  <si>
    <t>https://esg.businesstoday.com.tw/article/category/180687/post/202008050050</t>
  </si>
  <si>
    <t>報酬率破30％！為「地球發燒」避險，替代能源基金快速升溫</t>
  </si>
  <si>
    <t>https://esg.businesstoday.com.tw/article/category/180687/post/202103100035</t>
  </si>
  <si>
    <t>為何中南部嚴重「鬧水荒」？一張對比圖秒懂：翡翠水庫「從不缺水」2原因揭曉</t>
  </si>
  <si>
    <t>https://esg.businesstoday.com.tw/article/category/180689/post/202108240015</t>
  </si>
  <si>
    <t>研華5.3億元建太陽能廠，拼2026年50％綠電，開放員工每周1日在家工作！</t>
  </si>
  <si>
    <t>https://esg.businesstoday.com.tw/article/category/180687/post/202204270030</t>
  </si>
  <si>
    <t>從桃機掃到基隆港，甚至出海清海廢！掃廁所起家「台灣清潔王」，如何把低利生意做到上櫃？</t>
  </si>
  <si>
    <t>https://esg.businesstoday.com.tw/article/category/180689/post/201907010008</t>
  </si>
  <si>
    <t>從彰化修摩托車起家...現成市值百億的紡織品牌　老謝：他的公司治理令人讚嘆！</t>
  </si>
  <si>
    <t>https://esg.businesstoday.com.tw/article/category/180688/post/202205060010</t>
  </si>
  <si>
    <t>發揮綠色影響力！安聯環球投資推動盡職治理，聚焦三大主題</t>
  </si>
  <si>
    <t>https://esg.businesstoday.com.tw/article/category/180687/post/202208310011</t>
  </si>
  <si>
    <t>歐洲逢500年大旱，運費日漲30％「太瘋狂了」！萊茵河瀕斷航，2原因「整個歐洲都將淪陷」</t>
  </si>
  <si>
    <t>https://esg.businesstoday.com.tw/article/category/180687/post/202210280010</t>
  </si>
  <si>
    <t>這棟白金正能源建築，再生能源大於耗能2倍！看新加坡建築如何一馬當先，從「低碳」到「零碳」!</t>
  </si>
  <si>
    <t>https://esg.businesstoday.com.tw/article/category/180687/post/202110130055</t>
  </si>
  <si>
    <t>土洋聯手》開發團隊清一色台灣人！荷蘭新創率瀕垮小台廠，破天荒造100％垃圾製手機</t>
  </si>
  <si>
    <t>https://esg.businesstoday.com.tw/article/category/180687/post/202007290030</t>
  </si>
  <si>
    <t>「我在墾丁、綠島，天氣晴。」 潛水衣行銷全球30國　董座夫婦相揪海底撿垃圾</t>
  </si>
  <si>
    <t>https://esg.businesstoday.com.tw/article/category/180687/post/202011100030</t>
  </si>
  <si>
    <t>以後很難放颱風假了！中研院研究：這個原因，台灣未來會少4成颱風</t>
  </si>
  <si>
    <t>https://esg.businesstoday.com.tw/article/category/180689/post/202202090033</t>
  </si>
  <si>
    <t>相同產業，為何她的公司EPS成長比我高？女性領導人「這特質」助營收、穩財務，更是推動ESG的關鍵力量</t>
  </si>
  <si>
    <t>https://esg.businesstoday.com.tw/article/category/180688/post/202002130028</t>
  </si>
  <si>
    <t>從獨自「為氣候罷課」到400萬人響應　16歲少女憑什麼擊敗川普、習近平，成為時代雜誌風雲人物？</t>
  </si>
  <si>
    <t>https://esg.businesstoday.com.tw/article/category/180687/post/202204060005</t>
  </si>
  <si>
    <t>淨零碳排涵蓋氫能，台積電可望扮演採購領頭羊</t>
  </si>
  <si>
    <t>https://esg.businesstoday.com.tw/article/category/180687/post/202109280009</t>
  </si>
  <si>
    <t>「能耗雙控」背後原因解密》中國為何這次大限電、停產？電荒能否解決？</t>
  </si>
  <si>
    <t>https://esg.businesstoday.com.tw/article/category/180687/post/202204200006</t>
  </si>
  <si>
    <t>全台首座「碳中和加油站」在台南！中油智慧能源系統年減25噸碳</t>
  </si>
  <si>
    <t>https://esg.businesstoday.com.tw/article/category/180687/post/202008080001</t>
  </si>
  <si>
    <t>台積電「購電」意外牽動「驚喜效果」　謝金河：離岸風力發電夢想成真！</t>
  </si>
  <si>
    <t>https://esg.businesstoday.com.tw/article/category/190807/post/202207190004</t>
  </si>
  <si>
    <t>史上最熱的一天！氣溫破表，英國發布國家緊急狀態警報，Swiss Re稱氣候變遷衝擊更勝疫情</t>
  </si>
  <si>
    <t>https://esg.businesstoday.com.tw/article/category/180687/post/202201220024</t>
  </si>
  <si>
    <t>好想吃吃看！紐西蘭新創獲億元募資，用新冠疫苗原理做出會牽絲、冒泡的「素起司」</t>
  </si>
  <si>
    <t>https://esg.businesstoday.com.tw/article/category/180687/post/202009090021</t>
  </si>
  <si>
    <t>比爾蓋茲也青睞！水稻教母余淑美建「臺灣水稻突變種原庫」，立志打造完美稻米，餵飽全世界</t>
  </si>
  <si>
    <t>https://esg.businesstoday.com.tw/article/category/180689/post/202008050008</t>
  </si>
  <si>
    <t>全聯收購大潤發》敢賠錢！敢試錯！「賣鮭魚、牛肉竟然都賠錢…」全聯林敏雄「不敗金律」變身全台年賣千億最大超市</t>
  </si>
  <si>
    <t>https://esg.businesstoday.com.tw/article/category/180689/post/202112130012</t>
  </si>
  <si>
    <t>從三大面向，台灣太古可口可樂將永續內化為營運DNA</t>
  </si>
  <si>
    <t>https://esg.businesstoday.com.tw/article/category/180689/post/202112020012</t>
  </si>
  <si>
    <t>鼓勵輪調、讓員工勇於「做自己」....德州儀器永遠站在浪尖上的祕密： 人是一切之本</t>
  </si>
  <si>
    <t>https://esg.businesstoday.com.tw/article/category/190807/post/202209050038</t>
  </si>
  <si>
    <t>2021年永續環境施政表現評比出爐！台灣環境保護聯盟：各縣市用電量卻不減反增</t>
  </si>
  <si>
    <t>https://esg.businesstoday.com.tw/article/category/190807/post/202211110031</t>
  </si>
  <si>
    <t>揭密！NBA巨星「魔獸」霍華德加盟桃園雲豹，球隊背後大股東是什麼來頭？</t>
  </si>
  <si>
    <t>https://esg.businesstoday.com.tw/article/category/180687/post/202008180011</t>
  </si>
  <si>
    <t>第一批「受災戶」就有台北盆地！格陵蘭冰川加速融化，未來海平面恐上升6公尺</t>
  </si>
  <si>
    <t>https://esg.businesstoday.com.tw/article/category/180687/post/202111030043</t>
  </si>
  <si>
    <t>想把全球升溫幅度控制在攝氏1.5度內？這場會議是最後希望，台灣的減碳腳步，該如何跟上國際？</t>
  </si>
  <si>
    <t>https://esg.businesstoday.com.tw/article/category/190807/post/202208250031</t>
  </si>
  <si>
    <t>小改變，大美好！冰炫風改包裝，一年就省下30幾噸塑膠垃圾！麥當勞的綠色供應鏈策略，創造環境共好</t>
  </si>
  <si>
    <t>https://esg.businesstoday.com.tw/article/category/180689/post/202108030033</t>
  </si>
  <si>
    <t>發布2020年永續報告書　玉山邁向淨零碳排銀行</t>
  </si>
  <si>
    <t>https://esg.businesstoday.com.tw/article/category/180687/post/202104220022</t>
  </si>
  <si>
    <t>拯救地球！101位諾貝爾獎得主呼籲逐步停用化石燃料</t>
  </si>
  <si>
    <t>https://esg.businesstoday.com.tw/article/category/180688/post/202201060041</t>
  </si>
  <si>
    <t>平均認13張包賺200萬！藥華藥老闆放送另類年終，庫藏股轉讓員工認股</t>
  </si>
  <si>
    <t>https://esg.businesstoday.com.tw/article/category/180687/post/202205170011</t>
  </si>
  <si>
    <t>5年買8艘新船！台泥添購環保散裝船「達善輪」，如何達到國際航運減碳要求？</t>
  </si>
  <si>
    <t>https://esg.businesstoday.com.tw/article/category/180687/post/202103280004</t>
  </si>
  <si>
    <t>永豐餘股價一年來飆148％！何壽川：紙業不只造紙，還要攻「零塑膠產品」</t>
  </si>
  <si>
    <t>https://esg.businesstoday.com.tw/article/category/180687/post/202109290025</t>
  </si>
  <si>
    <t>氣候變遷加劇、綠色供應鏈崛起，企業如何因應？永續發展是解方</t>
  </si>
  <si>
    <t>https://esg.businesstoday.com.tw/article/category/180687/post/202106170031</t>
  </si>
  <si>
    <t>台灣醒報》2025零碳排！英電網決全面停用化石燃料</t>
  </si>
  <si>
    <t>https://esg.businesstoday.com.tw/article/category/180687/post/202201250014</t>
  </si>
  <si>
    <t>2022 年 7 大 ESG 關鍵趨勢：COP26 打擊企業漂綠，ESG 不再只是概念議題</t>
  </si>
  <si>
    <t>https://esg.businesstoday.com.tw/article/category/180689/post/202010220024</t>
  </si>
  <si>
    <t>八貫靠一貫化服務　挑戰醫療、航太新戰場  一塊特殊用布  讓傳統紡織廠成功轉骨</t>
  </si>
  <si>
    <t>https://esg.businesstoday.com.tw/article/category/190807/post/202210250004</t>
  </si>
  <si>
    <t>今晨最低溫14.8度...颱風奈格生成機率高！這天起開始「雨神同行」...週末就下雨？專家曝原因</t>
  </si>
  <si>
    <t>https://esg.businesstoday.com.tw/article/category/180688/post/202011230011</t>
  </si>
  <si>
    <t>習慣使用信用卡和分期付款，讓你變更窮！努力就有回報，其實是資本主義的一場騙局</t>
  </si>
  <si>
    <t>https://esg.businesstoday.com.tw/article/category/180689/post/202205310027</t>
  </si>
  <si>
    <t>沒觀光客被重擊，晶華不裁員不減薪、年終傲視同業：員工人人都斜槓「經營IG都當自己事業做」</t>
  </si>
  <si>
    <t>https://esg.businesstoday.com.tw/article/category/180687/post/202204200009</t>
  </si>
  <si>
    <t>沙發的高回彈海綿竟可以減碳！2年疫情讓不少家具公司下市，為什麼好市多、IKEA都找上這家「台霸」？</t>
  </si>
  <si>
    <t>https://esg.businesstoday.com.tw/article/category/190807/post/202210250009</t>
  </si>
  <si>
    <t>特斯拉變便宜了超不爽！「這型號」一口氣大降16萬，車主們火大衝直營店揍銷售員</t>
  </si>
  <si>
    <t>https://esg.businesstoday.com.tw/article/category/180687/post/202202160007</t>
  </si>
  <si>
    <t>運動也會影響氣候變遷！大量耗水、耗電，超不環保的北京冬奧，值得我們引以為戒</t>
  </si>
  <si>
    <t>https://esg.businesstoday.com.tw/article/category/190807/post/202208050012</t>
  </si>
  <si>
    <t>自助結帳、還可訂便當！全家智慧零售電動車 FamiMobi 開進南科</t>
  </si>
  <si>
    <t>https://esg.businesstoday.com.tw/article/category/180688/post/201711150006</t>
  </si>
  <si>
    <t>社會企業需要的成長策略</t>
  </si>
  <si>
    <t>https://esg.businesstoday.com.tw/article/category/190807/post/202208100008</t>
  </si>
  <si>
    <t>FUN暑假！Global Mall永續鯨魚展、恐龍世紀紙迷宮，八月來店禮首推出寶特瓶循環再生禮品，減少700公斤碳排放</t>
  </si>
  <si>
    <t>https://esg.businesstoday.com.tw/article/category/180688/post/202204060050</t>
  </si>
  <si>
    <t>「你比我兒子還重要......」銀色大門APP串接各方善意，如何讓長輩送餐更有溫度？</t>
  </si>
  <si>
    <t>https://esg.businesstoday.com.tw/article/category/180688/post/201802070022</t>
  </si>
  <si>
    <t>社會企業vs.全球風險</t>
  </si>
  <si>
    <t>https://esg.businesstoday.com.tw/article/category/180687/post/202203100004</t>
  </si>
  <si>
    <t>聯合國啟動「減塑條約」談判，有望成《巴黎協定》後最重要綠色協議</t>
  </si>
  <si>
    <t>https://esg.businesstoday.com.tw/article/category/180687/post/202010140023</t>
  </si>
  <si>
    <t>新北市》社會力、環境力雙指標冠軍！侯友宜化身SDGs傳教士，串聯29局處並肩合作</t>
  </si>
  <si>
    <t>https://esg.businesstoday.com.tw/article/category/180687/post/202109010058</t>
  </si>
  <si>
    <t>郝廣才說故事》推動美國史上最大規模自然保育計畫，「國家公園之父」靠什麼影響美國總統羅斯福？</t>
  </si>
  <si>
    <t>https://esg.businesstoday.com.tw/article/category/180687/post/202107140024</t>
  </si>
  <si>
    <t>台塑的難題》歐盟碳關稅即將啟動，台灣排碳第一大戶卻轉型牛步…台灣石化業何時踏出不落後國際的第一步？</t>
  </si>
  <si>
    <t>https://esg.businesstoday.com.tw/article/category/180687/post/202012070032</t>
  </si>
  <si>
    <t>1/3鯊魚被吃到瀕臨絕種...光拒吃魚翅還不夠！台灣鯊魚捕撈真相</t>
  </si>
  <si>
    <t>https://esg.businesstoday.com.tw/article/category/180689/post/202106090003</t>
  </si>
  <si>
    <t>富邦金訂ESG五年大計！未來停止新承作高碳排產業投融資</t>
  </si>
  <si>
    <t>https://esg.businesstoday.com.tw/article/category/190807/post/202211150022</t>
  </si>
  <si>
    <t>台灣預計2040 年新車銷售 100％ 都是電動車！《停車法》三讀通過，設置電動車專用車位</t>
  </si>
  <si>
    <t>https://esg.businesstoday.com.tw/article/category/180688/post/202204180026</t>
  </si>
  <si>
    <t>台積電祭高薪，影響日本熊本縣當地企業徵才，「遠超行情、Sony也比不上」</t>
  </si>
  <si>
    <t>https://esg.businesstoday.com.tw/article/category/180687/post/202212070057</t>
  </si>
  <si>
    <t>膠囊咖啡在台灣如何實踐碳中和？讓米其林買單的精品咖啡，Nespresso提供新解方！</t>
  </si>
  <si>
    <t>https://esg.businesstoday.com.tw/article/category/180687/post/202103310032</t>
  </si>
  <si>
    <t>減碳模範生》高耗能、高汙染產業裡的永續好戲！逆勢衝出ESG佳績</t>
  </si>
  <si>
    <t>https://esg.businesstoday.com.tw/article/category/180689/post/202102040031</t>
  </si>
  <si>
    <t>特斯拉的祕密：賣車並不賺錢？去年獲利另有來源</t>
  </si>
  <si>
    <t>https://esg.businesstoday.com.tw/article/category/190807/post/202206090005</t>
  </si>
  <si>
    <t>永續人才難尋！ESG工作到底要做些什麼？一表看懂</t>
  </si>
  <si>
    <t>https://esg.businesstoday.com.tw/article/category/190807/post/202104280049</t>
  </si>
  <si>
    <t>南山人壽實現碳中和承諾　領先業界達成「零碳微型保單」</t>
  </si>
  <si>
    <t>https://esg.businesstoday.com.tw/article/category/180687/post/202204220004</t>
  </si>
  <si>
    <t>全球空氣汙染最嚴重的城市：印度新德里，推行用真菌改善空氣</t>
  </si>
  <si>
    <t>https://esg.businesstoday.com.tw/article/category/180688/post/202110290003</t>
  </si>
  <si>
    <t>「Run for Green 領跑台灣 奔向淨零」五年為台灣種下十萬棵樹</t>
  </si>
  <si>
    <t>https://esg.businesstoday.com.tw/article/category/190807/post/202112010050</t>
  </si>
  <si>
    <t>台積電、統一都上榜！消費者心中永續品牌Top 5：金融業擠不進前10名的原因在哪？</t>
  </si>
  <si>
    <t>https://esg.businesstoday.com.tw/article/category/180689/post/202201270033</t>
  </si>
  <si>
    <t>連賓士都掏一億美金投資它！台灣固態電池廠輝能，憑什麼獲德國百年車廠青睞？</t>
  </si>
  <si>
    <t>https://esg.businesstoday.com.tw/article/category/180689/post/202212200010</t>
  </si>
  <si>
    <t>接棒4年，讓n7爆單、MG重返台灣！嚴陳莉蓮如何開拓裕隆的能源新版圖？</t>
  </si>
  <si>
    <t>https://esg.businesstoday.com.tw/article/category/180687/post/202001080058</t>
  </si>
  <si>
    <t>2020台灣必須大步向前行</t>
  </si>
  <si>
    <t>https://esg.businesstoday.com.tw/article/category/180689/post/202207060009</t>
  </si>
  <si>
    <t>台塑建電芯廠！成立新智能科技公司，跨入儲能、新能源等四大領域</t>
  </si>
  <si>
    <t>https://esg.businesstoday.com.tw/article/category/180688/post/202208020022</t>
  </si>
  <si>
    <t>你想知道同事的薪資嗎？這兩家公司主張「薪資完全透明」，行得通嗎？</t>
  </si>
  <si>
    <t>https://esg.businesstoday.com.tw/article/category/180689/post/202208240032</t>
  </si>
  <si>
    <t>植物肉可以更好吃！黃銘賢投資蔬食集團、單店業績200萬：競爭對手少，發展空間媲美路易莎</t>
  </si>
  <si>
    <t>https://esg.businesstoday.com.tw/article/category/180687/post/202208230025</t>
  </si>
  <si>
    <t>設立城市「涼爽區」、建立「風軌」....夏天越來越熱，各國抗暑出哪些奇招？</t>
  </si>
  <si>
    <t>https://esg.businesstoday.com.tw/article/category/180689/post/202207060030</t>
  </si>
  <si>
    <t>台股慘兮兮、保瑞股價2個月卻飆76%！ 董座沒醫藥背景，如何以6次併購打造台灣藥品代工大廠？</t>
  </si>
  <si>
    <t>https://esg.businesstoday.com.tw/article/category/190807/post/202204190008</t>
  </si>
  <si>
    <t>20 年前就開始佈局減碳策略！Google ESG 策略有多狠？</t>
  </si>
  <si>
    <t>https://esg.businesstoday.com.tw/article/category/180687/post/202211170026</t>
  </si>
  <si>
    <t>下單後一個月才收貨，為什麼有人買單？這家「慢時尚」地毯公司顛覆銷售流程，將廢物變黃金</t>
  </si>
  <si>
    <t>https://esg.businesstoday.com.tw/article/category/180687/post/202110190025</t>
  </si>
  <si>
    <t>在地恆星 台數科認養嘉義海灘，實踐ESG海洋台灣計畫</t>
  </si>
  <si>
    <t>https://esg.businesstoday.com.tw/article/category/180689/post/201912020019</t>
  </si>
  <si>
    <t>你知道洋芋片的袋子，都無法回收嗎？從洋芋片談電子廢棄物處理技術的困境</t>
  </si>
  <si>
    <t>https://esg.businesstoday.com.tw/article/category/180687/post/202102240049</t>
  </si>
  <si>
    <t>捐不了的舊衣只能丟掉？6個方法做好「衣櫥的循環經濟」</t>
  </si>
  <si>
    <t>https://esg.businesstoday.com.tw/article/category/180689/post/202207250033</t>
  </si>
  <si>
    <t>跟現代管理學之父學永續！從彼得杜拉克身上，看到三個企業經營理念</t>
  </si>
  <si>
    <t>https://esg.businesstoday.com.tw/article/category/180688/post/202010050041</t>
  </si>
  <si>
    <t>遠距辦公、公司治理範圍擴大、縮短供應鏈流程...為何新冠疫情讓投資人更重視ESG？</t>
  </si>
  <si>
    <t>https://esg.businesstoday.com.tw/article/category/180687/post/202111050006</t>
  </si>
  <si>
    <t>COP26》綠色金融如何幫助對抗氣候變遷？歐銀副總裁談解方</t>
  </si>
  <si>
    <t>https://esg.businesstoday.com.tw/article/category/190807/post/202209060017</t>
  </si>
  <si>
    <t>北部今起變涼！中秋連假天氣如何？一圖看懂</t>
  </si>
  <si>
    <t>https://esg.businesstoday.com.tw/article/category/180687/post/202111150010</t>
  </si>
  <si>
    <t>COP26格拉斯哥協定出爐！敲定削減燃煤、碳市場機制</t>
  </si>
  <si>
    <t>https://esg.businesstoday.com.tw/article/category/180687/post/202207190007</t>
  </si>
  <si>
    <t>「碳帳不能變混帳」已是大勢所趨！黃正忠：在商必須要先言環境、言社會，才能賺錢</t>
  </si>
  <si>
    <t>https://esg.businesstoday.com.tw/article/category/180687/post/202101060035</t>
  </si>
  <si>
    <t>森林野火、塑膠河、油汙海、物種滅絕⋯⋯看見生態浩劫，年輕世代是搶救地球關鍵</t>
  </si>
  <si>
    <t>https://esg.businesstoday.com.tw/article/category/180687/post/202204220007</t>
  </si>
  <si>
    <t>氣候法草案通過，環團提五大呼籲：治理層級低、碳費設計不足</t>
  </si>
  <si>
    <t>https://esg.businesstoday.com.tw/article/category/180688/post/201801100009</t>
  </si>
  <si>
    <t>公共政策請多考量外部成本</t>
  </si>
  <si>
    <t>https://esg.businesstoday.com.tw/article/category/180688/post/202212020037</t>
  </si>
  <si>
    <t>從會計師事務所、網紅咖啡店到亞洲最大食品包裝廠，為何都要掌握「ESG商機」？</t>
  </si>
  <si>
    <t>https://esg.businesstoday.com.tw/article/category/180687/post/202202240004</t>
  </si>
  <si>
    <t>全球碳排「超級富豪」現形！學者：貧富差距嚴重，富裕國家遠超過平均值</t>
  </si>
  <si>
    <t>https://esg.businesstoday.com.tw/article/category/180687/post/202203300051</t>
  </si>
  <si>
    <t>台灣2050淨零排放路徑》 至2030年投入9000億元，12項關鍵策略協助產業淨零轉型</t>
  </si>
  <si>
    <t>https://esg.businesstoday.com.tw/article/category/180688/post/201811070009</t>
  </si>
  <si>
    <t>轉型循環經濟，別無選擇！</t>
  </si>
  <si>
    <t>https://esg.businesstoday.com.tw/article/category/180689/post/202208080036</t>
  </si>
  <si>
    <t>南山「淨值危機」解除！董事長尹崇堯給員工的一封信　證實金管會已同意接任</t>
  </si>
  <si>
    <t>https://esg.businesstoday.com.tw/article/category/180687/post/202106300017</t>
  </si>
  <si>
    <t>氣候風險與汽車行業：消費者需求變化的影響</t>
  </si>
  <si>
    <t>https://esg.businesstoday.com.tw/article/category/180687/post/202201060013</t>
  </si>
  <si>
    <t>減碳、有償碳排成國際趨勢，區塊鏈如何幫助企業永續經營？</t>
  </si>
  <si>
    <t>https://esg.businesstoday.com.tw/article/category/180687/post/202106080003</t>
  </si>
  <si>
    <t>ESG是投資還是投機？有錢人基金投資決策面面觀</t>
  </si>
  <si>
    <t>https://esg.businesstoday.com.tw/article/category/180687/post/202203160004</t>
  </si>
  <si>
    <t>便宜可分解香蕉紙，不用殺蟲劑就能防止線蟲農災</t>
  </si>
  <si>
    <t>https://esg.businesstoday.com.tw/article/category/180687/post/202108050004</t>
  </si>
  <si>
    <t>環球晶加入綠色行列，承諾於2050年100％使用再生能源</t>
  </si>
  <si>
    <t>https://esg.businesstoday.com.tw/article/category/180687/post/202110260027</t>
  </si>
  <si>
    <t>綠載金城 光電之都</t>
  </si>
  <si>
    <t>https://esg.businesstoday.com.tw/article/category/180689/post/202201110004</t>
  </si>
  <si>
    <t>SONY 要認真做電動車了！不是車廠，也非新創，索尼如何下這盤棋？</t>
  </si>
  <si>
    <t>https://esg.businesstoday.com.tw/article/category/180687/post/202212070006</t>
  </si>
  <si>
    <t>因疫情延宕兩年！COP 15 四個會議看點：為什麼全球急需「生物多樣性」挽救人類免於生態崩潰？</t>
  </si>
  <si>
    <t>https://esg.businesstoday.com.tw/article/category/180688/post/202111080019</t>
  </si>
  <si>
    <t>助台灣棒球選手圓夢　玉山盃為台灣青棒打造永續工程「揮」向國際</t>
  </si>
  <si>
    <t>https://esg.businesstoday.com.tw/article/category/180688/post/202110040013</t>
  </si>
  <si>
    <t>全球TOP 10行銷長一次看！Netflix奪榜首，麥當勞BTS雞塊餐爆紅、拿下第6名</t>
  </si>
  <si>
    <t>https://esg.businesstoday.com.tw/article/category/180688/post/202111240040</t>
  </si>
  <si>
    <t>落實食物轉型、永續消費，「家樂福影響力概念店」幕後推手是它！</t>
  </si>
  <si>
    <t>https://esg.businesstoday.com.tw/article/category/180688/post/202006290017</t>
  </si>
  <si>
    <t>每一次消費，都在為你想要的世界投票！　消費者思維轉變，更重視品牌的「社會影響力」</t>
  </si>
  <si>
    <t>https://esg.businesstoday.com.tw/article/category/180689/post/202204270007</t>
  </si>
  <si>
    <t>「從外面引進一株新枝，插在舊樹幹上」 度過父子之爭紛擾，這家65年老企業引進外部新血，聚焦商用電動車</t>
  </si>
  <si>
    <t>https://esg.businesstoday.com.tw/article/category/180689/post/202209260026</t>
  </si>
  <si>
    <t>車市供不應求，為何福特還是大裁員？汽車大廠拚轉型電動車，人才技術不符就出局</t>
  </si>
  <si>
    <t>https://esg.businesstoday.com.tw/article/category/190807/post/202205110056</t>
  </si>
  <si>
    <t>碳費2024年開徵！環保署：建立分級管理，大小企業未必採同手段</t>
  </si>
  <si>
    <t>https://esg.businesstoday.com.tw/article/category/180688/post/202111300023</t>
  </si>
  <si>
    <t>超羨慕！中華電自建員工托育中心，家有3歲以下幼兒，還可每日減少工作1小時</t>
  </si>
  <si>
    <t>https://esg.businesstoday.com.tw/article/category/180688/post/202008040023</t>
  </si>
  <si>
    <t>張淑芬嘆：「若孩子一開始就落後，可能脫離社會常軌」  台積電志工化身最強名師助弱勢童</t>
  </si>
  <si>
    <t>https://esg.businesstoday.com.tw/article/category/180689/post/202109150042</t>
  </si>
  <si>
    <t>獨家調查》台灣上市公司2020年董監酬勞、員工分紅前20名：對員工最大方的是台橡，這兩家分紅也不手軟</t>
  </si>
  <si>
    <t>https://esg.businesstoday.com.tw/article/category/180689/post/202112080005</t>
  </si>
  <si>
    <t>扛起嚴凱泰留下的70年大宅院，嚴陳莉蓮3年來只做一件事－替「裕隆」留需要的！</t>
  </si>
  <si>
    <t>https://esg.businesstoday.com.tw/article/category/180689/post/202210270028</t>
  </si>
  <si>
    <t>陳泰銘再出手！ 200多億元吃下法國百年老店事業，創下國巨規模第二大併購案！併購大王在打什麼算盤？</t>
  </si>
  <si>
    <t>https://esg.businesstoday.com.tw/article/category/180689/post/202011040041</t>
  </si>
  <si>
    <t>政策加持迎轉機　儲能股成綠電明日之星</t>
  </si>
  <si>
    <t>https://esg.businesstoday.com.tw/article/category/180687/post/201710250034</t>
  </si>
  <si>
    <t>家庭主婦變節能教母，讓首爾「減一座核電廠」</t>
  </si>
  <si>
    <t>https://esg.businesstoday.com.tw/article/category/180687/post/202111080024</t>
  </si>
  <si>
    <t>塑膠垃圾有新解方！榮化研發「生質琥珀酸」，室溫、海水可分解，搶攻紙杯淋膜市場</t>
  </si>
  <si>
    <t>https://esg.businesstoday.com.tw/article/category/180689/post/202101050017</t>
  </si>
  <si>
    <t>我應該買台泥、亞泥的股票嗎？一篇解析綠色投資人該有的思維</t>
  </si>
  <si>
    <t>https://esg.businesstoday.com.tw/article/category/180688/post/201906190015</t>
  </si>
  <si>
    <t>在尼泊爾遇見台灣社會企業</t>
  </si>
  <si>
    <t>https://esg.businesstoday.com.tw/article/category/180687/post/202009230010</t>
  </si>
  <si>
    <t>全球升溫2度，就像暖化「大屠殺」！聯合國預測：30年內，全球將有2億氣候難民</t>
  </si>
  <si>
    <t>https://esg.businesstoday.com.tw/article/category/180687/post/201912110051</t>
  </si>
  <si>
    <t>用社會報酬看投資正面衝擊</t>
  </si>
  <si>
    <t>https://esg.businesstoday.com.tw/article/category/180687/post/202211300007</t>
  </si>
  <si>
    <t>綠色工廠標章10週年！工業局頒減碳績優廠商，「全台十大碳排企業」也榜上有名</t>
  </si>
  <si>
    <t>https://esg.businesstoday.com.tw/article/category/190807/post/202107230017</t>
  </si>
  <si>
    <t>震撼！王文淵卸任台化董座、副董洪福源接棒　台塑王家退出第一線經營</t>
  </si>
  <si>
    <t>https://esg.businesstoday.com.tw/article/category/180688/post/202102260014</t>
  </si>
  <si>
    <t>力挺小微企業  玉山創新思維實踐普惠金融</t>
  </si>
  <si>
    <t>https://esg.businesstoday.com.tw/article/category/190807/post/202211100020</t>
  </si>
  <si>
    <t>10人小公司 如何引進國際大廠Watergen成為今年GCSF獨家飲用水？</t>
  </si>
  <si>
    <t>https://esg.businesstoday.com.tw/article/category/180687/post/202010150044</t>
  </si>
  <si>
    <t>台灣首例危老廠辦動工！結合綠建築、智慧宅…富創得要把老舊廠變高科技廠辦</t>
  </si>
  <si>
    <t>https://esg.businesstoday.com.tw/article/category/180687/post/202105050067</t>
  </si>
  <si>
    <t>為時已晚！氣候暖化太快...科學家：2050年我們將失去10％冰川</t>
  </si>
  <si>
    <t>https://esg.businesstoday.com.tw/article/category/180688/post/202212060030</t>
  </si>
  <si>
    <t>讓職員準時下班、讓利給老師... 幼稚園師資難尋，四季藝術如何讓90％的人才留任，用愛陪伴師生？</t>
  </si>
  <si>
    <t>https://esg.businesstoday.com.tw/article/category/180688/post/202007080035</t>
  </si>
  <si>
    <t>溫水煮青蛙的38年</t>
  </si>
  <si>
    <t>https://esg.businesstoday.com.tw/article/category/180689/post/202010200025</t>
  </si>
  <si>
    <t>廚工變照護員、護理師累到流產…老人之家爆黑幕！入住安養院想避免踩雷「這件事」是關鍵</t>
  </si>
  <si>
    <t>https://esg.businesstoday.com.tw/article/category/180689/post/202204210008</t>
  </si>
  <si>
    <t>福斯集團第一季賣出近十萬輛純電動車，為何年增 65％ 卻開心不起來？</t>
  </si>
  <si>
    <t>https://esg.businesstoday.com.tw/article/category/180687/post/202105260076</t>
  </si>
  <si>
    <t>台灣百年大旱！你不知道的三大水源，將成救命泉源</t>
  </si>
  <si>
    <t>https://esg.businesstoday.com.tw/article/category/180687/post/202008100020</t>
  </si>
  <si>
    <t>極端高溫已經來臨！科學家告訴你：為何「潮濕」氣候比乾旱更致命？</t>
  </si>
  <si>
    <t>https://esg.businesstoday.com.tw/article/category/180689/post/202212140008</t>
  </si>
  <si>
    <t>名片上沒有職稱、長榮四兄弟中最低調的大阿哥張國華：曾遁走16年最終接掌大位「其實我喜歡自由」</t>
  </si>
  <si>
    <t>https://esg.businesstoday.com.tw/article/category/180687/post/202110130031</t>
  </si>
  <si>
    <t>外送爆發背後：回收不確實、焚化變空汙！ 廢紙餐具回收量卡關，先查製造端黑數</t>
  </si>
  <si>
    <t>https://esg.businesstoday.com.tw/article/category/190807/post/202109260016</t>
  </si>
  <si>
    <t>中國多省嚴格限電減排，最慘「開二停五」！台商大本營昆山「響應號召」停產到月底</t>
  </si>
  <si>
    <t>https://esg.businesstoday.com.tw/article/category/180689/post/202204080026</t>
  </si>
  <si>
    <t>如何讓技術長、財務長都來做 ESG？友達永續長古秀華：上任第一年，我開了 263 場會議</t>
  </si>
  <si>
    <t>https://esg.businesstoday.com.tw/article/category/180687/post/202108050007</t>
  </si>
  <si>
    <t>機構投資人施壓減排！鋼鐵廠需砸錢，鋼價成本恐飆</t>
  </si>
  <si>
    <t>https://esg.businesstoday.com.tw/article/category/180687/post/202010140057</t>
  </si>
  <si>
    <t>鯊魚撞牆、水母打結自殘！網友批Xpark宛如「動物煉獄」 歌手陳芳語怒：噁心的地方</t>
  </si>
  <si>
    <t>https://esg.businesstoday.com.tw/article/category/180687/post/202207080022</t>
  </si>
  <si>
    <t>從賞鳥活動中找到創業點子！海盛科技用AI幫魚健康檢查，為漁民提升30％產量</t>
  </si>
  <si>
    <t>https://esg.businesstoday.com.tw/article/category/180687/post/202101200063</t>
  </si>
  <si>
    <t>兩杯拿鐵的錢，就能發揮影響力投資！這個英國募資投資平台，讓每一分錢有10倍乘數效應</t>
  </si>
  <si>
    <t>https://esg.businesstoday.com.tw/article/category/180687/post/202203220043</t>
  </si>
  <si>
    <t>仁愛路與忠孝東路僅一街之隔，為何溫度卻低2.6度？台灣房屋老董彭培業：原因是「這個」，新加坡大勝台北</t>
  </si>
  <si>
    <t>https://esg.businesstoday.com.tw/article/category/180687/post/202203300017</t>
  </si>
  <si>
    <t>白色污染無處不在，首次在人體血液發現微塑膠</t>
  </si>
  <si>
    <t>https://esg.businesstoday.com.tw/article/category/180689/post/202105030039</t>
  </si>
  <si>
    <t>2021年ESG概念股大揭秘：台積電、中鋼、遠傳入列！81家企業獲選最佳公司治理評鑑</t>
  </si>
  <si>
    <t>https://esg.businesstoday.com.tw/article/category/180687/post/201903200055</t>
  </si>
  <si>
    <t>星巴克指定、歐普拉推薦！34歲女會計師，設計出時尚又環保的保溫瓶</t>
  </si>
  <si>
    <t>https://esg.businesstoday.com.tw/article/category/180689/post/202204180010</t>
  </si>
  <si>
    <t>曾停電1小時損失900萬！日月光行政長談ESG：水電看似枝微末節，其實是經營的大問題</t>
  </si>
  <si>
    <t>https://esg.businesstoday.com.tw/article/category/180687/post/202110130051</t>
  </si>
  <si>
    <t>衝擊產業上百億！淨零賽局中，台灣如何因應國際碳邊境稅衝擊，逆境求生？</t>
  </si>
  <si>
    <t>https://esg.businesstoday.com.tw/article/category/180687/post/202211170007</t>
  </si>
  <si>
    <t>地球升溫超過1.5度，將失去七至九成珊瑚礁... 歌手艾麗高登：珊瑚保育失敗，人類就失敗</t>
  </si>
  <si>
    <t>https://esg.businesstoday.com.tw/article/category/180687/post/202105190030</t>
  </si>
  <si>
    <t>「天才IT大臣」唐鳳再次出手！全國通用「實聯制」APP將上線，一文秒懂怎麼用</t>
  </si>
  <si>
    <t>https://esg.businesstoday.com.tw/article/category/180687/post/202211230031</t>
  </si>
  <si>
    <t>海上什麼都有，什麼都不奇怪... 廢棄物圖鑑第三彈！ 成人用品、韓國軍用料理包台灣海岸現蹤</t>
  </si>
  <si>
    <t>https://esg.businesstoday.com.tw/article/category/180687/post/202204060012</t>
  </si>
  <si>
    <t>IPCC探討全球暖化需求面解方，學者：消費轉型可帶來7成減碳</t>
  </si>
  <si>
    <t>https://esg.businesstoday.com.tw/article/category/180687/post/202204060027</t>
  </si>
  <si>
    <t>減碳目標和歐美有落差、規畫細膩度不如日本... 台灣淨零路徑須更具體 ，才能符合國際標準</t>
  </si>
  <si>
    <t>https://esg.businesstoday.com.tw/article/category/180687/post/202103260022</t>
  </si>
  <si>
    <t>《溫管法》修法將更名《氣候法》！應對氣候變遷，新增碳費與調適專章</t>
  </si>
  <si>
    <t>https://esg.businesstoday.com.tw/article/category/180687/post/202202220021</t>
  </si>
  <si>
    <t>台灣淨零碳排路徑政策落後，政府別畫大餅，關鍵是怎麼做？</t>
  </si>
  <si>
    <t>https://esg.businesstoday.com.tw/article/category/180687/post/202210120070</t>
  </si>
  <si>
    <t>「人類文明第一次，二氧化碳要算錢！」陳來助：碳中和產業是未來30年最夯工作</t>
  </si>
  <si>
    <t>https://esg.businesstoday.com.tw/article/category/190807/post/202109300029</t>
  </si>
  <si>
    <t>新北邀請大家一起成為最潮的「不塑之客」　用實際行動守護地球</t>
  </si>
  <si>
    <t>https://esg.businesstoday.com.tw/article/category/180687/post/201904170045</t>
  </si>
  <si>
    <t>超愛台紐西蘭兄弟　用MIT拖鞋拯救世界</t>
  </si>
  <si>
    <t>https://esg.businesstoday.com.tw/article/category/180687/post/202202170007</t>
  </si>
  <si>
    <t>每年生產超過1200億個塑膠瓶，曾蟬聯四屆「塑膠污染」冠軍... 可口可樂宣布：2030年重複使用包裝將達25％</t>
  </si>
  <si>
    <t>https://esg.businesstoday.com.tw/article/category/180689/post/202202160029</t>
  </si>
  <si>
    <t>雅虎日本讓員工遠距工作，有必要進辦公室還可以坐飛機</t>
  </si>
  <si>
    <t>https://esg.businesstoday.com.tw/article/category/190807/post/202202170016</t>
  </si>
  <si>
    <t>布局綠能、儲能、電池！台泥超級電池工廠徵才，兩年內招募逾350人</t>
  </si>
  <si>
    <t>https://esg.businesstoday.com.tw/article/category/180687/post/202205260008</t>
  </si>
  <si>
    <t>碳中和正夯》碳稅、碳費差在哪？企業因「碳」被收哪些費用，帶你一次看</t>
  </si>
  <si>
    <t>https://esg.businesstoday.com.tw/article/category/180688/post/202004240005</t>
  </si>
  <si>
    <t>失業勞工注意！這七種狀況才能領失業給付</t>
  </si>
  <si>
    <t>https://esg.businesstoday.com.tw/article/category/180687/post/202102240079</t>
  </si>
  <si>
    <t>從「德州大停電」看台灣氣候風險：極端氣候下，核能有比較可靠嗎？</t>
  </si>
  <si>
    <t>https://esg.businesstoday.com.tw/article/category/180687/post/202212130026</t>
  </si>
  <si>
    <t>COP27給台灣的五個啟示》氣候外交是台灣的機會，反漂綠趨勢是ESG新風險</t>
  </si>
  <si>
    <t>https://esg.businesstoday.com.tw/article/category/190807/post/202104070026</t>
  </si>
  <si>
    <t>勞動專題》協助勞工轉職再就業及因應勞動市場數位人才需求</t>
  </si>
  <si>
    <t>https://esg.businesstoday.com.tw/article/category/180688/post/202107290031</t>
  </si>
  <si>
    <t>為什麼台灣人對莊智淵這麼有感？老將的價值不在贏球，而是千萬人來吾往矣的心境</t>
  </si>
  <si>
    <t>https://esg.businesstoday.com.tw/article/category/180688/post/202201130027</t>
  </si>
  <si>
    <t>讓四大馬拉松為永續而跑！富邦「Run For Green」跑者每一步都算「樹」</t>
  </si>
  <si>
    <t>https://esg.businesstoday.com.tw/article/category/180687/post/201912250016</t>
  </si>
  <si>
    <t>《牛津詞典》2019年度代表字</t>
  </si>
  <si>
    <t>https://esg.businesstoday.com.tw/article/category/180687/post/202209140057</t>
  </si>
  <si>
    <t>「台積電每用1度電生產半導體，可幫世界省下4度電」 劉德音：製程愈先進　產品省電效能愈高</t>
  </si>
  <si>
    <t>https://esg.businesstoday.com.tw/article/category/180689/post/202110130030</t>
  </si>
  <si>
    <t>擺脫「股東至上」迷思！ESG意識抬頭，企業更重視這兩件事</t>
  </si>
  <si>
    <t>https://esg.businesstoday.com.tw/article/category/180687/post/202011060029</t>
  </si>
  <si>
    <t>台泥漁電共生案明年發電　逾1.6萬戶整年用電無虞</t>
  </si>
  <si>
    <t>https://esg.businesstoday.com.tw/article/category/180687/post/202112070013</t>
  </si>
  <si>
    <t>國泰金年底前完成碳盤查！董事長蔡宏圖：No ESG No Money</t>
  </si>
  <si>
    <t>https://esg.businesstoday.com.tw/article/category/180687/post/202203220036</t>
  </si>
  <si>
    <t>沙漠中也能水耕蔬菜！沙國新科技「水凝膠膜」轉化液態水</t>
  </si>
  <si>
    <t>https://esg.businesstoday.com.tw/article/category/180689/post/202203230012</t>
  </si>
  <si>
    <t>20 天自我實現假、每月交流補助... Whoscall 開發商推「遠端優先」新政，今年要擴大招募</t>
  </si>
  <si>
    <t>https://esg.businesstoday.com.tw/article/category/190807/post/202204190006</t>
  </si>
  <si>
    <t>全球最「綠」的面板業者，友達給出企業邁向 ESG 目標實質建議</t>
  </si>
  <si>
    <t>https://esg.businesstoday.com.tw/article/category/180689/post/202111010001</t>
  </si>
  <si>
    <t>水泥業龍頭蓋電池廠為哪樁？張安平親揭台泥「不得不」的藍圖</t>
  </si>
  <si>
    <t>https://esg.businesstoday.com.tw/article/category/180689/post/202105060035</t>
  </si>
  <si>
    <t>不只捐血、淨灘，還到柬埔寨社區建屋！玉山的「志工文化」：愛無國界，金融可以讓世界更美好</t>
  </si>
  <si>
    <t>https://esg.businesstoday.com.tw/article/category/180689/post/202206290011</t>
  </si>
  <si>
    <t>從賠錢做到6成營收比重！宏碁資訊猛抓雲端商機，得從20年前網通泡沫後的「殘局」說起</t>
  </si>
  <si>
    <t>https://esg.businesstoday.com.tw/article/category/190807/post/202205250058</t>
  </si>
  <si>
    <t>企業永續誰玩真的？ 綠盟「ESG檢測儀」輕鬆現形，募資同步起跑</t>
  </si>
  <si>
    <t>https://esg.businesstoday.com.tw/article/category/180689/post/202111160010</t>
  </si>
  <si>
    <t>經營企業「不賺錢是罪惡」，大同發不發得出股利？董座盧明光揭2大關鍵因素</t>
  </si>
  <si>
    <t>https://esg.businesstoday.com.tw/article/category/190807/post/202210070032</t>
  </si>
  <si>
    <t>辰亞能源攜手本土三大銀行 全球最大海上型太陽能電廠再下一城</t>
  </si>
  <si>
    <t>https://esg.businesstoday.com.tw/article/category/180689/post/202110210030</t>
  </si>
  <si>
    <t>ESG是不是一項好的投資？SOGO董座黃晴雯：良善是唯一不會失敗的投資</t>
  </si>
  <si>
    <t>https://esg.businesstoday.com.tw/article/category/180689/post/202208030031</t>
  </si>
  <si>
    <t>焦家點子王帶頭大轉舵，為何華新麗華3年來投資大手筆超過資本額？ 故事要從10年前說起</t>
  </si>
  <si>
    <t>https://esg.businesstoday.com.tw/article/category/180689/post/202205260011</t>
  </si>
  <si>
    <t>俄烏戰、通膨飆…連張安平都坦言「近十年最困難的一年」，台泥營收為何還能逆勢成長？</t>
  </si>
  <si>
    <t>https://esg.businesstoday.com.tw/article/category/180687/post/202210190016</t>
  </si>
  <si>
    <t>25億梵谷「向日葵」名畫遭潑蕃茄湯！英國環團曝原因：若非如此，我們永遠不會毀損它</t>
  </si>
  <si>
    <t>https://esg.businesstoday.com.tw/article/category/180688/post/202011230031</t>
  </si>
  <si>
    <t>13歲的她，被老師阻止打棒球...只因台灣職棒從未有女性！台灣第一位棒球女主審，登上聯合國總部，爭取女性運動權</t>
  </si>
  <si>
    <t>https://esg.businesstoday.com.tw/article/category/180687/post/202012210018</t>
  </si>
  <si>
    <t>為了減緩北極冰層融化，科學家提出大膽計畫：在冰上灑玻璃</t>
  </si>
  <si>
    <t>https://esg.businesstoday.com.tw/article/category/180687/post/202012290006</t>
  </si>
  <si>
    <t>日本發表「綠色成長戰略」：拚2050年再生能源佔比50-60％</t>
  </si>
  <si>
    <t>https://esg.businesstoday.com.tw/article/category/180687/post/202203110025</t>
  </si>
  <si>
    <t>獲億元種子輪募資，緯創、聯訊都投資的植物油脂新創Lypid什麼來頭？</t>
  </si>
  <si>
    <t>https://esg.businesstoday.com.tw/article/category/180687/post/202103110014</t>
  </si>
  <si>
    <t>智慧城市是永續投資的基底：地表最環保的城市，丹麥哥本哈根如何生成？</t>
  </si>
  <si>
    <t>https://esg.businesstoday.com.tw/article/category/180689/post/202206020013</t>
  </si>
  <si>
    <t>【鐵飯碗比不過 5 倍年薪】金控狂缺資安人才！祭年薪 500 萬高薪從「警界」挖角</t>
  </si>
  <si>
    <t>https://esg.businesstoday.com.tw/article/category/180689/post/202209260011</t>
  </si>
  <si>
    <t>全球航空業陷入困境，華航卻逆風高飛！謝世謙如何在疫情下創造商機，繳出亮眼財報？</t>
  </si>
  <si>
    <t>https://esg.businesstoday.com.tw/article/category/180689/post/202208220038</t>
  </si>
  <si>
    <t>越南向台灣半導體、電池廠招手　土地租金15年零元可以談！ 為何越南電動車最大咖想找台廠？</t>
  </si>
  <si>
    <t>https://esg.businesstoday.com.tw/article/category/180687/post/201802070018</t>
  </si>
  <si>
    <t>邁向2035 循環台灣</t>
  </si>
  <si>
    <t>https://esg.businesstoday.com.tw/article/category/180687/post/202106020046</t>
  </si>
  <si>
    <t>病例要清零，碳排也要！3000家醫療院所加入聯合國「零碳競逐」</t>
  </si>
  <si>
    <t>https://esg.businesstoday.com.tw/article/category/180687/post/202101280034</t>
  </si>
  <si>
    <t>優等生也抗拒過ESG？台積電如何用10年時間，打造超越美、韓的綠色製造</t>
  </si>
  <si>
    <t>https://esg.businesstoday.com.tw/article/category/180687/post/202104220013</t>
  </si>
  <si>
    <t>2021環境金害獎》點名國內五大污染公司，中油三度上榜，堪稱「污染霸主」</t>
  </si>
  <si>
    <t>https://esg.businesstoday.com.tw/article/category/180688/post/202201060005</t>
  </si>
  <si>
    <t>鮮乳坊4階段進攻全家咖啡龐大商機！全年營收6億元，未來還可以怎麼走？</t>
  </si>
  <si>
    <t>https://esg.businesstoday.com.tw/article/category/180689/post/202110250044</t>
  </si>
  <si>
    <t>台泥超級電池工廠高雄動工！張安平：打造從電池、儲能、綠能一條龍的產業鏈</t>
  </si>
  <si>
    <t>https://esg.businesstoday.com.tw/article/category/180688/post/201801170005</t>
  </si>
  <si>
    <t>式微的商業道德標準</t>
  </si>
  <si>
    <t>https://esg.businesstoday.com.tw/article/category/190807/post/202112220004</t>
  </si>
  <si>
    <t>ESG+現場1》苗栗 大湖 台灣房屋的一萬棵樹</t>
  </si>
  <si>
    <t>https://esg.businesstoday.com.tw/article/category/180688/post/201801100035</t>
  </si>
  <si>
    <t>十大傑出青年：台灣人把移工當奴隸</t>
  </si>
  <si>
    <t>https://esg.businesstoday.com.tw/article/category/180689/post/202206200012</t>
  </si>
  <si>
    <t>90 歲樂高仍保有「赤子之心」，持續創新的路上做了哪些事？</t>
  </si>
  <si>
    <t>https://esg.businesstoday.com.tw/article/category/180687/post/202103240044</t>
  </si>
  <si>
    <t>銘安靠塑膠分解技術讓星巴克、好市多、蘋果都指名！環保就是浪漫，他用一根吸管征服國際</t>
  </si>
  <si>
    <t>https://esg.businesstoday.com.tw/article/category/180687/post/202105260037</t>
  </si>
  <si>
    <t>永續海洋環境　彰化縣政府攜手地方守護海洋資源</t>
  </si>
  <si>
    <t>https://esg.businesstoday.com.tw/article/category/190807/post/202206300025</t>
  </si>
  <si>
    <t>德國主場G7峰會動員千億美元投資開發中國家，規劃氣候基礎建設</t>
  </si>
  <si>
    <t>https://esg.businesstoday.com.tw/article/category/180689/post/202209140037</t>
  </si>
  <si>
    <t>台積毛利率破5成，這家保健品代工廠竟達7成！娘家紅麴、滴雞精年銷12億，民視背後軍火庫曝光</t>
  </si>
  <si>
    <t>https://esg.businesstoday.com.tw/article/category/180687/post/202101270052</t>
  </si>
  <si>
    <t>長榮海運曾被挪威主權基金列黑名單，它如何成功「洗白」重獲青睞？</t>
  </si>
  <si>
    <t>https://esg.businesstoday.com.tw/article/category/180687/post/202101280022</t>
  </si>
  <si>
    <t>「誰殺了野生動物？」熱血獸醫為動物請命，成立「東部唯一」野生動物醫院：願遺憾不再</t>
  </si>
  <si>
    <t>https://esg.businesstoday.com.tw/article/category/180688/post/202204290010</t>
  </si>
  <si>
    <t>「20億退休金」群創提前發放！近5400名員工「擁這條件」就能先領回、續留公司打拼</t>
  </si>
  <si>
    <t>https://esg.businesstoday.com.tw/article/category/180689/post/201805160020</t>
  </si>
  <si>
    <t>B型企業認證的背後意義</t>
  </si>
  <si>
    <t>https://esg.businesstoday.com.tw/article/category/190807/post/202107230037</t>
  </si>
  <si>
    <t>賓士目標2030年前全面轉型電動車！400億歐元上膛</t>
  </si>
  <si>
    <t>https://esg.businesstoday.com.tw/article/category/180687/post/202012170028</t>
  </si>
  <si>
    <t>前三名竟然從缺！氣候變遷績效指標出爐：台灣吊車尾，卻贏美國、加拿大，未來關鍵減碳路徑是...</t>
  </si>
  <si>
    <t>https://esg.businesstoday.com.tw/article/category/180689/post/202209080027</t>
  </si>
  <si>
    <t>惹惱加盟主！麥當勞續約新制上路，為何引來 9 成 5 業主不滿？連鎖餐飲的轉型挑戰</t>
  </si>
  <si>
    <t>https://esg.businesstoday.com.tw/article/category/180687/post/202112290049</t>
  </si>
  <si>
    <t>減碳是門好生意！台灣企業零碳轉型，最缺這四類綠領人才</t>
  </si>
  <si>
    <t>https://esg.businesstoday.com.tw/article/category/180688/post/202207270022</t>
  </si>
  <si>
    <t>不以賺錢為主！減少食物浪費、愛護環境.. 家樂福「影響力永續概念店」建立了珍貴的通路新價值</t>
  </si>
  <si>
    <t>https://esg.businesstoday.com.tw/article/category/180689/post/202009160045</t>
  </si>
  <si>
    <t>企業個案》金屬加工機械廠千富企業　降低訂單集中風險  自創品牌成營收原動力</t>
  </si>
  <si>
    <t>https://esg.businesstoday.com.tw/article/category/180689/post/202104140036</t>
  </si>
  <si>
    <t>群創暖心催生記》男性職員帶薪「陪伴產檢假」、集中接送員工子女....照顧他們的心，比發錢更能留才</t>
  </si>
  <si>
    <t>https://esg.businesstoday.com.tw/article/category/180689/post/202210170017</t>
  </si>
  <si>
    <t>ESG大數據展現潛在風險，企業未雨綢繆實踐永續經營</t>
  </si>
  <si>
    <t>https://esg.businesstoday.com.tw/article/category/180687/post/202006030016</t>
  </si>
  <si>
    <t>從建築找到全球暖化的新解方！以木頭造屋取代鋼筋水泥，每年可望吸收上億噸二氧化碳</t>
  </si>
  <si>
    <t>https://esg.businesstoday.com.tw/article/category/180688/post/201810240011</t>
  </si>
  <si>
    <t>當個環境改革者吧！</t>
  </si>
  <si>
    <t>https://esg.businesstoday.com.tw/article/category/180687/post/202009110013</t>
  </si>
  <si>
    <t>丹麥通過《氣候法案》，展現「綠色轉型」的決心！10年內減碳7成，還要課徵碳排稅</t>
  </si>
  <si>
    <t>https://esg.businesstoday.com.tw/article/category/180689/post/202201190015</t>
  </si>
  <si>
    <t>鴻海、亞馬遜都相中它！成立一年空降為全球 no.4 車廠，Stellantis 是什麼來頭？</t>
  </si>
  <si>
    <t>https://esg.businesstoday.com.tw/article/category/180687/post/202202170008</t>
  </si>
  <si>
    <t>科學減碳不科學？氣候組織轟SBTi淪企業漂綠平台！雀巢、IKEA遭點名</t>
  </si>
  <si>
    <t>https://esg.businesstoday.com.tw/article/category/180688/post/201803090042</t>
  </si>
  <si>
    <t>10年救千隻流浪狗，每年醫療費燒200萬...她說：看見你們撲向我，就是最幸福的事</t>
  </si>
  <si>
    <t>https://esg.businesstoday.com.tw/article/category/190807/post/202108180042</t>
  </si>
  <si>
    <t>台灣大未來》不想被世界潮流淘汰？當ESG成為世界共同語言，你該問的不是「why」而是「why not」</t>
  </si>
  <si>
    <t>https://esg.businesstoday.com.tw/article/category/180687/post/202104060022</t>
  </si>
  <si>
    <t>台泥揭密藏身彰濱的MIT「虛擬電廠」，什麼來頭？再砸百億建超級電池工廠</t>
  </si>
  <si>
    <t>https://esg.businesstoday.com.tw/article/category/180687/post/202111090008</t>
  </si>
  <si>
    <t>空氣污染指數怎麼看？空污的影響遠比你想的大！這些都是空氣污染來源</t>
  </si>
  <si>
    <t>https://esg.businesstoday.com.tw/article/category/180689/post/202112220008</t>
  </si>
  <si>
    <t>公司快破產，不落跑嗎？他選擇留下來，把客戶賠償金從5億殺到10萬元，從夥計變老闆！</t>
  </si>
  <si>
    <t>https://esg.businesstoday.com.tw/article/category/180689/post/202202160020</t>
  </si>
  <si>
    <t>目標2030 年轉型成全電動車公司！Volvo 重金打造巨型壓鑄機，專門生產新電動車</t>
  </si>
  <si>
    <t>https://esg.businesstoday.com.tw/article/category/180687/post/202112290041</t>
  </si>
  <si>
    <t>富邦金攜手小智研發，把廢棄口罩變手機充電版！怎麼做到的？</t>
  </si>
  <si>
    <t>https://esg.businesstoday.com.tw/article/category/180687/post/202009170034</t>
  </si>
  <si>
    <t>環境教育、邁向永續！　潘文忠部長：整合跨部會之力，以行動倡議、落實環教跨域</t>
  </si>
  <si>
    <t>https://esg.businesstoday.com.tw/article/category/180687/post/202101290036</t>
  </si>
  <si>
    <t>2021年Top100全球最永續企業名單出爐！台積電名列20</t>
  </si>
  <si>
    <t>https://esg.businesstoday.com.tw/article/category/180687/post/202203010003</t>
  </si>
  <si>
    <t>水、旱災都會更加嚴重！全球暖化止不住，本世紀恐增2℃</t>
  </si>
  <si>
    <t>https://esg.businesstoday.com.tw/article/category/180687/post/202105240038</t>
  </si>
  <si>
    <t>綠色金融撐離岸風電，離岸風電撐護國群山</t>
  </si>
  <si>
    <t>https://esg.businesstoday.com.tw/article/category/190807/post/202204130020</t>
  </si>
  <si>
    <t>植入ESG意識，從簡單綠行動開始</t>
  </si>
  <si>
    <t>https://esg.businesstoday.com.tw/article/category/180689/post/202103310010</t>
  </si>
  <si>
    <t>大魔王來了！上市櫃公司小心，620兆資金正因「一條法規」調整持股</t>
  </si>
  <si>
    <t>https://esg.businesstoday.com.tw/article/category/180687/post/202107010004</t>
  </si>
  <si>
    <t>台灣溫管法修法需加速！徵碳稅可使2050臺灣GDP提升4％，為何遭財政部拒絕？</t>
  </si>
  <si>
    <t>https://esg.businesstoday.com.tw/article/category/190807/post/202208230012</t>
  </si>
  <si>
    <t>積極推動永續森林合作計畫！HP攜手林務局，播下2022棵樹苗</t>
  </si>
  <si>
    <t>https://esg.businesstoday.com.tw/article/category/180688/post/202010190022</t>
  </si>
  <si>
    <t>別再說台灣是鬼島了！中韓台日「加班文化」比較：中國階級剝削最嚴重，南韓才是爆肝之國</t>
  </si>
  <si>
    <t>https://esg.businesstoday.com.tw/article/category/180689/post/202206170019</t>
  </si>
  <si>
    <t>裕隆獲利創16年新高！新冠疫情、供應鏈缺料衝擊…嚴陳莉蓮如何逆勢交出好成績？</t>
  </si>
  <si>
    <t>https://esg.businesstoday.com.tw/article/category/180687/post/202004080015</t>
  </si>
  <si>
    <t>整改高齡焚化廠   解決不了垃圾危機</t>
  </si>
  <si>
    <t>https://esg.businesstoday.com.tw/article/category/180688/post/202110270054</t>
  </si>
  <si>
    <t>已羨慕！有健身房、駐廠醫生、幼兒園，連食物都「超強又比外面便宜」...聯發科找人才，邀工程師拍影片現身說法</t>
  </si>
  <si>
    <t>https://esg.businesstoday.com.tw/article/category/180687/post/202201130036</t>
  </si>
  <si>
    <t>衝上30％市占！電動機車銷量2021年起死回生，Gogoro做對了三件事</t>
  </si>
  <si>
    <t>https://esg.businesstoday.com.tw/article/category/180688/post/202103280003</t>
  </si>
  <si>
    <t>健保給付制度，將出現2大變革...陳時中：改變規則就能幫健保省錢！</t>
  </si>
  <si>
    <t>https://esg.businesstoday.com.tw/article/category/180687/post/202012240041</t>
  </si>
  <si>
    <t>台灣真的要發展電動車？這場與八大機車商的會議，為何讓禁燃油車的政策轉彎</t>
  </si>
  <si>
    <t>https://esg.businesstoday.com.tw/article/category/180687/post/202206060006</t>
  </si>
  <si>
    <t>部署碳中和！台塑啟動百億元太陽能自建大投資</t>
  </si>
  <si>
    <t>https://esg.businesstoday.com.tw/article/category/180687/post/202009240009</t>
  </si>
  <si>
    <t>蔡政府2025年綠電占2成目標可望達成？經濟部次長曾文生：相當有信心</t>
  </si>
  <si>
    <t>https://esg.businesstoday.com.tw/article/category/180687/post/202209010018</t>
  </si>
  <si>
    <t>透過碳排放標籤，做更友善的選擇！這兩家B型企業，讓你吃冰淇淋、喝茶救地球</t>
  </si>
  <si>
    <t>https://esg.businesstoday.com.tw/article/category/180687/post/202105310032</t>
  </si>
  <si>
    <t>發表首款環保永續筆電！宏碁承諾 2035 年實現採用 100％再生能源</t>
  </si>
  <si>
    <t>https://esg.businesstoday.com.tw/article/category/180687/post/202207110017</t>
  </si>
  <si>
    <t>資源再優化！日本企業利用AI縮減工地混凝土浪費，還有助減少CO2排放</t>
  </si>
  <si>
    <t>https://esg.businesstoday.com.tw/article/category/180689/post/202207250050</t>
  </si>
  <si>
    <t>牛仔褲大王如興陷重大危機！ 晚間發最新聲明：幾無可動支現金</t>
  </si>
  <si>
    <t>https://esg.businesstoday.com.tw/article/category/180689/post/202203170004</t>
  </si>
  <si>
    <t>Volvo、星巴克攜手合作，一杯咖啡時間完成EV充電</t>
  </si>
  <si>
    <t>https://esg.businesstoday.com.tw/article/category/180689/post/202109020004</t>
  </si>
  <si>
    <t>半世紀來最耀眼的中鋼！翁朝棟曝「4大重點」揭開新時代，謝金河：象徵台灣的優質經營</t>
  </si>
  <si>
    <t>https://esg.businesstoday.com.tw/article/category/180687/post/202102250024</t>
  </si>
  <si>
    <t>焚化爐底渣摻水泥，合法回填彰化農地...立委痛批：農地不是棄置場</t>
  </si>
  <si>
    <t>https://esg.businesstoday.com.tw/article/category/180688/post/202010210025</t>
  </si>
  <si>
    <t>神奈川靠「市民力」　登日本最強永續城市</t>
  </si>
  <si>
    <t>https://esg.businesstoday.com.tw/article/category/180688/post/202112020005</t>
  </si>
  <si>
    <t>建構低碳、綠色混凝土！台泥建立「混凝土履歷制度」，成國內首家取得產品履歷證書的水泥廠</t>
  </si>
  <si>
    <t>https://esg.businesstoday.com.tw/article/category/180689/post/202008260017</t>
  </si>
  <si>
    <t>上市櫃公司注意！「公司治理3.0」懶人包出爐，2021年將建置永續版</t>
  </si>
  <si>
    <t>https://esg.businesstoday.com.tw/article/category/180688/post/202103310041</t>
  </si>
  <si>
    <t>獨家專訪》連華爾街巨頭也關注這件事！為何黃天牧認為ESG三個字母中，台灣最缺「S」？</t>
  </si>
  <si>
    <t>https://esg.businesstoday.com.tw/article/category/180688/post/202010270041</t>
  </si>
  <si>
    <t>極端氣候下的商機與轉機：ESG幫投資人重新配置資本，迎向低碳經濟</t>
  </si>
  <si>
    <t>https://esg.businesstoday.com.tw/article/category/180688/post/202209130014</t>
  </si>
  <si>
    <t>股東停止分紅，將現金利潤全留給基層員工！疫情來襲，為何成真咖啡仍能維持破億營收？</t>
  </si>
  <si>
    <t>https://esg.businesstoday.com.tw/article/category/180687/post/202109270006</t>
  </si>
  <si>
    <t>專家說法》買電動車，真的就變環保了嗎？</t>
  </si>
  <si>
    <t>https://esg.businesstoday.com.tw/article/category/180689/post/202204010003</t>
  </si>
  <si>
    <t>凡事從消費者體驗和需求出發，老字號早餐店麥味登這樣做轉型</t>
  </si>
  <si>
    <t>https://esg.businesstoday.com.tw/article/category/180689/post/202204300004</t>
  </si>
  <si>
    <t>台積電、聯電、信義房屋等上巿9強，連8年名列證交所「公司治理評鑑」5％前段班</t>
  </si>
  <si>
    <t>https://esg.businesstoday.com.tw/article/category/180688/post/201902140026</t>
  </si>
  <si>
    <t>台灣每11天操死一名勞工，醫師：過勞死的人不能說話，活下來的要替他們發聲</t>
  </si>
  <si>
    <t>https://esg.businesstoday.com.tw/article/category/180689/post/202101060064</t>
  </si>
  <si>
    <t>防範銀行理專五鬼搬運，「這件事」是重點...美國聯準會給台灣的啟示</t>
  </si>
  <si>
    <t>https://esg.businesstoday.com.tw/article/category/180687/post/202112220029</t>
  </si>
  <si>
    <t>用過暖暖包不浪費！ 日本募資計畫，回收暖暖包淨化水質</t>
  </si>
  <si>
    <t>https://esg.businesstoday.com.tw/article/category/180687/post/202206170011</t>
  </si>
  <si>
    <t>水泥業怎麼減碳？台泥近5年8成資本支出都投入進去，成功大減420萬噸碳排</t>
  </si>
  <si>
    <t>https://esg.businesstoday.com.tw/article/category/180687/post/202211220014</t>
  </si>
  <si>
    <t>COP27落幕》禁化石燃料落空、設立損失與損害基金成峰會最大進展</t>
  </si>
  <si>
    <t>https://esg.businesstoday.com.tw/article/category/190807/post/202110050047</t>
  </si>
  <si>
    <t>後疫情曙光看見ESG行動 康舒科技百位員工眷屬共好淨灘</t>
  </si>
  <si>
    <t>https://esg.businesstoday.com.tw/article/category/190807/post/202201260067</t>
  </si>
  <si>
    <t>寶晶能源攜手佳龍科技，搶攻儲能市場</t>
  </si>
  <si>
    <t>https://esg.businesstoday.com.tw/article/category/180689/post/202009210022</t>
  </si>
  <si>
    <t>4年拔4董座不手軟！金管會力推「公司治理」，一文解析：吳東進、趙藤雄...犯了什麼天條？</t>
  </si>
  <si>
    <t>https://esg.businesstoday.com.tw/article/category/180687/post/202203310004</t>
  </si>
  <si>
    <t>畜牧業如何減碳？全球最大有機消費品牌「有機谷」靠飼養管理、再生能源達到碳中和</t>
  </si>
  <si>
    <t>https://esg.businesstoday.com.tw/article/category/180688/post/202006080028</t>
  </si>
  <si>
    <t>不當百萬年薪科技男！從研發到生產都是MIT　他要靠「環保貓砂」拯救流浪貓</t>
  </si>
  <si>
    <t>https://esg.businesstoday.com.tw/article/category/180688/post/202101040037</t>
  </si>
  <si>
    <t>影響力投資：你投資的每一分錢如何改變世界？</t>
  </si>
  <si>
    <t>https://esg.businesstoday.com.tw/article/category/180687/post/202208090014</t>
  </si>
  <si>
    <t>企業省電費靠它很有感！舞雲智網用科技解圍，讓減碳這件事不再霧煞煞</t>
  </si>
  <si>
    <t>https://esg.businesstoday.com.tw/article/category/180687/post/202102010038</t>
  </si>
  <si>
    <t>綠色和平揭海鮮「塑據」：台灣人每年吃下 1.63 萬個微塑膠</t>
  </si>
  <si>
    <t>https://esg.businesstoday.com.tw/article/category/180687/post/202202170003</t>
  </si>
  <si>
    <t>二代拚轉型、催生第一片MIT植物肉！台灣最大素食製造商弘陽的直球對決</t>
  </si>
  <si>
    <t>https://esg.businesstoday.com.tw/article/category/180689/post/202107210010</t>
  </si>
  <si>
    <t>台泥完成購併義大利儲能公司NHΩA 儲能系統建置容量排名世界第四</t>
  </si>
  <si>
    <t>https://esg.businesstoday.com.tw/article/category/180689/post/202203140007</t>
  </si>
  <si>
    <t>福特拆分電動車、傳統汽車業務，可能引發那些內部管理問題？</t>
  </si>
  <si>
    <t>https://esg.businesstoday.com.tw/article/category/180688/post/202011160014</t>
  </si>
  <si>
    <t>台積電5奈米是吃電怪獸，比28奈米多一倍！「護國神山」如何愛地球，還讓螢火蟲成最佳證人？</t>
  </si>
  <si>
    <t>https://esg.businesstoday.com.tw/article/category/180687/post/202111030021</t>
  </si>
  <si>
    <t>「5年沒賣出一輛車」哈雷供應商砸5億打造「電動重機」，背後推手是這70餘歲越南台商</t>
  </si>
  <si>
    <t>https://esg.businesstoday.com.tw/article/category/180687/post/202111240023</t>
  </si>
  <si>
    <t>公投倒數計時！盤點4大關鍵提問　讓你一次看懂三接爭議到底在吵什麼？</t>
  </si>
  <si>
    <t>https://esg.businesstoday.com.tw/article/category/180687/post/202205100016</t>
  </si>
  <si>
    <t>從生產到運送全都保留碳排數據？人工智慧要打造完整計算碳排的新技術！</t>
  </si>
  <si>
    <t>https://esg.businesstoday.com.tw/article/category/180687/post/202106090053</t>
  </si>
  <si>
    <t>聯合國報告：投資全球GDP 0.1％，就能解決氣候危機、生態崩潰</t>
  </si>
  <si>
    <t>https://esg.businesstoday.com.tw/article/category/180687/post/202212080007</t>
  </si>
  <si>
    <t>COP27後，我們該注意什麼？掌握氣候政治與淨零轉型的七大趨勢</t>
  </si>
  <si>
    <t>https://esg.businesstoday.com.tw/article/category/180687/post/201809120050</t>
  </si>
  <si>
    <t>從彰化到屏東  回收現形記 台灣洋垃圾真相解密</t>
  </si>
  <si>
    <t>https://esg.businesstoday.com.tw/article/category/180687/post/202211090054</t>
  </si>
  <si>
    <t>未來不必再買摩托車了？「共享電動機車」能否成綠色運輸新解方：專訪WeMo Scooter創辦人吳昕霈</t>
  </si>
  <si>
    <t>https://esg.businesstoday.com.tw/article/category/180687/post/202107130003</t>
  </si>
  <si>
    <t>掌握碳中和儲能商機！一次搞懂鋰電池、固態電池、燃料電池</t>
  </si>
  <si>
    <t>https://esg.businesstoday.com.tw/article/category/180687/post/202007310006</t>
  </si>
  <si>
    <t>桃園市政府兼顧綠能與生態環境　審慎推動埤塘光電</t>
  </si>
  <si>
    <t>https://esg.businesstoday.com.tw/article/category/180688/post/202009090042</t>
  </si>
  <si>
    <t>高雄少女監禁案救命關鍵人物：除了價值觀　更要教小孩「價錢觀」</t>
  </si>
  <si>
    <t>https://esg.businesstoday.com.tw/article/category/180687/post/202002120049</t>
  </si>
  <si>
    <t>環境反撲下，高風險的鼠年</t>
  </si>
  <si>
    <t>https://esg.businesstoday.com.tw/article/category/180689/post/202206300035</t>
  </si>
  <si>
    <t>台積電進軍美國設廠會不會成功？企業要「轉進求活」還是「轉型創生」？兩位大老揭露這些關鍵</t>
  </si>
  <si>
    <t>https://esg.businesstoday.com.tw/article/category/180687/post/202112010017</t>
  </si>
  <si>
    <t>製造業將面臨巨幅減碳的嚴苛挑戰！台灣綠電卻供不應求，藍綠需攜手共業的挑戰</t>
  </si>
  <si>
    <t>https://esg.businesstoday.com.tw/article/category/180687/post/201910150022</t>
  </si>
  <si>
    <t>咖啡店高掛「反核」旗幟，冷氣卻開到最強...5個荒謬文青能源觀點，你中了幾個？</t>
  </si>
  <si>
    <t>https://esg.businesstoday.com.tw/article/category/180689/post/202212020033</t>
  </si>
  <si>
    <t>老闆賺進的利潤「讓利」員工！這公司如何靠「錢多事少離家近」，讓年營收連9年成長15％？</t>
  </si>
  <si>
    <t>https://esg.businesstoday.com.tw/article/category/190807/post/202104280048</t>
  </si>
  <si>
    <t>南山人壽積極導入TCFD管理機制，通過SGS查證取得亞洲第一張「TCFD績效評核-實踐者」證書</t>
  </si>
  <si>
    <t>https://esg.businesstoday.com.tw/article/category/180687/post/202012290021</t>
  </si>
  <si>
    <t>金融業響應！元大金打造100％綠電分行，下一波再生能源商機在哪裡？</t>
  </si>
  <si>
    <t>https://esg.businesstoday.com.tw/article/category/180689/post/202009020004</t>
  </si>
  <si>
    <t>左砍門店數、右拓萬坪土地蓋新廠　這家「鄉下麥當勞」怎麼啟動轉型、客單價衝三位數？</t>
  </si>
  <si>
    <t>https://esg.businesstoday.com.tw/article/category/180687/post/202111040012</t>
  </si>
  <si>
    <t>COP26》43家金融巨擘砸130兆美元實現淨零，19國明年將終止化石燃料投資</t>
  </si>
  <si>
    <t>https://esg.businesstoday.com.tw/article/category/180687/post/202207280026</t>
  </si>
  <si>
    <t>各國減塑政策制度大對照！獎勵折扣跟加價負擔，哪個更有效？</t>
  </si>
  <si>
    <t>https://esg.businesstoday.com.tw/article/category/180689/post/202209070008</t>
  </si>
  <si>
    <t>Armani、Longchamp都要它！50歲才創業的包袋大王，如何從冷門產品做起，15年躋身全球前三大？</t>
  </si>
  <si>
    <t>https://esg.businesstoday.com.tw/article/category/180687/post/202211080019</t>
  </si>
  <si>
    <t>只有低碳技術還不夠！鋼鐵、水泥等難減排產業要如何走向淨零？</t>
  </si>
  <si>
    <t>https://esg.businesstoday.com.tw/article/category/180687/post/202004150051</t>
  </si>
  <si>
    <t>我們與低碳的距離</t>
  </si>
  <si>
    <t>https://esg.businesstoday.com.tw/article/category/180689/post/202202220016</t>
  </si>
  <si>
    <t>不夠綠、不夠永續，企業注定出局！製造業做到這 4 項，其實你已經開始在佈局 ESG 了</t>
  </si>
  <si>
    <t>https://esg.businesstoday.com.tw/article/category/180688/post/202010210050</t>
  </si>
  <si>
    <t>花朵指揮棒暗藏鐵鉤，不聽話就插進耳朵...馴獸師告白：如果你看過馴獸，就不會去看馬戲團表演了</t>
  </si>
  <si>
    <t>https://esg.businesstoday.com.tw/article/category/180688/post/202103160033</t>
  </si>
  <si>
    <t>外籍看護跑了，錢財不翼而飛...雇主家庭該怎麼辦？律師提醒記得做「這件事」</t>
  </si>
  <si>
    <t>https://esg.businesstoday.com.tw/article/category/180688/post/202208110029</t>
  </si>
  <si>
    <t>不只聘用弱勢族群！這家禮品電商還靠為Google、美國運通挑禮物，發揮企業影響力</t>
  </si>
  <si>
    <t>https://esg.businesstoday.com.tw/article/category/180687/post/202207200043</t>
  </si>
  <si>
    <t>歐洲正在高溫下燃燒！乾旱不只衝擊水電，連風電、核能、燃煤都失靈</t>
  </si>
  <si>
    <t>https://esg.businesstoday.com.tw/article/category/190807/post/202203070015</t>
  </si>
  <si>
    <t>新光銀行幸福一畝田，創造環境與公益共好循環</t>
  </si>
  <si>
    <t>https://esg.businesstoday.com.tw/article/category/180689/post/202207200040</t>
  </si>
  <si>
    <t>4年前就有一位員工專職ESG，2035年達到淨零碳排…葡萄王超前部署，曾董：我們是做真的</t>
  </si>
  <si>
    <t>https://esg.businesstoday.com.tw/article/category/180687/post/202103300034</t>
  </si>
  <si>
    <t>從街頭時尚H＆M到高端時尚Burberry：將「永續」注入時尚才是「真時尚」！</t>
  </si>
  <si>
    <t>https://esg.businesstoday.com.tw/article/category/180689/post/202112030005</t>
  </si>
  <si>
    <t>「英穩達破產」和「日月光賣廠」，一個灰頭土臉，一個博得掌聲…　成功企業家最重要的心法就是這5字</t>
  </si>
  <si>
    <t>https://esg.businesstoday.com.tw/article/category/180687/post/202201060010</t>
  </si>
  <si>
    <t>他好我也好！Google 針對企業、一般用戶分別推環保選項，救地球更提搶攻雲端市占</t>
  </si>
  <si>
    <t>https://esg.businesstoday.com.tw/article/category/190807/post/202012250008</t>
  </si>
  <si>
    <t>落實動靜整合　迎向循環永續新生活</t>
  </si>
  <si>
    <t>https://esg.businesstoday.com.tw/article/category/190807/post/202209060003</t>
  </si>
  <si>
    <t>「嘉義這邊燒起來、南投那邊也在燒」、高溫大旱，全台野火燒！去年93件創高，重創森林資源</t>
  </si>
  <si>
    <t>https://esg.businesstoday.com.tw/article/category/180689/post/202111180003</t>
  </si>
  <si>
    <t>內燃機不能亡，Toyota 組織油車大聯盟拒絕格拉斯哥協定</t>
  </si>
  <si>
    <t>https://esg.businesstoday.com.tw/article/category/180689/post/201811140007</t>
  </si>
  <si>
    <t>會來的終究要面對</t>
  </si>
  <si>
    <t>https://esg.businesstoday.com.tw/article/category/180687/post/202204070018</t>
  </si>
  <si>
    <t>東亞首例！全家超商400家門市將大規模導入循環杯</t>
  </si>
  <si>
    <t>https://esg.businesstoday.com.tw/article/category/180688/post/202212120022</t>
  </si>
  <si>
    <t>科技大廠副總過勞倒下昏迷，最後決定離開「幫眾人顧健康」！如何靠APP揪團做運動？</t>
  </si>
  <si>
    <t>https://esg.businesstoday.com.tw/article/category/180688/post/202005280027</t>
  </si>
  <si>
    <t>為世界帶來效益、也替公司賺取收入　全球投資人關注的「科技向善」新浪潮</t>
  </si>
  <si>
    <t>https://esg.businesstoday.com.tw/article/category/180687/post/202211210023</t>
  </si>
  <si>
    <t>【圖解】碳盤查是什麼？減碳策略要怎麼訂？1,290家企業碳盤查調查一次看</t>
  </si>
  <si>
    <t>https://esg.businesstoday.com.tw/article/category/180687/post/202107300005</t>
  </si>
  <si>
    <t>美國傳修訂碳排放標準，汽車業2030年銷售至少4成電動車</t>
  </si>
  <si>
    <t>https://esg.businesstoday.com.tw/article/category/180687/post/202207190021</t>
  </si>
  <si>
    <t>垃圾車追不到？無人垃圾回收站iTrash導入家樂福，帶悠遊卡隨時都能倒</t>
  </si>
  <si>
    <t>https://esg.businesstoday.com.tw/article/category/180687/post/202103220033</t>
  </si>
  <si>
    <t>免洗餐具一旦汙染，就變病毒溫床...誰說防疫與環保不能兼得？</t>
  </si>
  <si>
    <t>https://esg.businesstoday.com.tw/article/category/190807/post/202012290025</t>
  </si>
  <si>
    <t>玉山金控連續4年獲「MSCI ESG Ratings」AA評級　台灣金融業最佳表現</t>
  </si>
  <si>
    <t>https://esg.businesstoday.com.tw/article/category/180687/post/202204150023</t>
  </si>
  <si>
    <t>用完的保養品，包裝回收清潔後，寄回給消費者再使用！美妝品牌B型企業，讓你的美麗更純淨</t>
  </si>
  <si>
    <t>https://esg.businesstoday.com.tw/article/category/180687/post/201811210014</t>
  </si>
  <si>
    <t>讓好農思惟取代小農經濟吧！</t>
  </si>
  <si>
    <t>https://esg.businesstoday.com.tw/article/category/180689/post/202110270004</t>
  </si>
  <si>
    <t>「30多年了，現在可以講了」，不做低價競爭！張忠謀親曝台積電經營學</t>
  </si>
  <si>
    <t>https://esg.businesstoday.com.tw/article/category/180688/post/201811220012</t>
  </si>
  <si>
    <t>最怕聽到別人說「我愛台灣...」  導演李安：愛不用一直說</t>
  </si>
  <si>
    <t>https://esg.businesstoday.com.tw/article/category/180687/post/202108040018</t>
  </si>
  <si>
    <t>雨彈狂炸、淹水致災，人民生命財產誰來顧？ 想與極端氣候和平共存，還有兩難題待解</t>
  </si>
  <si>
    <t>https://esg.businesstoday.com.tw/article/category/180687/post/202012240042</t>
  </si>
  <si>
    <t>「砍樹=不環保」的想法過時了！這座100公尺高的木造大廈，掀起建築界「永續」新革命</t>
  </si>
  <si>
    <t>https://esg.businesstoday.com.tw/article/category/180687/post/202012080016</t>
  </si>
  <si>
    <t>全台最高綠建築裡的「Sky Park」如何落實家具循環？台北101打造的「垂直生活社區」讓企業爭相想學習</t>
  </si>
  <si>
    <t>https://esg.businesstoday.com.tw/article/category/180687/post/202010230003</t>
  </si>
  <si>
    <t>每20分鐘就有一個物種消失！你不知道的事：物種大滅絕，其實對開發中國家傷害最大</t>
  </si>
  <si>
    <t>https://esg.businesstoday.com.tw/article/category/180687/post/202211140008</t>
  </si>
  <si>
    <t>COP27現場直擊》台灣帛琉關係再增溫，埃及現場交流農業調適</t>
  </si>
  <si>
    <t>https://esg.businesstoday.com.tw/article/category/180687/post/202206220034</t>
  </si>
  <si>
    <t>二氧化碳濃度創400萬年新高！科學家：世界正夢遊著走向災難</t>
  </si>
  <si>
    <t>https://esg.businesstoday.com.tw/article/category/180689/post/202109160022</t>
  </si>
  <si>
    <t>半導體求才若渴！聯發科開首槍，首度提供轉職報到獎金15-25萬元</t>
  </si>
  <si>
    <t>https://esg.businesstoday.com.tw/article/category/180689/post/202011230028</t>
  </si>
  <si>
    <t>連蘋果、亞馬遜、可口可樂都加入連署！一份影響全世界的報告書：看ESG給全世界的大哉問</t>
  </si>
  <si>
    <t>https://esg.businesstoday.com.tw/article/category/190807/post/202109230010</t>
  </si>
  <si>
    <t>為達節能減碳目標，中國9省限電限產</t>
  </si>
  <si>
    <t>https://esg.businesstoday.com.tw/article/category/180689/post/202205170035</t>
  </si>
  <si>
    <t>他在百貨賣鍋具35年來首虧損、堅不裁員減薪，轉向鎖定宮廟香客：一旦轉型成功，就是無敵鐵金鋼！</t>
  </si>
  <si>
    <t>https://esg.businesstoday.com.tw/article/category/180688/post/201801310010</t>
  </si>
  <si>
    <t>張淑芬不只捐錢 更做政府做不到的慈善工程</t>
  </si>
  <si>
    <t>https://esg.businesstoday.com.tw/article/category/180688/post/202108290017</t>
  </si>
  <si>
    <t>郭台銘找BNT催貨「明年留3千萬劑獲不錯回應」！1300字細說心路：力拼供應不斷鏈</t>
  </si>
  <si>
    <t>https://esg.businesstoday.com.tw/article/category/180687/post/202203010024</t>
  </si>
  <si>
    <t>全球排放量每年誤差 133 億噸？微軟領導 Carbon Call 計畫，能真正解決氣候問題嗎？</t>
  </si>
  <si>
    <t>https://esg.businesstoday.com.tw/article/category/180687/post/202112220022</t>
  </si>
  <si>
    <t>實現沒有光害的「藍眼淚」！馬祖通過全台首部光害管制條例，目標暗空列島</t>
  </si>
  <si>
    <t>https://esg.businesstoday.com.tw/article/category/180689/post/202207200034</t>
  </si>
  <si>
    <t>存股族首選「中華電」，為何過去4年員工一度向董事長嗆聲？ 故事要從2015年營收飆歷史新高說起</t>
  </si>
  <si>
    <t>https://esg.businesstoday.com.tw/article/category/180689/post/202203130020</t>
  </si>
  <si>
    <t>台灣82間企業不斷創造「傳奇」，謝金河點名1公司：去年Q3毛利率追到和台積電同水準</t>
  </si>
  <si>
    <t>https://esg.businesstoday.com.tw/article/category/180687/post/202204210030</t>
  </si>
  <si>
    <t>美食外送新神器！2個老外發明的電動腳踏車從台灣出發，風靡外送界</t>
  </si>
  <si>
    <t>https://esg.businesstoday.com.tw/article/category/190807/post/202110120009</t>
  </si>
  <si>
    <t>新北限定！「新北可愛柴狗便（袋）箱」誕生　從此狗便清除超便利</t>
  </si>
  <si>
    <t>https://esg.businesstoday.com.tw/article/category/180689/post/202107270010</t>
  </si>
  <si>
    <t>發放員工每人5000元！京城銀號召「消費不找零」，協助店家度過疫情困境</t>
  </si>
  <si>
    <t>https://esg.businesstoday.com.tw/article/category/180687/post/202105050049</t>
  </si>
  <si>
    <t>沒有人是局外人，環境公害從沒結束！電影《惡水真相》對日本環境公害案的省思</t>
  </si>
  <si>
    <t>https://esg.businesstoday.com.tw/article/category/180688/post/202205120055</t>
  </si>
  <si>
    <t>鴻海全球100萬員工、單日確診竟不到100人，且半年前就給免費快篩！ 這怎麼做到的？</t>
  </si>
  <si>
    <t>https://esg.businesstoday.com.tw/article/category/180687/post/202202080009</t>
  </si>
  <si>
    <t>揪出 1.6 萬輛高汙染老爺車！香港靠「感測器＋攝影機」成功改善空氣品質</t>
  </si>
  <si>
    <t>https://esg.businesstoday.com.tw/article/category/180687/post/202112080017</t>
  </si>
  <si>
    <t>長期承諾購買再生能源，台積電不打算自蓋電廠，何麗梅籲政府早日啟動碳權交易平台</t>
  </si>
  <si>
    <t>https://esg.businesstoday.com.tw/article/category/180688/post/202201180019</t>
  </si>
  <si>
    <t>不該靠疫情危機賺暴利！他們致力開發便宜的新冠疫苗，「放棄專利」盼每個人都打得到</t>
  </si>
  <si>
    <t>https://esg.businesstoday.com.tw/article/category/180687/post/202112240035</t>
  </si>
  <si>
    <t>「台積電下個工廠蓋在美國，比蓋在亞洲更好！」 為何英特爾CEO認為　未來晶圓廠會比原油更重要？</t>
  </si>
  <si>
    <t>https://esg.businesstoday.com.tw/article/category/190807/post/202206010042</t>
  </si>
  <si>
    <t>終結對俄能源依賴！歐盟提9.5兆新計畫，加速能源轉型</t>
  </si>
  <si>
    <t>https://esg.businesstoday.com.tw/article/category/180687/post/202012020061</t>
  </si>
  <si>
    <t>哥本哈根最受歡迎的渡假勝地，竟曾是重汙染港口！丹麥如何用「城市創新」，把充滿漏油和工業廢物的海港變游池？</t>
  </si>
  <si>
    <t>https://esg.businesstoday.com.tw/article/category/180687/post/202004150052</t>
  </si>
  <si>
    <t>地球、企業共好示範！台達電永續長：節能，是台達真正的核心技術</t>
  </si>
  <si>
    <t>https://esg.businesstoday.com.tw/article/category/180689/post/202208120016</t>
  </si>
  <si>
    <t>和碩啟動雙CEO共同接班！台積電也做過的「雙首長制」：4 個共治關鍵一次讀懂</t>
  </si>
  <si>
    <t>https://esg.businesstoday.com.tw/article/category/190807/post/202204120015</t>
  </si>
  <si>
    <t>「沒人跟我們說要怎樣進行」企業主霧煞煞！想參與ESG，中小企業可以這樣做</t>
  </si>
  <si>
    <t>https://esg.businesstoday.com.tw/article/category/180689/post/202212270033</t>
  </si>
  <si>
    <t>4年磨一劍！大成嘉義馬稠後食品廠第1期啟用，韓家宇：植物肉是大成未來發展重點</t>
  </si>
  <si>
    <t>https://esg.businesstoday.com.tw/article/category/180687/post/202203070009</t>
  </si>
  <si>
    <t>名家評論》捨棄意識形態，才能掌握最佳「淨零排放路徑」</t>
  </si>
  <si>
    <t>https://esg.businesstoday.com.tw/article/category/190807/post/202208040008</t>
  </si>
  <si>
    <t>一表看懂為何積極推動ESG的企業，可以獲得更高的報酬</t>
  </si>
  <si>
    <t>https://esg.businesstoday.com.tw/article/category/190807/post/202112220002</t>
  </si>
  <si>
    <t>企業碳健檢》廠商極需碳足跡認證協助，黃志芳：未來不符合「永續供應鏈」恐難接單</t>
  </si>
  <si>
    <t>https://esg.businesstoday.com.tw/article/category/180689/post/202212200048</t>
  </si>
  <si>
    <t>台塑新智能帶頭組「儲能國家隊」　王瑞瑜：全台最大「電網級」案場明年啟動</t>
  </si>
  <si>
    <t>https://esg.businesstoday.com.tw/article/category/180689/post/202111080026</t>
  </si>
  <si>
    <t>海底撈市值一度超越聯發科，為何如今股價慘崩逾70％，無奈吞下關閉300家店苦果？</t>
  </si>
  <si>
    <t>https://esg.businesstoday.com.tw/article/category/180688/post/202205270007</t>
  </si>
  <si>
    <t>設置員工長者日照中心！日月光投控斥資2.5億元，高雄楠梓設立社會企業公司</t>
  </si>
  <si>
    <t>https://esg.businesstoday.com.tw/article/category/180687/post/202009240006</t>
  </si>
  <si>
    <t>川普砲轟中國「汙染猖獗」！習近平訂目標：2060年前達碳中和、呼籲綠色復甦</t>
  </si>
  <si>
    <t>https://esg.businesstoday.com.tw/article/category/180689/post/202207060005</t>
  </si>
  <si>
    <t>好市多亞洲獲利前5名，台灣就占3個！張嗣漢：大家都很好奇，為何這麼小地方，可以做到這麼大數字？</t>
  </si>
  <si>
    <t>https://esg.businesstoday.com.tw/article/category/180687/post/202111300004</t>
  </si>
  <si>
    <t>台達內部碳價收300美元、端出逾200項節能方案！為何要自找麻煩做減碳？</t>
  </si>
  <si>
    <t>https://esg.businesstoday.com.tw/article/category/180687/post/202202150002</t>
  </si>
  <si>
    <t>「希望把永續精神帶到宇宙中 」，台泥建「植物版諾亞方舟」守護3.4萬個物種，保種中心獲小行星命名</t>
  </si>
  <si>
    <t>https://esg.businesstoday.com.tw/article/category/180687/post/201903210035</t>
  </si>
  <si>
    <t>經濟解析／綠能將下市 台灣太陽能產業陷入黑暗期</t>
  </si>
  <si>
    <t>https://esg.businesstoday.com.tw/article/category/180687/post/202111170061</t>
  </si>
  <si>
    <t>和真肉一樣多汁味美？3D列印人造牛排現身，星級餐廳採用</t>
  </si>
  <si>
    <t>https://esg.businesstoday.com.tw/article/category/180689/post/202112080044</t>
  </si>
  <si>
    <t>一輩子只待過中鋼，花40年從基層拚到董座，翁朝棟憑什麼？</t>
  </si>
  <si>
    <t>https://esg.businesstoday.com.tw/article/category/180689/post/202201190058</t>
  </si>
  <si>
    <t>雲豹能源興櫃掛牌！從蓋太陽能開始壯大綠能版圖，Google、玉山金都是客戶</t>
  </si>
  <si>
    <t>https://esg.businesstoday.com.tw/article/category/180689/post/202201260059</t>
  </si>
  <si>
    <t>他不想要王永慶外孫光環，為何跳進連虧5年的家族企業火坑？ 故事要從2005年說起</t>
  </si>
  <si>
    <t>https://esg.businesstoday.com.tw/article/category/180687/post/202107280052</t>
  </si>
  <si>
    <t>中國碳交易市場正式上線！全球老大哥們力拚減碳，為何卻兩面不討好？</t>
  </si>
  <si>
    <t>https://esg.businesstoday.com.tw/article/category/180687/post/202104280073</t>
  </si>
  <si>
    <t>熱浪襲捲台北！玻璃帷幕大樓，就像「夏天穿貂皮大衣」...專家：建材、設計要因地制宜</t>
  </si>
  <si>
    <t>https://esg.businesstoday.com.tw/article/category/180687/post/202105040029</t>
  </si>
  <si>
    <t>誰殺死海洋生物？研究：化學與塑膠污染物影響重大，為何未受應有監管</t>
  </si>
  <si>
    <t>https://esg.businesstoday.com.tw/article/category/180687/post/202101040038</t>
  </si>
  <si>
    <t>你是看EPS，還是看ESG？每一塊錢出去，決定了你是永續的加害者還是良善的投資人</t>
  </si>
  <si>
    <t>https://esg.businesstoday.com.tw/article/category/180688/post/202112200008</t>
  </si>
  <si>
    <t>連續8年入選道瓊永續指數！玉山以金融行動落實社會正義</t>
  </si>
  <si>
    <t>https://esg.businesstoday.com.tw/article/category/180687/post/201908160035</t>
  </si>
  <si>
    <t>華映、綠能出事還不是最壞情況？近500億借款一年內到期　大同股東「挫ㄟ等」</t>
  </si>
  <si>
    <t>https://esg.businesstoday.com.tw/article/category/180687/post/202011200013</t>
  </si>
  <si>
    <t>隱形眼鏡用完沖馬桶？你可能已經不小心把塑膠微粒吃下肚了！教你3招正確回收法</t>
  </si>
  <si>
    <t>https://esg.businesstoday.com.tw/article/category/180687/post/202011100038</t>
  </si>
  <si>
    <t>野火肆虐、海平面上升...「氣候變遷」竟讓川普連任夢碎？從美國總統大選看：氣候政策如何決定選票</t>
  </si>
  <si>
    <t>https://esg.businesstoday.com.tw/article/category/180687/post/202011110056</t>
  </si>
  <si>
    <t>「午餐吃什麼」竟跟ESG息息相關？別等最後一條魚被捕殺，我們才明白錢是不能拿來吃的！</t>
  </si>
  <si>
    <t>https://esg.businesstoday.com.tw/article/category/180687/post/202108090016</t>
  </si>
  <si>
    <t>阿母的買菜之路：核電陰影下的金山小鎮</t>
  </si>
  <si>
    <t>https://esg.businesstoday.com.tw/article/category/180689/post/202211090056</t>
  </si>
  <si>
    <t>「有段時間，我每天要包3棟101高度的小黃瓜！」疫情期間，農緯果菜如何穩定供應，衝出成長好業績？</t>
  </si>
  <si>
    <t>https://esg.businesstoday.com.tw/article/category/180687/post/202108230035</t>
  </si>
  <si>
    <t>迎接後疫情時代　「零接觸」成為金融新生活</t>
  </si>
  <si>
    <t>https://esg.businesstoday.com.tw/article/category/180687/post/202204220006</t>
  </si>
  <si>
    <t>沒在跟你開玩笑！Dyson新科技「空氣清淨耳機」即將上市</t>
  </si>
  <si>
    <t>https://esg.businesstoday.com.tw/article/category/180687/post/202102260026</t>
  </si>
  <si>
    <t>20年耗資10億美元節碳減水...3M公司抗氣候變遷：業績還逆勢成長</t>
  </si>
  <si>
    <t>https://esg.businesstoday.com.tw/article/category/180689/post/202107210034</t>
  </si>
  <si>
    <t>麥肯錫談企業轉型》「每年都擰毛巾，還是會有水出來，只是愈來愈少」，老企業死守舊毛巾，終究要乾</t>
  </si>
  <si>
    <t>https://esg.businesstoday.com.tw/article/category/180687/post/202012240021</t>
  </si>
  <si>
    <t>中國禁澳洲煤卻大缺電，員工爬20樓上班、城市陷入黑暗！華電高層：政治優先，決策難改</t>
  </si>
  <si>
    <t>https://esg.businesstoday.com.tw/article/category/180689/post/202008260023</t>
  </si>
  <si>
    <t>從家庭主婦到接掌千億大集團...接班兩年，嚴陳莉蓮如何掌舵裕隆驚渡暴風雨？</t>
  </si>
  <si>
    <t>https://esg.businesstoday.com.tw/article/category/190807/post/202201120042</t>
  </si>
  <si>
    <t>中小企業如何做ESG？「潛力B型企業加速器計畫」帶你快速通關！</t>
  </si>
  <si>
    <t>https://esg.businesstoday.com.tw/article/category/190807/post/202204290015</t>
  </si>
  <si>
    <t>台灣金融業之首 國泰金控入列RE100企業會員</t>
  </si>
  <si>
    <t>https://esg.businesstoday.com.tw/article/category/180687/post/202203160043</t>
  </si>
  <si>
    <t>獨家專訪》永續金融權威學者寇特、斯塔文斯：不要奢望現行做法能拯救地球！COP26之後，仍有長路要走</t>
  </si>
  <si>
    <t>https://esg.businesstoday.com.tw/article/category/180689/post/202201190020</t>
  </si>
  <si>
    <t>永續經營是未來趨勢！2022 年企業營運關鍵一次看</t>
  </si>
  <si>
    <t>https://esg.businesstoday.com.tw/article/category/180687/post/202203230004</t>
  </si>
  <si>
    <t>碳盤查是大挑戰！7家機構碳盤查20萬家企業，王美花：輔導增2機構</t>
  </si>
  <si>
    <t>https://esg.businesstoday.com.tw/article/category/180689/post/202111030029</t>
  </si>
  <si>
    <t>群創提前調薪！大學生起薪3.8萬調升至4.4萬元，碩士4.8萬上看5.8萬元</t>
  </si>
  <si>
    <t>https://esg.businesstoday.com.tw/article/category/180687/post/202211160019</t>
  </si>
  <si>
    <t>歐洲大客戶7天連發4封追殺令「不減碳就砍單」！300家中小企業深度調查「台灣沒本錢躺平」</t>
  </si>
  <si>
    <t>https://esg.businesstoday.com.tw/article/category/180687/post/202107140036</t>
  </si>
  <si>
    <t>產業困境》台積電、中鋼拚淨零，都在等政府系統性戰略支援</t>
  </si>
  <si>
    <t>https://esg.businesstoday.com.tw/article/category/180687/post/202101180018</t>
  </si>
  <si>
    <t>曾獲林佳龍頒發「金手獎」肯定！大華上膠廠偷排空污長達5年，被追繳1.1億空汙費</t>
  </si>
  <si>
    <t>https://esg.businesstoday.com.tw/article/category/180687/post/202010230006</t>
  </si>
  <si>
    <t>把猴子逼得終生抑鬱、把狗加熱至死、把化學藥劑注入兔子的眼睛...為何我們應該拒絕殘忍的活體實驗</t>
  </si>
  <si>
    <t>https://esg.businesstoday.com.tw/article/category/180687/post/202111100045</t>
  </si>
  <si>
    <t>「藍色經濟」崛起！海洋也是固碳好幫手，海草、海藻封印的碳量遠高於熱帶雨林</t>
  </si>
  <si>
    <t>https://esg.businesstoday.com.tw/article/category/180689/post/202206010011</t>
  </si>
  <si>
    <t>台積電、特斯拉生產線都攻下！高工學歷黑手老闆做減速機，如何搶下全球市占1成，翻身台灣隱形冠軍？</t>
  </si>
  <si>
    <t>https://esg.businesstoday.com.tw/article/category/180687/post/202203110015</t>
  </si>
  <si>
    <t>「做環保也可以很無痛！」寶島淨鄉團如何擺脫刻板印象，吸引年輕人減塑淨灘？</t>
  </si>
  <si>
    <t>https://esg.businesstoday.com.tw/article/category/190807/post/202205310021</t>
  </si>
  <si>
    <t>綠色浪潮來襲，首支綠色科技新創國家隊正式成軍，迎接轉型大商機</t>
  </si>
  <si>
    <t>https://esg.businesstoday.com.tw/article/category/190807/post/202209120020</t>
  </si>
  <si>
    <t>一般員工也可領18個月、每月有10天可居家上班！台灣大搶人才，「長人陣」核心團隊亮相</t>
  </si>
  <si>
    <t>https://esg.businesstoday.com.tw/article/category/180689/post/202010140003</t>
  </si>
  <si>
    <t>武漢肺炎重創電影業！迪士尼「危機管理」的一堂課：這個方法讓公司年增2％，大賺39億美元</t>
  </si>
  <si>
    <t>https://esg.businesstoday.com.tw/article/category/180687/post/202204260018</t>
  </si>
  <si>
    <t>減碳8％更環保！亞泥成功推出低碳水泥</t>
  </si>
  <si>
    <t>https://esg.businesstoday.com.tw/article/category/180688/post/202205060006</t>
  </si>
  <si>
    <t>讓一眾企業主重修 20 多年的課！ESG 對於倫理的重視，才是公司長期獲利的基礎</t>
  </si>
  <si>
    <t>https://esg.businesstoday.com.tw/article/category/180687/post/201909180041</t>
  </si>
  <si>
    <t>消失的台西綠能專區 背後是再生能源發展痛點</t>
  </si>
  <si>
    <t>https://esg.businesstoday.com.tw/article/category/180687/post/202010080039</t>
  </si>
  <si>
    <t>用電量連7年下降！減碳效果等於67座大安森林公園，遠東百貨怎麼辦到的？</t>
  </si>
  <si>
    <t>https://esg.businesstoday.com.tw/article/category/180687/post/202101220041</t>
  </si>
  <si>
    <t>「我的錢要用在解決地球問題和在火星建立城市！」馬斯克成為世界首富，給世人的最大啟示</t>
  </si>
  <si>
    <t>https://esg.businesstoday.com.tw/article/category/180687/post/202203310008</t>
  </si>
  <si>
    <t>再生能源占比超過60%！台灣2050淨零路徑公布，怎麼達到穩定供電？</t>
  </si>
  <si>
    <t>https://esg.businesstoday.com.tw/article/category/180689/post/202207210009</t>
  </si>
  <si>
    <t>在眾多食安風暴中全身而退！里仁推動有機種植、無添加產品，走了25年的永續之路</t>
  </si>
  <si>
    <t>https://esg.businesstoday.com.tw/article/category/180687/post/202010070027</t>
  </si>
  <si>
    <t>野生動物和經營環環相扣</t>
  </si>
  <si>
    <t>https://esg.businesstoday.com.tw/article/category/180689/post/202001210044</t>
  </si>
  <si>
    <t>千禧世代的心之所向</t>
  </si>
  <si>
    <t>https://esg.businesstoday.com.tw/article/category/180689/post/202105120025</t>
  </si>
  <si>
    <t>身價勝郭董，73歲張聰淵致富傳奇：經營決斷肯讓利、私下溫暖助罕病兒就醫</t>
  </si>
  <si>
    <t>https://esg.businesstoday.com.tw/article/category/180687/post/202204010009</t>
  </si>
  <si>
    <t>USPACE進軍共享電動車市場，新服務「Udrive悠駕」將為特斯拉車主帶來額外收益</t>
  </si>
  <si>
    <t>https://esg.businesstoday.com.tw/article/category/180688/post/201812190008</t>
  </si>
  <si>
    <t>改變對政府的期待，人人有責！</t>
  </si>
  <si>
    <t>https://esg.businesstoday.com.tw/article/category/180689/post/202005060024</t>
  </si>
  <si>
    <t>新冠肺炎讓責任投資現形</t>
  </si>
  <si>
    <t>https://esg.businesstoday.com.tw/article/category/180687/post/202007280033</t>
  </si>
  <si>
    <t>夏天破40度高溫將是新常態？用5張圖表看：高溫預警最頻繁竟是「這個地方」</t>
  </si>
  <si>
    <t>https://esg.businesstoday.com.tw/article/category/180687/post/202104200037</t>
  </si>
  <si>
    <t>這家公司與60棵大樹共存，還把咖啡渣變成洗髮精！歐萊德董座「這樣看」永續經營</t>
  </si>
  <si>
    <t>https://esg.businesstoday.com.tw/article/category/180687/post/202203290021</t>
  </si>
  <si>
    <t>全球首款紙做的手機！realme推出GT2 Pro，探討未來永續設計</t>
  </si>
  <si>
    <t>https://esg.businesstoday.com.tw/article/category/180687/post/202008070013</t>
  </si>
  <si>
    <t>北極飆38度高溫，跟台灣一樣熱！飢餓影響繁殖能力，北極熊本世紀末滅絕</t>
  </si>
  <si>
    <t>https://esg.businesstoday.com.tw/article/category/180687/post/202010070039</t>
  </si>
  <si>
    <t>川普喊卡紓困協商美股嚇跌！股市前景很不妙？專家建議「這3大方向」調整投資布局</t>
  </si>
  <si>
    <t>https://esg.businesstoday.com.tw/article/category/180689/post/202105190002</t>
  </si>
  <si>
    <t>台泥首季每股賺 0.57 元，三大核心事業全力減少碳排</t>
  </si>
  <si>
    <t>https://esg.businesstoday.com.tw/article/category/180689/post/202206220048</t>
  </si>
  <si>
    <t>IC設計大廠併購案內幕解密！獲利創新高，為何選在此刻賣公司？慧榮創辦人沉潛50天告白</t>
  </si>
  <si>
    <t>https://esg.businesstoday.com.tw/article/category/180689/post/202111100007</t>
  </si>
  <si>
    <t>無良理專、金檢缺失...金融三業前10月裁罰近2.65億元破紀錄，前15家名單曝光</t>
  </si>
  <si>
    <t>https://esg.businesstoday.com.tw/article/category/180687/post/201903130056</t>
  </si>
  <si>
    <t>挖掘台灣的美好 茶籽堂從土地找回品牌精神</t>
  </si>
  <si>
    <t>https://esg.businesstoday.com.tw/article/category/180689/post/202109290027</t>
  </si>
  <si>
    <t>一文解析中國經濟撞山》「恆大帝國」才崩壞，又來一道「限電令」…IMF前首席經濟學家：「他們正把自己逼入困境」</t>
  </si>
  <si>
    <t>https://esg.businesstoday.com.tw/article/category/180688/post/202108040008</t>
  </si>
  <si>
    <t>舉不起來就跳一波！奧運選手落敗仍跳「開心舞」，背後原因有洋蔥</t>
  </si>
  <si>
    <t>https://esg.businesstoday.com.tw/article/category/190807/post/202212230002</t>
  </si>
  <si>
    <t>「低蛋價」日子回不去了！每天300萬缺蛋需求難補…不只台灣，全球雞荒蛋荒正在發生中</t>
  </si>
  <si>
    <t>https://esg.businesstoday.com.tw/article/category/180689/post/202205270037</t>
  </si>
  <si>
    <t>放棄當老大、力推併購案，十年後躍升全球第一！大聯大曾國棟的成功哲學</t>
  </si>
  <si>
    <t>https://esg.businesstoday.com.tw/article/category/180689/post/202110040054</t>
  </si>
  <si>
    <t>管理者必看》許多老闆都有的錯誤迷思：員工跟我一樣拚！</t>
  </si>
  <si>
    <t>https://esg.businesstoday.com.tw/article/category/180689/post/202112220056</t>
  </si>
  <si>
    <t>狠砸1億美元！光陽憑什麼讓「難搞」哈雷找上門？董座親揭3大勝算：這是50年來都沒有的機會！</t>
  </si>
  <si>
    <t>https://esg.businesstoday.com.tw/article/category/180687/post/202211160013</t>
  </si>
  <si>
    <t>氣候成績單出爐：中國大跌，台灣倒數第七，屬「非常差」後段班</t>
  </si>
  <si>
    <t>https://esg.businesstoday.com.tw/article/category/180687/post/202205230016</t>
  </si>
  <si>
    <t>瑞典氫能發展進行式：氫能車、綠色鋼鐵…2030年前擺脫化石燃料</t>
  </si>
  <si>
    <t>https://esg.businesstoday.com.tw/article/category/180689/post/202201170006</t>
  </si>
  <si>
    <t>特斯拉為電動車盛宴再掀高潮！達爾打入「中國國民神車」供應鏈，強攻第三代半導體</t>
  </si>
  <si>
    <t>https://esg.businesstoday.com.tw/article/category/180688/post/202103120023</t>
  </si>
  <si>
    <t>「抱歉，是我拉低平均薪資」國人平均月薪今年首破43K，為何勞工大多無感？令人辛酸的三大真相</t>
  </si>
  <si>
    <t>https://esg.businesstoday.com.tw/article/category/180687/post/202110200006</t>
  </si>
  <si>
    <t>人類未來「無藥可醫」？ 物種滅絕將影響醫療發展</t>
  </si>
  <si>
    <t>https://esg.businesstoday.com.tw/article/category/180687/post/202210270019</t>
  </si>
  <si>
    <t>台韓都缺再生能源！為何半導體業是全球推動節能減碳的巨大絆腳石？</t>
  </si>
  <si>
    <t>https://esg.businesstoday.com.tw/article/category/180689/post/202111170071</t>
  </si>
  <si>
    <t>「蘋果應付加班費」！耽誤員工下班時間檢查包包，蘋果同意賠償8億台幣</t>
  </si>
  <si>
    <t>https://esg.businesstoday.com.tw/article/category/190807/post/202210310026</t>
  </si>
  <si>
    <t>富邦人壽攜手高雄市政府 倡議「綠色馬拉松」、「運動平權」打造國民賽事</t>
  </si>
  <si>
    <t>https://esg.businesstoday.com.tw/article/category/180687/post/202009240033</t>
  </si>
  <si>
    <t>能源轉型不是口號！太陽能、風電多管齊下　沈榮津：未來台灣綠色供應鍊要打進國際</t>
  </si>
  <si>
    <t>https://esg.businesstoday.com.tw/article/category/180687/post/202101260018</t>
  </si>
  <si>
    <t>全球ESG標的資產達40兆美元！企業如何跟上？中鋼、長榮海運有見解</t>
  </si>
  <si>
    <t>https://esg.businesstoday.com.tw/article/category/180688/post/201810250007</t>
  </si>
  <si>
    <t>過去是台中第一廣場⋯⋯她說：「現在是我們在台灣的第二個家」</t>
  </si>
  <si>
    <t>https://esg.businesstoday.com.tw/article/category/180687/post/202110130050</t>
  </si>
  <si>
    <t>起初，他們以為環保產品只能做給文青、慈濟用…… 造一台「有故事」的環保筆電！ 宏碁揪仁寶、友達700天大冒險</t>
  </si>
  <si>
    <t>https://esg.businesstoday.com.tw/article/category/190807/post/202212300044</t>
  </si>
  <si>
    <t>歐盟減碳重大協議：將成立新的碳交易市場，免費碳排配額將退場</t>
  </si>
  <si>
    <t>https://esg.businesstoday.com.tw/article/category/180687/post/202009240043</t>
  </si>
  <si>
    <t>大學畢業即年薪百萬！ 這「高級黑手」工作太夯　需通英文、跟老外共事</t>
  </si>
  <si>
    <t>https://esg.businesstoday.com.tw/article/category/180689/post/202211230008</t>
  </si>
  <si>
    <t>馬斯克對員工「嚴密監控」，真能提高管理效率嗎？《哈佛商業評論》點出兩大致命錯誤</t>
  </si>
  <si>
    <t>https://esg.businesstoday.com.tw/article/category/180687/post/202010230020</t>
  </si>
  <si>
    <t>8座雞舍產30噸雞糞，高雄這家牧場把排泄物變黃金！揭開台灣農業「循環經濟」的新商模</t>
  </si>
  <si>
    <t>https://esg.businesstoday.com.tw/article/category/190807/post/202209220029</t>
  </si>
  <si>
    <t>台泥 Atlante Co. 獲歐盟基金挹注！建置 215 座歐洲純綠電儲能充電站</t>
  </si>
  <si>
    <t>https://esg.businesstoday.com.tw/article/category/180687/post/201910170027</t>
  </si>
  <si>
    <t>中國把全球「殺｣出市場！德國加碼光電振雄風　台灣「太陽能｣如何谷底再起？</t>
  </si>
  <si>
    <t>https://esg.businesstoday.com.tw/article/category/180689/post/202108260023</t>
  </si>
  <si>
    <t>台灣第一張抽取式衛生紙是「這間公司」做的！為何疫情之下，它的業績反而更亮眼？</t>
  </si>
  <si>
    <t>https://esg.businesstoday.com.tw/article/category/180687/post/202101110011</t>
  </si>
  <si>
    <t>2021年，綠能將是美中新戰場：拜登宣示重回巴黎協定、習近平承諾40年內碳中和</t>
  </si>
  <si>
    <t>https://esg.businesstoday.com.tw/article/category/180689/post/202206070037</t>
  </si>
  <si>
    <t>國泰產險增資100億元開第一槍！老大哥國泰金控為保險業的「信任」立下良好示範</t>
  </si>
  <si>
    <t>https://esg.businesstoday.com.tw/article/category/180689/post/202211180033</t>
  </si>
  <si>
    <t>讓員工「告狀」是一種趨勢！丹麥新創如何把「吹哨者」變成一門永續商機？</t>
  </si>
  <si>
    <t>https://esg.businesstoday.com.tw/article/category/180687/post/202211210005</t>
  </si>
  <si>
    <t>COP27現場直擊》史上最漫長「紅眼談判」 決議草稿曝光！歐盟點頭設計損失與損害基金</t>
  </si>
  <si>
    <t>https://esg.businesstoday.com.tw/article/category/180687/post/202201190013</t>
  </si>
  <si>
    <t>遮擋 7 成輻射、保留 9 成光線！新加坡南大研發出智慧窗戶為建築物節能</t>
  </si>
  <si>
    <t>https://esg.businesstoday.com.tw/article/category/180689/post/202205240008</t>
  </si>
  <si>
    <t>造紙事業起家，永豐餘集團卻要用電子紙革自己的命！元太如何從「三單」企業，一步步取得全球壟斷地位？</t>
  </si>
  <si>
    <t>https://esg.businesstoday.com.tw/article/category/180689/post/202207120019</t>
  </si>
  <si>
    <t>五年業績成長四倍、超過千萬訂單！傳產如何靠B型企業成功ESG轉型？</t>
  </si>
  <si>
    <t>https://esg.businesstoday.com.tw/article/category/180689/post/202105110032</t>
  </si>
  <si>
    <t>企業利潤是一種手段，而不是目的！意利咖啡認證B型企業的啟示</t>
  </si>
  <si>
    <t>https://esg.businesstoday.com.tw/article/category/180687/post/202107270044</t>
  </si>
  <si>
    <t>回應國際永續發展趨勢，貿協董監事提案籲政府提淨零排放宣言</t>
  </si>
  <si>
    <t>https://esg.businesstoday.com.tw/article/category/190807/post/202106080019</t>
  </si>
  <si>
    <t>桃園機場環保節能有成　連續三年獲亞太區綠色機場獎項肯定</t>
  </si>
  <si>
    <t>https://esg.businesstoday.com.tw/article/category/180687/post/202108110023</t>
  </si>
  <si>
    <t>指種電減碳效益是種樹的50倍，光電業者盼適度開放造林地種電</t>
  </si>
  <si>
    <t>https://esg.businesstoday.com.tw/article/category/180689/post/202207090006</t>
  </si>
  <si>
    <t>趁客人臉做一半強迫推銷、受害者遍布全台！「愛妮雅」遭公平會重罰2500萬，網齊賀「大快人心」</t>
  </si>
  <si>
    <t>https://esg.businesstoday.com.tw/article/category/180688/post/202012020012</t>
  </si>
  <si>
    <t>不再讓性侵「被無聲」！吹哨者保護法不能等</t>
  </si>
  <si>
    <t>https://esg.businesstoday.com.tw/article/category/190807/post/202108060007</t>
  </si>
  <si>
    <t>資誠舉辦第九屆永續種子營　帶領學生玩出永續影響力</t>
  </si>
  <si>
    <t>https://esg.businesstoday.com.tw/article/category/180687/post/202111030045</t>
  </si>
  <si>
    <t>實現零排放目標！Volvo集團推出綠色製造「無化石鋼」汽車，怎麼做到的？</t>
  </si>
  <si>
    <t>https://esg.businesstoday.com.tw/article/category/180687/post/202011180069</t>
  </si>
  <si>
    <t>省電燈泡、LED燈泡誰更省電？離開房間多久才需要關燈？挑選燈泡4指標，加碼燈泡回收方法</t>
  </si>
  <si>
    <t>https://esg.businesstoday.com.tw/article/category/180687/post/202011230030</t>
  </si>
  <si>
    <t>「不賣燈泡、賣照明時數！」荷蘭最大機場燈泡全跟飛利浦「租」的，不只減碳，連電費也少一半</t>
  </si>
  <si>
    <t>https://esg.businesstoday.com.tw/article/category/180687/post/202008210004</t>
  </si>
  <si>
    <t>推動環境教育、實踐世代永續，教育部邀跨部會展開環境聯合倡議</t>
  </si>
  <si>
    <t>https://esg.businesstoday.com.tw/article/category/180688/post/201903140035</t>
  </si>
  <si>
    <t>10歲小孩已去過幾十個國家...教育，拚的是父母的眼界</t>
  </si>
  <si>
    <t>https://esg.businesstoday.com.tw/article/category/180687/post/202109270013</t>
  </si>
  <si>
    <t>東南亞空氣最差城市雅加達有救了？公民訴訟獲勝，印尼法院判總統「環境過失罪」</t>
  </si>
  <si>
    <t>https://esg.businesstoday.com.tw/article/category/180687/post/202205200007</t>
  </si>
  <si>
    <t>中小企業如何減碳？碳盤查指引出爐</t>
  </si>
  <si>
    <t>https://esg.businesstoday.com.tw/article/category/180689/post/202203170026</t>
  </si>
  <si>
    <t>福特野馬 Mach-E 獲評為電動車首選，靠什麼擊敗特斯拉 Model 3？</t>
  </si>
  <si>
    <t>https://esg.businesstoday.com.tw/article/category/180687/post/202205110022</t>
  </si>
  <si>
    <t>5年回收超過20萬個空瓶！綠藤生機怎麼做到的？</t>
  </si>
  <si>
    <t>https://esg.businesstoday.com.tw/article/category/180689/post/202112080045</t>
  </si>
  <si>
    <t>搶電動車商機！板卡大廠華擎腦力激盪5年「喝掉可買下一間星巴克的咖啡錢」，跨界開發「車載數據平台」</t>
  </si>
  <si>
    <t>https://esg.businesstoday.com.tw/article/category/180689/post/202207070006</t>
  </si>
  <si>
    <t>ESG投資布局》正式宣布跨入「電池芯」產業，台塑集團的優勢在哪？</t>
  </si>
  <si>
    <t>https://esg.businesstoday.com.tw/article/category/180687/post/202103040032</t>
  </si>
  <si>
    <t>藻礁公投連署書過安全門檻！王美花：會尊重公投，但「這種狀況」恐不樂見</t>
  </si>
  <si>
    <t>https://esg.businesstoday.com.tw/article/category/180687/post/202103100007</t>
  </si>
  <si>
    <t>福島核災10周年》「10年前，我也以為日本核電很安全...」日本前首相菅直人：讓台灣核電歸零2忠告</t>
  </si>
  <si>
    <t>https://esg.businesstoday.com.tw/article/category/180689/post/202111150044</t>
  </si>
  <si>
    <t>台泥展開全球綠電儲能佈局！張安平：將透過三項核心事業落實減碳</t>
  </si>
  <si>
    <t>https://esg.businesstoday.com.tw/article/category/180688/post/201209200025</t>
  </si>
  <si>
    <t>破壞性教育創新值得推展</t>
  </si>
  <si>
    <t>https://esg.businesstoday.com.tw/article/category/180688/post/202203160022</t>
  </si>
  <si>
    <t>好萊塢明星夫妻結合新創，送物資到烏克蘭助難民！除了創新，企業的正向影響力更吸引投資人</t>
  </si>
  <si>
    <t>https://esg.businesstoday.com.tw/article/category/190807/post/202010300029</t>
  </si>
  <si>
    <t>玉山金控、海生館攜手推動「海龜生態保育與教育計畫」 守護海洋生態</t>
  </si>
  <si>
    <t>https://esg.businesstoday.com.tw/article/category/180687/post/202109280010</t>
  </si>
  <si>
    <t>為地球發聲　玉山金控行動倡議生態環境保育　力拚2050淨零轉型</t>
  </si>
  <si>
    <t>https://esg.businesstoday.com.tw/article/category/180688/post/201810290032</t>
  </si>
  <si>
    <t>10萬元的右手》他們是免洗奴隸，被用完即丟...台灣移工悲歌</t>
  </si>
  <si>
    <t>https://esg.businesstoday.com.tw/article/category/180687/post/202111160005</t>
  </si>
  <si>
    <t>造林達成碳中和？專家：六個種滿樹的台灣才能打平國人一年碳排</t>
  </si>
  <si>
    <t>https://esg.businesstoday.com.tw/article/category/180689/post/202211250013</t>
  </si>
  <si>
    <t>Story Wear打造「一輩子不製造垃圾的時裝品牌」，企業如何在ESG浪潮中賺「對的錢」？</t>
  </si>
  <si>
    <t>https://esg.businesstoday.com.tw/article/category/180689/post/202011240040</t>
  </si>
  <si>
    <t>這次來真的！理專A走1.4億，金管會連開兩張千萬罰單，史上第一次</t>
  </si>
  <si>
    <t>https://esg.businesstoday.com.tw/article/category/180687/post/202110190009</t>
  </si>
  <si>
    <t>跟進減塑風潮！樂高以回收寶特瓶再生塑料做積木，讓玩具更環保</t>
  </si>
  <si>
    <t>https://esg.businesstoday.com.tw/article/category/180689/post/202001150054</t>
  </si>
  <si>
    <t>參與民主是企業的新價值</t>
  </si>
  <si>
    <t>https://esg.businesstoday.com.tw/article/category/190807/post/202111030065</t>
  </si>
  <si>
    <t>微軟超車蘋果、特斯拉市值破兆...謝金河：從全球企業市值排行看「2022產業新方向」</t>
  </si>
  <si>
    <t>https://esg.businesstoday.com.tw/article/category/180689/post/201807110018</t>
  </si>
  <si>
    <t>紅海市場突圍的三個省思</t>
  </si>
  <si>
    <t>https://esg.businesstoday.com.tw/article/category/180687/post/202103100017</t>
  </si>
  <si>
    <t>要核電還是綠電？今周刊「國人核能發電意向調查」：66％民眾支持以再生能源取代核電</t>
  </si>
  <si>
    <t>https://esg.businesstoday.com.tw/article/category/190807/post/202211230059</t>
  </si>
  <si>
    <t>北市12／1起飲料店禁用「一次性塑膠杯」！推「循環杯新制」借用完要洗</t>
  </si>
  <si>
    <t>https://esg.businesstoday.com.tw/article/category/180687/post/202104160002</t>
  </si>
  <si>
    <t>不滿北部沒限水「共體時艱」！她一句「次等公民」意外掀起南北「太陽雨水」的戰爭</t>
  </si>
  <si>
    <t>https://esg.businesstoday.com.tw/article/category/180687/post/202012150035</t>
  </si>
  <si>
    <t>外媒盤點：巴黎協定5週年的10項功與過</t>
  </si>
  <si>
    <t>https://esg.businesstoday.com.tw/article/category/190807/post/202207060023</t>
  </si>
  <si>
    <t>「You are what you buy！」年輕人買的不只是商品，品牌贏得新世代「心占率」才是關鍵</t>
  </si>
  <si>
    <t>https://esg.businesstoday.com.tw/article/category/180687/post/202102010026</t>
  </si>
  <si>
    <t>多虧疫情了？ IKEA 一年內減少碳足跡 11 ％，歸功於：關閉實體店面</t>
  </si>
  <si>
    <t>https://esg.businesstoday.com.tw/article/category/180689/post/202111180021</t>
  </si>
  <si>
    <t>Fisker：和鴻海研發的電動車太創新、不想太早公開</t>
  </si>
  <si>
    <t>https://esg.businesstoday.com.tw/article/category/180687/post/202207210031</t>
  </si>
  <si>
    <t>台灣海岸垃圾多到讓人頭皮發麻…1年估逾15萬袋、重量近650噸！工研院用AI「快篩」海廢助淨灘</t>
  </si>
  <si>
    <t>https://esg.businesstoday.com.tw/article/category/180687/post/202202070006</t>
  </si>
  <si>
    <t>年節過後剩菜多？不讓食物浪費造成地球負擔，可從這幾個小動作做起</t>
  </si>
  <si>
    <t>https://esg.businesstoday.com.tw/article/category/180687/post/202204200012</t>
  </si>
  <si>
    <t>全球首例！瑞典將進口商品碳足跡也納入減排責任</t>
  </si>
  <si>
    <t>https://esg.businesstoday.com.tw/article/category/180687/post/202010280051</t>
  </si>
  <si>
    <t>瀕危物種，因為圈養繁殖而活下來，卻因缺乏大自然而死去...動物園是公開展示的監獄，還是諾亞的方舟？</t>
  </si>
  <si>
    <t>https://esg.businesstoday.com.tw/article/category/180688/post/202006110006</t>
  </si>
  <si>
    <t>連六年登上市公司前5％　信義房屋公司治理獲高度肯定</t>
  </si>
  <si>
    <t>https://esg.businesstoday.com.tw/article/category/180687/post/202108040053</t>
  </si>
  <si>
    <t>碳定價誰說了算》一噸100元太便宜，300元就合理？碳如何定價？</t>
  </si>
  <si>
    <t>https://esg.businesstoday.com.tw/article/category/220217/post/202203210031</t>
  </si>
  <si>
    <t>2050淨零減碳「沒有人是局外人」！台灣正在轉型之路，經部提2x2低碳架構，強調電網穩定很重要</t>
  </si>
  <si>
    <t>https://esg.businesstoday.com.tw/article/category/180687/post/202108040055</t>
  </si>
  <si>
    <t>破解環保迷思》企業買綠電不就碳中和了嗎？專家：這是一個大誤解！</t>
  </si>
  <si>
    <t>https://esg.businesstoday.com.tw/article/category/180688/post/202008130011</t>
  </si>
  <si>
    <t>「挺你到底！」77歲老藥師堅守崗位賣口罩 守護台灣人的健康</t>
  </si>
  <si>
    <t>https://esg.businesstoday.com.tw/article/category/180687/post/202109270015</t>
  </si>
  <si>
    <t>氣候變遷衝擊櫻花鉤吻鮭，武陵農場「退耕造林」守護國寶魚棲地</t>
  </si>
  <si>
    <t>https://esg.businesstoday.com.tw/article/category/180687/post/202108270004</t>
  </si>
  <si>
    <t>花蓮33萬人口垃圾燒不完，台泥40億大案8月開始動工</t>
  </si>
  <si>
    <t>https://esg.businesstoday.com.tw/article/category/180688/post/202211100008</t>
  </si>
  <si>
    <t>欺負自己人？85度C剋扣台灣留學生工資，遭澳洲重罰977萬</t>
  </si>
  <si>
    <t>https://esg.businesstoday.com.tw/article/category/180688/post/202211300055</t>
  </si>
  <si>
    <t>全聯佩樺圓夢社會福利基金會啟動「微光藝廊」，點亮弱勢兒少的未來與夢想。</t>
  </si>
  <si>
    <t>https://esg.businesstoday.com.tw/article/category/180687/post/202111250014</t>
  </si>
  <si>
    <t>什麼是「藍碳」？為什麼藍碳很重要？3個您必須關注的吸碳高手</t>
  </si>
  <si>
    <t>https://esg.businesstoday.com.tw/article/category/180687/post/202101280042</t>
  </si>
  <si>
    <t>看風水，不如看有沒有「正能量」！這種建築不只產能、每年還可以省下1萬7台幣</t>
  </si>
  <si>
    <t>https://esg.businesstoday.com.tw/article/category/180687/post/202110190024</t>
  </si>
  <si>
    <t>面對第三階段的區塊開發 台灣業者脫穎而出的機會是？</t>
  </si>
  <si>
    <t>https://esg.businesstoday.com.tw/article/category/180687/post/202002190050</t>
  </si>
  <si>
    <t>面對自然  要心生敬畏</t>
  </si>
  <si>
    <t>https://esg.businesstoday.com.tw/article/category/180687/post/202009070033</t>
  </si>
  <si>
    <t>比起擔心淹水，你更該擔心海平面上升！台灣不減碳，30年後衝擊最大的六都是「它」</t>
  </si>
  <si>
    <t>https://esg.businesstoday.com.tw/article/category/180687/post/202106100037</t>
  </si>
  <si>
    <t>渣打調查：78％跨國企業，考慮淘汰無法配合減碳的供應商</t>
  </si>
  <si>
    <t>https://esg.businesstoday.com.tw/article/category/180687/post/202010210030</t>
  </si>
  <si>
    <t>機車排廢氣佔全台PM2.5不到5％，就不用管制嗎？一篇分析：油電該如何平權？</t>
  </si>
  <si>
    <t>https://esg.businesstoday.com.tw/article/category/180688/post/202101120019</t>
  </si>
  <si>
    <t>「養不起、不敢生？」從育兒津貼、就學補助，解析台灣少子化現象</t>
  </si>
  <si>
    <t>https://esg.businesstoday.com.tw/article/category/180687/post/202206010012</t>
  </si>
  <si>
    <t>每刷一次簽帳金融卡，他們就幫忙種樹！這家B型企業不只推出碳中和信用卡，還幫客戶計算消費碳足跡</t>
  </si>
  <si>
    <t>https://esg.businesstoday.com.tw/article/category/180687/post/202210110017</t>
  </si>
  <si>
    <t>IKEA拚永續：2025年，電動車幫你送家具！一文看懂全球最大家具商的減碳行動</t>
  </si>
  <si>
    <t>https://esg.businesstoday.com.tw/article/category/180687/post/202109130007</t>
  </si>
  <si>
    <t>台灣首家加入RE100塑膠容器廠，金元福承諾2050年全面使用綠能</t>
  </si>
  <si>
    <t>https://esg.businesstoday.com.tw/article/category/180687/post/202012250012</t>
  </si>
  <si>
    <t>重要回顧》2020年Top 10重大環境新聞：白海豚有家了、北極海冰史上最晚結冰...</t>
  </si>
  <si>
    <t>https://esg.businesstoday.com.tw/article/category/180689/post/202010290037</t>
  </si>
  <si>
    <t>嬌生搶先開發新冠肺炎疫苗，為何主動喊停？解析「百年企業」經營之道：最寶貴的資產就是信譽</t>
  </si>
  <si>
    <t>https://esg.businesstoday.com.tw/article/category/190807/post/202111080016</t>
  </si>
  <si>
    <t>美國製造將不再置身事外！拜登：法案過關，美國將打造逾50萬座電動車充電站</t>
  </si>
  <si>
    <t>https://esg.businesstoday.com.tw/article/category/180689/post/202207130032</t>
  </si>
  <si>
    <t>「那晚，越南老闆和幹部擠爆線上轉型課」！ 他們也開始數位升級，為何台資設備商超有感？</t>
  </si>
  <si>
    <t>https://esg.businesstoday.com.tw/article/category/180687/post/202203230017</t>
  </si>
  <si>
    <t>回收紙容器黑數10萬噸！立委質疑環署清查不力，籲落實生產者延伸責任</t>
  </si>
  <si>
    <t>https://esg.businesstoday.com.tw/article/category/180687/post/202202230013</t>
  </si>
  <si>
    <t>肥水不落外人田，澳洲葛瑞菲斯大學 4 年計畫研究尿製肥料</t>
  </si>
  <si>
    <t>https://esg.businesstoday.com.tw/article/category/180689/post/202211160009</t>
  </si>
  <si>
    <t>踢完世足賽全場絕不讓球衣破！代工9國戰袍，adidas、NIKE都老客戶…遠東新如何「土法煉鋼」？</t>
  </si>
  <si>
    <t>https://esg.businesstoday.com.tw/article/category/180689/post/202211280011</t>
  </si>
  <si>
    <t>美女創辦人確定坐牢11年！矽谷「惡血」落幕，回顧這場矽谷獨角獸的世紀騙局</t>
  </si>
  <si>
    <t>https://esg.businesstoday.com.tw/article/category/180687/post/202111100030</t>
  </si>
  <si>
    <t>一旦碳關稅上路，台灣將受到重創！要點「綠」成金，台灣要先做這三件事</t>
  </si>
  <si>
    <t>https://esg.businesstoday.com.tw/article/category/180687/post/202012230044</t>
  </si>
  <si>
    <t>世紀鋼董事長》「嘉義土狗」變離岸風電霸主　賴文祥</t>
  </si>
  <si>
    <t>https://esg.businesstoday.com.tw/article/category/180689/post/202009280003</t>
  </si>
  <si>
    <t>國泰ESG永續(00878)跌不停的2大原因：這檔高股息ETF還值得長期持有嗎？</t>
  </si>
  <si>
    <t>https://esg.businesstoday.com.tw/article/category/190807/post/202204110046</t>
  </si>
  <si>
    <t>從加速到整合 英國躍居「能源創新」焦點</t>
  </si>
  <si>
    <t>https://esg.businesstoday.com.tw/article/category/180687/post/202203170024</t>
  </si>
  <si>
    <t>8 成企業董事自曝「不了解氣候變遷」！企業高喊減碳，實際上卻一知半解？</t>
  </si>
  <si>
    <t>https://esg.businesstoday.com.tw/article/category/180689/post/202211070014</t>
  </si>
  <si>
    <t>不怕跟台積電搶人才！國旅產業如何因應解封後情勢？雲品國際、國泰飯店力拼轉型</t>
  </si>
  <si>
    <t>https://esg.businesstoday.com.tw/article/category/180687/post/202206010037</t>
  </si>
  <si>
    <t>歐美「碳捕捉」目標破億噸！台廠大幅落後能急起直追嗎？</t>
  </si>
  <si>
    <t>https://esg.businesstoday.com.tw/article/category/190807/post/202209070014</t>
  </si>
  <si>
    <t>數百萬人繳完電費後將「秒變貧戶」　英國人的悲歌：你得在餓死、凍死間選一個</t>
  </si>
  <si>
    <t>https://esg.businesstoday.com.tw/article/category/180688/post/202108010009</t>
  </si>
  <si>
    <t>這些國手都是「銀行員」，奧運奪牌記功＋升等嘉獎！合庫年砸億元撐腰、土銀擬再擴編羽球隊</t>
  </si>
  <si>
    <t>https://esg.businesstoday.com.tw/article/category/190807/post/202211010029</t>
  </si>
  <si>
    <t>「屈臣氏永續計畫」首度與zero zero合作破解回收迷思！ 邀請消費者加入「屈動綠色生活」 一同響應環境永續</t>
  </si>
  <si>
    <t>https://esg.businesstoday.com.tw/article/category/190807/post/202206080044</t>
  </si>
  <si>
    <t>大立光董事會改選啟動世代交替！林恩平：下半年進入傳統旺季</t>
  </si>
  <si>
    <t>https://esg.businesstoday.com.tw/article/category/180687/post/202103110003</t>
  </si>
  <si>
    <t>核四絕對不是選項！蔡英文：安全不足，倘若重啟耗資又費時</t>
  </si>
  <si>
    <t>https://esg.businesstoday.com.tw/article/category/180687/post/202104210031</t>
  </si>
  <si>
    <t>再拚全台最大漁電共生案！揭大亞背後盤算</t>
  </si>
  <si>
    <t>https://esg.businesstoday.com.tw/article/category/180688/post/202112300017</t>
  </si>
  <si>
    <t>「不能只是一直賣鞋！」70年老品牌阿瘦拼轉型，「用ESG幫別人做ESG」</t>
  </si>
  <si>
    <t>https://esg.businesstoday.com.tw/article/category/180689/post/202101080021</t>
  </si>
  <si>
    <t>管理超過百間家族企業、50億美元的經理：影響力投資的4個關鍵步驟</t>
  </si>
  <si>
    <t>https://esg.businesstoday.com.tw/article/category/180687/post/202102280007</t>
  </si>
  <si>
    <t>首次曝光！ 鴻海電動車10月將亮相　為何一般人買不到？ 原來是「這原因」</t>
  </si>
  <si>
    <t>https://esg.businesstoday.com.tw/article/category/190807/post/202110250034</t>
  </si>
  <si>
    <t>愛護海洋、想淨就淨！新北淨灘合作社店家陪你一起永續愛生活</t>
  </si>
  <si>
    <t>https://esg.businesstoday.com.tw/article/category/180689/post/202010200010</t>
  </si>
  <si>
    <t>想用ESG吸引投資人？一文教你永續報告書怎麼寫：該「展現績效」或「建立形象」</t>
  </si>
  <si>
    <t>https://esg.businesstoday.com.tw/article/category/180687/post/202105050064</t>
  </si>
  <si>
    <t>淨零排放與課碳稅成國際趨勢！王美花：碳費碳稅將無可避免</t>
  </si>
  <si>
    <t>https://esg.businesstoday.com.tw/article/category/180688/post/202204060047</t>
  </si>
  <si>
    <t>張聰淵蟬聯台灣首富！他是誰？一本招股書揭50年鞋王「宏福實業」家族致富史</t>
  </si>
  <si>
    <t>https://esg.businesstoday.com.tw/article/category/180687/post/202209270020</t>
  </si>
  <si>
    <t>全球近三分之一人口生活在「高度缺水」國家！這兩大原因，是造成水資源缺乏的元兇</t>
  </si>
  <si>
    <t>https://esg.businesstoday.com.tw/article/category/180689/post/202012250032</t>
  </si>
  <si>
    <t>美國標普500強，過半企業任命「多元長」...影響企業董事會的3大趨勢</t>
  </si>
  <si>
    <t>https://esg.businesstoday.com.tw/article/category/180689/post/201804020030</t>
  </si>
  <si>
    <t>設置「微笑獎金」、周末營業12小時、翻桌18次...鼎泰豐管理心法大公開</t>
  </si>
  <si>
    <t>https://esg.businesstoday.com.tw/article/category/180689/post/202103030023</t>
  </si>
  <si>
    <t>國營事業董總兼任成常態  有礙公司治理</t>
  </si>
  <si>
    <t>https://esg.businesstoday.com.tw/article/category/180689/post/202207140010</t>
  </si>
  <si>
    <t>50年代工鋼廠轉型募得8千萬佳績！源源鋼藝用「不鏽鋼美學」扭轉台灣環保餐具市場</t>
  </si>
  <si>
    <t>https://esg.businesstoday.com.tw/article/category/180687/post/202110190020</t>
  </si>
  <si>
    <t>擘劃本土綠能產業新局面 風起台灣 離岸風電台灣隊（Taiwan Team）成軍</t>
  </si>
  <si>
    <t>https://esg.businesstoday.com.tw/article/category/190807/post/202209150016</t>
  </si>
  <si>
    <t>「我有把握這會是全世界第一棟層層種樹的商辦！」京華城轉型，打造吸碳抗暖商辦</t>
  </si>
  <si>
    <t>https://esg.businesstoday.com.tw/article/category/180687/post/202207250035</t>
  </si>
  <si>
    <t>印上萬套書為「淨零碳排」獻冊！他讓農業生技打世界盃：不去針對極端氣候升級，公司都要被賣掉</t>
  </si>
  <si>
    <t>https://esg.businesstoday.com.tw/article/category/180688/post/202211300060</t>
  </si>
  <si>
    <t>沒錢裝燈，兩姊妹和外婆只能摸黑生活...他們投身幫助能源貧戶「女孩們在客廳仰望燈光開心轉圈」</t>
  </si>
  <si>
    <t>https://esg.businesstoday.com.tw/article/category/180688/post/202012230076</t>
  </si>
  <si>
    <t>汙染超標、嚴重違規...龍頭企業更該擔起社會責任！環保團體點名：6大民生消費品牌黑名單</t>
  </si>
  <si>
    <t>https://esg.businesstoday.com.tw/article/category/180689/post/202112070015</t>
  </si>
  <si>
    <t>靠行銷異軍突起如今卻破產！這家知名綠能公司為何走向失敗？</t>
  </si>
  <si>
    <t>https://esg.businesstoday.com.tw/article/category/180687/post/202002050055</t>
  </si>
  <si>
    <t>電動車比燃油車更環保？光陽執行長：長久以來，燃油機車都被誤解了</t>
  </si>
  <si>
    <t>https://esg.businesstoday.com.tw/article/category/180689/post/202010270032</t>
  </si>
  <si>
    <t>90％的紙杯沒被回收！她從法律界轉戰咖啡廳，打造連咖啡師也愛用的「咖啡專用隨身杯」，年賺500萬美金</t>
  </si>
  <si>
    <t>https://esg.businesstoday.com.tw/article/category/180688/post/202211180019</t>
  </si>
  <si>
    <t>愛迪達不惜少賺 80 億元也要和他切割！Kanye West 公關風波給企業的一堂課</t>
  </si>
  <si>
    <t>https://esg.businesstoday.com.tw/article/category/180687/post/202109010023</t>
  </si>
  <si>
    <t>節水控制系統明年全面導入12吋廠！台積電目標年省38萬噸純水</t>
  </si>
  <si>
    <t>https://esg.businesstoday.com.tw/article/category/180689/post/202203070033</t>
  </si>
  <si>
    <t>星巴克app主打可預先下單，客製化訂單太多，員工趕製不及，咖啡龍頭面臨內部挑戰</t>
  </si>
  <si>
    <t>https://esg.businesstoday.com.tw/article/category/180689/post/202205230030</t>
  </si>
  <si>
    <t>東元電動車、儲能事業踩油門，三大事業搶吃新能源商機</t>
  </si>
  <si>
    <t>https://esg.businesstoday.com.tw/article/category/180687/post/202201250011</t>
  </si>
  <si>
    <t>最「綠」的麥當勞開幕了！全球最大牛肉採購商，如何在 2050 達成淨零碳排？</t>
  </si>
  <si>
    <t>https://esg.businesstoday.com.tw/article/category/180688/post/202208230011</t>
  </si>
  <si>
    <t>汽柴油車退場！加速電動車普及，這家銀行2025年拒燃油車貸款</t>
  </si>
  <si>
    <t>https://esg.businesstoday.com.tw/article/category/180689/post/202202100031</t>
  </si>
  <si>
    <t>「不鼓勵加班，看到媽媽應徵先加分！」農純鄉創辦人周書如帶領老牌工廠轉型　賣起寶寶粥每月銷量破千萬，靠什麼收攏員工的心？</t>
  </si>
  <si>
    <t>https://esg.businesstoday.com.tw/article/category/180689/post/202111180008</t>
  </si>
  <si>
    <t>信義房屋周俊吉的成功學：「想賺小錢，剋扣員工、欺騙客戶，終會身敗名裂；與同仁客戶講信重義，才會『賺不完』」</t>
  </si>
  <si>
    <t>https://esg.businesstoday.com.tw/article/category/180689/post/202007010029</t>
  </si>
  <si>
    <t>「妙麗」艾瑪華森入主時尚集團推永續！具有社會意識的明星光環，創造董事會最大價值</t>
  </si>
  <si>
    <t>https://esg.businesstoday.com.tw/article/category/190807/post/202212010005</t>
  </si>
  <si>
    <t>12月新制／血汗錢小心飛了！12/1起飲料店禁用塑膠杯、YouBike騎錯秒噴350元…完整懶人包必看</t>
  </si>
  <si>
    <t>https://esg.businesstoday.com.tw/article/category/180688/post/202110200043</t>
  </si>
  <si>
    <t>為何台灣在全球科技業獨占鼇頭？這些一流學府功不可沒</t>
  </si>
  <si>
    <t>https://esg.businesstoday.com.tw/article/category/180687/post/202206010046</t>
  </si>
  <si>
    <t>老舊機車換購給碳權！竹科、竹縣領頭成買方，環署媒合平台6/10啟用</t>
  </si>
  <si>
    <t>https://esg.businesstoday.com.tw/article/category/180687/post/202011170034</t>
  </si>
  <si>
    <t>少了牌位和墓碑，火化後回歸自然...5種自然環保葬一次介紹：以花瓣取代冥紙，慎終追遠更美麗</t>
  </si>
  <si>
    <t>https://esg.businesstoday.com.tw/article/category/180687/post/202006040030</t>
  </si>
  <si>
    <t>ESG評量指標「溫室氣體排放」怎麼算？聚焦這3件事</t>
  </si>
  <si>
    <t>https://esg.businesstoday.com.tw/article/category/180687/post/202104200003</t>
  </si>
  <si>
    <t>集水區解渴有望？過門不入的舒力基「送水」來了！氣象專家曝全台這天起降雨</t>
  </si>
  <si>
    <t>https://esg.businesstoday.com.tw/article/category/180687/post/202103150021</t>
  </si>
  <si>
    <t>電動車題材超夯！台灣境內外基金約80檔持有特斯拉</t>
  </si>
  <si>
    <t>https://esg.businesstoday.com.tw/article/category/180687/post/201911290021</t>
  </si>
  <si>
    <t>首座離岸風場啟用　總統：讓台灣成為亞洲綠能發展中心</t>
  </si>
  <si>
    <t>https://esg.businesstoday.com.tw/article/category/190807/post/202212260010</t>
  </si>
  <si>
    <t>2023元旦新制上路》今天起18歲就是成人，可做這些事！國民法官也將踏入法庭...8大重點一次看</t>
  </si>
  <si>
    <t>https://esg.businesstoday.com.tw/article/category/180687/post/202102220018</t>
  </si>
  <si>
    <t>獲比爾蓋茲、貝佐斯支持！為什麼這家新創公司專攻「核融合」？</t>
  </si>
  <si>
    <t>https://esg.businesstoday.com.tw/article/category/180689/post/201808150018</t>
  </si>
  <si>
    <t>「不循環」的外部和機會成本</t>
  </si>
  <si>
    <t>https://esg.businesstoday.com.tw/article/category/180687/post/202101110034</t>
  </si>
  <si>
    <t>你今天吃素、穿有機棉T了嗎？從餐桌到梳妝台，消費就是我們友善地球的生活方式</t>
  </si>
  <si>
    <t>https://esg.businesstoday.com.tw/article/category/190807/post/202110060062</t>
  </si>
  <si>
    <t>50年前預測全球暖化無人信，氣象學家首獲諾貝爾物理獎</t>
  </si>
  <si>
    <t>https://esg.businesstoday.com.tw/article/category/180688/post/201811020019</t>
  </si>
  <si>
    <t>企業成功新定義：88％千禧世代看重「企業社會責任」</t>
  </si>
  <si>
    <t>https://esg.businesstoday.com.tw/article/category/180689/post/202205120041</t>
  </si>
  <si>
    <t>蘋果會找鴻海做Apple Car？ 劉揚偉首次回應 「只要客戶想做，我們一定做到！」 但有這條件</t>
  </si>
  <si>
    <t>https://esg.businesstoday.com.tw/article/category/180689/post/202010060017</t>
  </si>
  <si>
    <t>獨立董事任期不超過3屆、吹哨者制度落實...一文解析：金融機構「公司治理3.0」的5大主軸</t>
  </si>
  <si>
    <t>https://esg.businesstoday.com.tw/article/category/180689/post/202206020015</t>
  </si>
  <si>
    <t>上市公司高薪資比一比，半導體霸榜！瑞鼎均薪611萬元最傲人</t>
  </si>
  <si>
    <t>https://esg.businesstoday.com.tw/article/category/180687/post/202010160034</t>
  </si>
  <si>
    <t>不排碳、不耗水...為什麼金融業卻可能是地球暖化的幫兇？永續轉型新思維：銀行需重視放貸的每1塊錢</t>
  </si>
  <si>
    <t>https://esg.businesstoday.com.tw/article/category/180687/post/202007080037</t>
  </si>
  <si>
    <t>沒有冷氣的童年</t>
  </si>
  <si>
    <t>https://esg.businesstoday.com.tw/article/category/180687/post/202010120031</t>
  </si>
  <si>
    <t>不改善老舊管線，寧願蓋水塔、裝濾水器...李鴻源：水價太低，才是台灣水資源的最大危機</t>
  </si>
  <si>
    <t>https://esg.businesstoday.com.tw/article/category/180689/post/202209280030</t>
  </si>
  <si>
    <t>「過去我們在盆栽裡，移出來就會變大樹」，曾經營益率只有0.1%...精聯電子用3招，淨利4年跳3倍</t>
  </si>
  <si>
    <t>https://esg.businesstoday.com.tw/article/category/190807/post/202212120019</t>
  </si>
  <si>
    <t>光1個月就有5萬人丟飯碗！瘋狂找工作、否則滾回家... 裁員風暴下，我在矽谷的倒數60天</t>
  </si>
  <si>
    <t>https://esg.businesstoday.com.tw/article/category/180687/post/202009160043</t>
  </si>
  <si>
    <t>ESG不是沽名釣譽！哈佛研究告訴你：為什麼結合ESG的企業能賺更多錢？</t>
  </si>
  <si>
    <t>https://esg.businesstoday.com.tw/article/category/180687/post/202008190027</t>
  </si>
  <si>
    <t>空污減半提前達陣！台電發布環境白皮書一週年：著力於6大方向，加碼目標2030年減排70％</t>
  </si>
  <si>
    <t>https://esg.businesstoday.com.tw/article/category/180687/post/202211180012</t>
  </si>
  <si>
    <t>COP27現場直擊》氣候賠償、淘汰化石燃料談判進展不如預期！人民怒喊：「這不是非洲COP」</t>
  </si>
  <si>
    <t>https://esg.businesstoday.com.tw/article/category/180687/post/202007300006</t>
  </si>
  <si>
    <t>中鋼公司追求永續發展  積極投入環保減排，致力發展綠能產業</t>
  </si>
  <si>
    <t>https://esg.businesstoday.com.tw/article/category/180688/post/202212060031</t>
  </si>
  <si>
    <t>彈性上下班、可申請遠距工作... 汽車零件業「隱形冠軍」廣美科技：「信任員工」是公司重要文化</t>
  </si>
  <si>
    <t>https://esg.businesstoday.com.tw/article/category/180688/post/202212090034</t>
  </si>
  <si>
    <t>主打「只送不賣」卻還能賺錢？FreeWater怎麼靠送瓶裝水獲利，還能同時幫助難民？</t>
  </si>
  <si>
    <t>https://esg.businesstoday.com.tw/article/category/180688/post/201806270059</t>
  </si>
  <si>
    <t>台灣需要「救火的衝擊」</t>
  </si>
  <si>
    <t>https://esg.businesstoday.com.tw/article/category/180689/post/202110080010</t>
  </si>
  <si>
    <t>米其林賣「壽命更長、不會爆胎」的輪胎，還能賺錢嗎？輪胎大廠如何在「永續」中找到新生意？</t>
  </si>
  <si>
    <t>https://esg.businesstoday.com.tw/article/category/180689/post/202005190043</t>
  </si>
  <si>
    <t>顧立雄金管會任內最後一天大開鍘　遠東銀行、新光人壽等8業者共遭罰2580萬元</t>
  </si>
  <si>
    <t>https://esg.businesstoday.com.tw/article/category/180689/post/202110260015</t>
  </si>
  <si>
    <t>2021亞洲傑出企業出爐！台灣有哪15家公司入選？一表看懂</t>
  </si>
  <si>
    <t>https://esg.businesstoday.com.tw/article/category/180688/post/202004150007</t>
  </si>
  <si>
    <t>疫情危機就像殘酷舞台！崇越董座：營運暫停2個月就瀕臨倒閉的企業，財務紀律令人憂心</t>
  </si>
  <si>
    <t>https://esg.businesstoday.com.tw/article/category/180687/post/202009020045</t>
  </si>
  <si>
    <t>守在理上，誰是老闆？</t>
  </si>
  <si>
    <t>https://esg.businesstoday.com.tw/article/category/180689/post/202201270011</t>
  </si>
  <si>
    <t>拼命栽培員工，讓他強大到足以離開</t>
  </si>
  <si>
    <t>https://esg.businesstoday.com.tw/article/category/180687/post/202203230014</t>
  </si>
  <si>
    <t>人工鯨魚糞便能否重建海洋生態？科學家下月啟動實驗</t>
  </si>
  <si>
    <t>https://esg.businesstoday.com.tw/article/category/180687/post/202201120051</t>
  </si>
  <si>
    <t>舊振南永續經營的法則！百年漢餅店如何變新潮，被年輕世代買單？</t>
  </si>
  <si>
    <t>https://esg.businesstoday.com.tw/article/category/180689/post/202205250040</t>
  </si>
  <si>
    <t>哪天開飯店、夜店也不意外！面對300億營收歸零，雄獅王文傑當是「轉骨期」：開始擴編迎解封</t>
  </si>
  <si>
    <t>https://esg.businesstoday.com.tw/article/category/180689/post/202203160039</t>
  </si>
  <si>
    <t>瓦城全台4000人零裁員，去年還賺錢！ 為何老總要做雲端廚房，更進攻美國？</t>
  </si>
  <si>
    <t>https://esg.businesstoday.com.tw/article/category/190807/post/202206150022</t>
  </si>
  <si>
    <t>投資軍火商「幫烏克蘭打俄國」 仍符合ESG定義嗎？ 金管會主委談永續觀念，該如何與時俱進</t>
  </si>
  <si>
    <t>https://esg.businesstoday.com.tw/article/category/180687/post/202111020013</t>
  </si>
  <si>
    <t>為了救地球，歐盟科學家要打造一個「雙胞胎地球」</t>
  </si>
  <si>
    <t>https://esg.businesstoday.com.tw/article/category/180689/post/202207200035</t>
  </si>
  <si>
    <t>鴻海砸200億入股紫光，背後藏劉揚偉盤算！為何「最懂鴻海分析師」楊應超說，即使賠光也不傷筋骨？</t>
  </si>
  <si>
    <t>https://esg.businesstoday.com.tw/article/category/180687/post/202010160036</t>
  </si>
  <si>
    <t>鴻海攜手裕隆強攻電動車！ 2年後首亮相、拼全球10％市佔 「台灣做電動車的時候到了」</t>
  </si>
  <si>
    <t>https://esg.businesstoday.com.tw/article/category/180687/post/202010150022</t>
  </si>
  <si>
    <t>新北市推動重汙鍋爐退場　不再展延生煤許可　盼終結空汙夢魘</t>
  </si>
  <si>
    <t>https://esg.businesstoday.com.tw/article/category/180687/post/202011110013</t>
  </si>
  <si>
    <t>保留派爭活化契機、拆除派爭環境永續...美麗灣去留戰開打，環團與居民各為哪樁？</t>
  </si>
  <si>
    <t>https://esg.businesstoday.com.tw/article/category/180687/post/201907290017</t>
  </si>
  <si>
    <t>以身為水泥人驕傲！台泥首創開放式工廠，用「零廢棄物」扭轉水泥業負面形象</t>
  </si>
  <si>
    <t>https://esg.businesstoday.com.tw/article/category/180687/post/202010080003</t>
  </si>
  <si>
    <t>企業生與死在一線之間　謝金河：新能源將從「慘」業中脫胎換骨</t>
  </si>
  <si>
    <t>https://esg.businesstoday.com.tw/article/category/180689/post/202208180017</t>
  </si>
  <si>
    <t>最短命總座！大同總經理蔡維力上任49天火速閃辭，導火線是它</t>
  </si>
  <si>
    <t>https://esg.businesstoday.com.tw/article/category/180687/post/202108080003</t>
  </si>
  <si>
    <t>中國電動車銷量佔全球一半！陶冬：電動車時代，中國有機會彎道超車</t>
  </si>
  <si>
    <t>https://esg.businesstoday.com.tw/article/category/180689/post/202207070004</t>
  </si>
  <si>
    <t>門市座位區、咖啡寄杯，竟都是萊爾富首創！唯一MIT，便利商店老三沒包袱更能揮灑創意</t>
  </si>
  <si>
    <t>https://esg.businesstoday.com.tw/article/category/180687/post/202206010039</t>
  </si>
  <si>
    <t>「永續別在停留在口號，要趕快行動！」看永續長分享，台達電如何結合 ESG 跟企業經營</t>
  </si>
  <si>
    <t>https://esg.businesstoday.com.tw/article/category/180687/post/202111020007</t>
  </si>
  <si>
    <t>減法，比加法，得出更大的數字！李奧納多投資的休閒鞋品牌，如何用「少，即是多」策略，創造出20億美元的身價</t>
  </si>
  <si>
    <t>https://esg.businesstoday.com.tw/article/category/180689/post/202004300014</t>
  </si>
  <si>
    <t>面對「後疫情時代」　企業管理超前部署8堂課</t>
  </si>
  <si>
    <t>https://esg.businesstoday.com.tw/article/category/180687/post/202103020024</t>
  </si>
  <si>
    <t>暖化讓動物也「過勞」...研究：北極熊、獨角鯨花 4 倍力氣求生存</t>
  </si>
  <si>
    <t>https://esg.businesstoday.com.tw/article/category/180689/post/202107210029</t>
  </si>
  <si>
    <t>「Gogoro要做的不只是機車公司！」近7年狂賣37.7萬輛、建置逾2千座換電站...「二輪界特斯拉」的下個布局</t>
  </si>
  <si>
    <t>https://esg.businesstoday.com.tw/article/category/180689/post/202006170010</t>
  </si>
  <si>
    <t>「不改革，明天成歷史包袱」市值蒸發1千億...寶成公主該如何帶領製鞋王國撐過轉型路？</t>
  </si>
  <si>
    <t>https://esg.businesstoday.com.tw/article/category/180689/post/202112150005</t>
  </si>
  <si>
    <t>康舒法說》燃料電池客戶明年估成長2-3成，積極布局充電樁相關應用</t>
  </si>
  <si>
    <t>https://esg.businesstoday.com.tw/article/category/180687/post/202107160036</t>
  </si>
  <si>
    <t>全球最大碳交易市場即將上線！彭博：中國只為增加更多污染源</t>
  </si>
  <si>
    <t>https://esg.businesstoday.com.tw/article/category/180689/post/201912180009</t>
  </si>
  <si>
    <t>當年稱「命夠硬、沒失敗過」　10年後張綱維「二不一負」玩壞遠航</t>
  </si>
  <si>
    <t>https://esg.businesstoday.com.tw/article/category/180687/post/202106030026</t>
  </si>
  <si>
    <t>首支獲「動物福利標章」認證鮮乳品牌上市！未來盼改善豬雞處境</t>
  </si>
  <si>
    <t>https://esg.businesstoday.com.tw/article/category/180687/post/202008250035</t>
  </si>
  <si>
    <t>敢與天爭水！敢調漲水價！6成國土是沙漠、一年下雨不到30天，揭開以色列不缺水的秘密</t>
  </si>
  <si>
    <t>https://esg.businesstoday.com.tw/article/category/180689/post/202107270041</t>
  </si>
  <si>
    <t>這產品賣到爆！聯發科發給員工10萬獎金、明年股利上看62元新高</t>
  </si>
  <si>
    <t>https://esg.businesstoday.com.tw/article/category/190807/post/202204150017</t>
  </si>
  <si>
    <t>爭才風暴》大缺工潮來襲，科技業上演搶人才攻防戰</t>
  </si>
  <si>
    <t>https://esg.businesstoday.com.tw/article/category/180687/post/202005280009</t>
  </si>
  <si>
    <t>山都可以挖了，難道樹木不能砍嗎？</t>
  </si>
  <si>
    <t>https://esg.businesstoday.com.tw/article/category/180687/post/202111240031</t>
  </si>
  <si>
    <t>「我們錯過很多黃金時間」 三接公投通過與否，大潭藻礁已為國人上了這三堂課</t>
  </si>
  <si>
    <t>https://esg.businesstoday.com.tw/article/category/180687/post/202009170038</t>
  </si>
  <si>
    <t>強調台積電對台灣的責任　魏哲家回應謝金河三問</t>
  </si>
  <si>
    <t>https://esg.businesstoday.com.tw/article/category/180687/post/202112290051</t>
  </si>
  <si>
    <t>做塑膠也能環保又賺錢？金元福：做對地球好的事，員工不再低著頭</t>
  </si>
  <si>
    <t>https://esg.businesstoday.com.tw/article/category/180687/post/202203040007</t>
  </si>
  <si>
    <t>減碳趨勢不可逆！看IKEA、宏亞食品、仁丹如何在轉型過程中注入永續價值</t>
  </si>
  <si>
    <t>https://esg.businesstoday.com.tw/article/category/180689/post/202204260033</t>
  </si>
  <si>
    <t>【庫克頭大了】門市工會成立 ING、總部員工粗話抗議 WFH 政策，蘋果留才政策出了什麼問題？</t>
  </si>
  <si>
    <t>https://esg.businesstoday.com.tw/article/category/180689/post/202012100032</t>
  </si>
  <si>
    <t>桃園翰品酒店　為永續地球打拼　四大節能利器打造綠色新未來</t>
  </si>
  <si>
    <t>https://esg.businesstoday.com.tw/article/category/180689/post/202007290015</t>
  </si>
  <si>
    <t>市占率過半、年營收超過300億元...台灣松下集團的管理課：組織再造100天</t>
  </si>
  <si>
    <t>https://esg.businesstoday.com.tw/article/category/180687/post/202104210035</t>
  </si>
  <si>
    <t>環保不是高攀不起的道德價值！他如何翻轉悲愴環保英雄形象，讓「環境魔王」foodpanda願意破框合作？</t>
  </si>
  <si>
    <t>https://esg.businesstoday.com.tw/article/category/180689/post/202104090013</t>
  </si>
  <si>
    <t>他山之石：日本跨國品牌大廠如何成功推行聯合國永續發展目標SDGs</t>
  </si>
  <si>
    <t>https://esg.businesstoday.com.tw/article/category/180687/post/202008030016</t>
  </si>
  <si>
    <t>中國水災、歐洲熱浪...未來80年洪災機率增10倍！極端氣候時代，從4種「乾淨能源ETF」看趨勢</t>
  </si>
  <si>
    <t>https://esg.businesstoday.com.tw/article/category/180687/post/202103120026</t>
  </si>
  <si>
    <t>ESG基金、綠色債券、綠色保險、漂綠是什麼？一文掌握綠色金融必懂關鍵字</t>
  </si>
  <si>
    <t>https://esg.businesstoday.com.tw/article/category/180687/post/202205120012</t>
  </si>
  <si>
    <t>總碳排破億！全國近4成碳排來自10家企業，台塑、台積電都入列</t>
  </si>
  <si>
    <t>https://esg.businesstoday.com.tw/article/category/180687/post/202107210025</t>
  </si>
  <si>
    <t>耗能大戶變碳中和先鋒》省億度電、減百萬噸碳... 超前台灣碳定價政策進度，友達18年減碳記</t>
  </si>
  <si>
    <t>https://esg.businesstoday.com.tw/article/category/180687/post/202212140023</t>
  </si>
  <si>
    <t>「我們對待大自然像廁所一樣」，物種以前所未有速度滅絕，COP15要為未來10年生態訂下全球關鍵協議</t>
  </si>
  <si>
    <t>https://esg.businesstoday.com.tw/article/category/180689/post/202009250028</t>
  </si>
  <si>
    <t>00878會夯不是沒道理？實測投資納入「永續」概念，跑贏大盤這麼多…</t>
  </si>
  <si>
    <t>https://esg.businesstoday.com.tw/article/category/180689/post/202208250004</t>
  </si>
  <si>
    <t>台醫院砸錢買它外銷產品！這家企業主不只看重產品廢料回收，還報考碳足跡稽查員，「開公司不能只考85分」</t>
  </si>
  <si>
    <t>https://esg.businesstoday.com.tw/article/category/180687/post/202204130017</t>
  </si>
  <si>
    <t>碳中和正夯！碳權交易、綠氫是什麼？十大環保新興趨勢報你知</t>
  </si>
  <si>
    <t>https://esg.businesstoday.com.tw/article/category/180687/post/201902130037</t>
  </si>
  <si>
    <t>台南熱門景點推免費租環保杯 還能「甲租乙還」</t>
  </si>
  <si>
    <t>https://esg.businesstoday.com.tw/article/category/180687/post/202009140010</t>
  </si>
  <si>
    <t>未來恐遇乾旱危機？李鴻源：這兩件事做好之前　台灣人沒資格談缺水</t>
  </si>
  <si>
    <t>https://esg.businesstoday.com.tw/article/category/180687/post/202105190026</t>
  </si>
  <si>
    <t>台灣不缺電神話破滅！不想重演五天兩次大限電，政府必須做好「這三件事」</t>
  </si>
  <si>
    <t>https://esg.businesstoday.com.tw/article/category/180688/post/201811280046</t>
  </si>
  <si>
    <t>節能標竿　永續傳承　卓越25　臺灣能源發展新未來</t>
  </si>
  <si>
    <t>https://esg.businesstoday.com.tw/article/category/180687/post/202101200012</t>
  </si>
  <si>
    <t>淨灘「只是把垃圾從海上搬回陸地」 2.5公斤寶特瓶做一件「海廢衣」 回收再利用</t>
  </si>
  <si>
    <t>https://esg.businesstoday.com.tw/article/category/180689/post/202008140018</t>
  </si>
  <si>
    <t>融資結合專業技術諮詢　歐銀建構永續農業觀光產業價值鏈</t>
  </si>
  <si>
    <t>https://esg.businesstoday.com.tw/article/category/180689/post/202009230008</t>
  </si>
  <si>
    <t>當年負債超過營收、周轉金不到3個月…這對兄弟如何讓96年老玻璃廠「轉骨」、訂單滿到明年？</t>
  </si>
  <si>
    <t>https://esg.businesstoday.com.tw/article/category/180687/post/202102050012</t>
  </si>
  <si>
    <t>廢棄口罩可以用來鋪馬路？科學家：混凝土加入 1％ 碎口罩，強度大增</t>
  </si>
  <si>
    <t>https://esg.businesstoday.com.tw/article/category/180689/post/202207200038</t>
  </si>
  <si>
    <t>比趙偉國還狠的併購之王！紫光新當家李濱是誰？ 為何晶圓代工、面板、封測龍頭都看他面子？</t>
  </si>
  <si>
    <t>https://esg.businesstoday.com.tw/article/category/180687/post/201911200041</t>
  </si>
  <si>
    <t>認同家鄉是地方創生的基礎</t>
  </si>
  <si>
    <t>https://esg.businesstoday.com.tw/article/category/180687/post/202005250011</t>
  </si>
  <si>
    <t>NIKE以循環精神推出環保鞋！ 從源頭減少浪費，用製鞋廢料玩出新設計</t>
  </si>
  <si>
    <t>https://esg.businesstoday.com.tw/article/category/180687/post/202104220042</t>
  </si>
  <si>
    <t>淨零競賽起跑！拜登氣候領袖峰會談什麼？專家關注三大重點</t>
  </si>
  <si>
    <t>https://esg.businesstoday.com.tw/article/category/180689/post/202112090047</t>
  </si>
  <si>
    <t>強攻綠能市場、佈局電動車產業鍊 ，「這家公司」營收年增53.15％</t>
  </si>
  <si>
    <t>https://esg.businesstoday.com.tw/article/category/180687/post/202112020018</t>
  </si>
  <si>
    <t>蔡明介：聯發科關注淨零碳排議題，低耗能技術未來十年也都領先對手</t>
  </si>
  <si>
    <t>https://esg.businesstoday.com.tw/article/category/180688/post/202109140025</t>
  </si>
  <si>
    <t>表姊很忙！台積電公益創新，張淑芬為捐太陽能發電站趴趴走</t>
  </si>
  <si>
    <t>https://esg.businesstoday.com.tw/article/category/180689/post/202111250036</t>
  </si>
  <si>
    <t>福特汽車將靠「電動皮卡」彎道超車特斯拉！老牌傳統車廠如何轉型翻身？</t>
  </si>
  <si>
    <t>https://esg.businesstoday.com.tw/article/category/180689/post/202201060008</t>
  </si>
  <si>
    <t>身處製造業，也能每月在家工作 3 天！邁向混合辦公的台泥，結果如何？</t>
  </si>
  <si>
    <t>https://esg.businesstoday.com.tw/article/category/180689/post/202204140053</t>
  </si>
  <si>
    <t>張榮發最愛的四子，240億遺產全想給他…張國煒：遺囑是爸爸寫的，我自己從頭到尾沒這個心</t>
  </si>
  <si>
    <t>https://esg.businesstoday.com.tw/article/category/180687/post/202103120021</t>
  </si>
  <si>
    <t>IKEA力推家具租賃、植物素肉丸...最終目標全為一件事</t>
  </si>
  <si>
    <t>https://esg.businesstoday.com.tw/article/category/180689/post/202204060016</t>
  </si>
  <si>
    <t>18位產業大老赴總統府…他們為何訂單滿手，卻嗨不起來？一文解讀製造業老闆的「新三缺」苦水</t>
  </si>
  <si>
    <t>https://esg.businesstoday.com.tw/article/category/190807/post/202201120012</t>
  </si>
  <si>
    <t>推動循環經濟 深耕綠色金融 兆豐銀行舉辦「淨零轉型 兆豐同行」ESG系列講座</t>
  </si>
  <si>
    <t>https://esg.businesstoday.com.tw/article/category/180687/post/202107070036</t>
  </si>
  <si>
    <t>台達電七年備戰曝光》電源供應器龍頭準備好了！儲能商機看增11倍，成金門不斷電大功臣</t>
  </si>
  <si>
    <t>https://esg.businesstoday.com.tw/article/category/180689/post/202203140017</t>
  </si>
  <si>
    <t>「不落實ESG、就丟掉訂單、淘汰出局！」建構永續合作，全球供應鏈力拚「綠色韌性」</t>
  </si>
  <si>
    <t>https://esg.businesstoday.com.tw/article/category/180687/post/202012180019</t>
  </si>
  <si>
    <t>離岸風電助攻！歐盟成我國最大外資來源</t>
  </si>
  <si>
    <t>https://esg.businesstoday.com.tw/article/category/180687/post/202211240003</t>
  </si>
  <si>
    <t>全球都在瘋永續，為何美國境內興起一股「反ESG」聲浪？</t>
  </si>
  <si>
    <t>https://esg.businesstoday.com.tw/article/category/180687/post/201811280029</t>
  </si>
  <si>
    <t>氣候變遷嚴峻，世界如何永續？</t>
  </si>
  <si>
    <t>https://esg.businesstoday.com.tw/article/category/180687/post/202108130006</t>
  </si>
  <si>
    <t>電動巴士2030全面上路？國光總經理：沒那麼快，成本增加，票價、競爭力卻沒提高</t>
  </si>
  <si>
    <t>https://esg.businesstoday.com.tw/article/category/180687/post/202010130017</t>
  </si>
  <si>
    <t>Apple、Google...誓言2050年全面碳中和！永續能源基金會董事長簡又新：正視永續代溝存在的危機</t>
  </si>
  <si>
    <t>https://esg.businesstoday.com.tw/article/category/180687/post/202006200012</t>
  </si>
  <si>
    <t>超前部署永續時尚大計！新創品牌Allbirds攜手愛迪達　邁向「低碳製造」</t>
  </si>
  <si>
    <t>https://esg.businesstoday.com.tw/article/category/180687/post/202108190015</t>
  </si>
  <si>
    <t>核四究竟有什麼問題？為什麼我們應該反對續建核四？</t>
  </si>
  <si>
    <t>https://esg.businesstoday.com.tw/article/category/180687/post/202011050014</t>
  </si>
  <si>
    <t>一生被關在水槽太殘忍⋯紐西蘭團隊砸7億打造超真實的機器海豚，要讓所有動物不再被圈養</t>
  </si>
  <si>
    <t>https://esg.businesstoday.com.tw/article/category/180687/post/201805020032</t>
  </si>
  <si>
    <t>離岸風電政策且戰且走  開發商無所適從</t>
  </si>
  <si>
    <t>https://esg.businesstoday.com.tw/article/category/180688/post/202203260001</t>
  </si>
  <si>
    <t>台積電公告首發高階主管 ESG新股，魏哲家拿236張、市值約1.4億最多</t>
  </si>
  <si>
    <t>https://esg.businesstoday.com.tw/article/category/180689/post/202110200052</t>
  </si>
  <si>
    <t>BMW、保時捷、特斯拉早已是客戶》鴻海攻電車腳步比想像快，就靠旗下這「三劍客」</t>
  </si>
  <si>
    <t>https://esg.businesstoday.com.tw/article/category/190807/post/202209260024</t>
  </si>
  <si>
    <t>地震時不可或缺的報平安 App！ LINE 的誕生原來與這件事有關....</t>
  </si>
  <si>
    <t>https://esg.businesstoday.com.tw/article/category/180688/post/202203240007</t>
  </si>
  <si>
    <t>力挺馬拉松跑友！富邦金控提倡「Run for Green」，40公里換一棵樹</t>
  </si>
  <si>
    <t>https://esg.businesstoday.com.tw/article/category/190807/post/202107220019</t>
  </si>
  <si>
    <t>7月電價優惠方案出爐！千度以下用戶暫緩夏月電價，一圖秒懂荷包可以省多少</t>
  </si>
  <si>
    <t>https://esg.businesstoday.com.tw/article/category/180687/post/202101040034</t>
  </si>
  <si>
    <t>人人追求「黑卡無限刷」！這張「黑卡」卻可以提升你的消費良知，控制你的碳排放</t>
  </si>
  <si>
    <t>https://esg.businesstoday.com.tw/article/category/180687/post/201911050016</t>
  </si>
  <si>
    <t>跟上國際能源轉型腳步 發展綠電永續環境</t>
  </si>
  <si>
    <t>https://esg.businesstoday.com.tw/article/category/190807/post/202108100008</t>
  </si>
  <si>
    <t>現代汽車拚了！台灣最便宜電動車 Kona Electric 開賣</t>
  </si>
  <si>
    <t>https://esg.businesstoday.com.tw/article/category/180689/post/202210120006</t>
  </si>
  <si>
    <t>「瑞信在非洲『抓鮪魚』，洗錢退佣都幾千萬美元起跳！」為何船老闆張董等多位台商，在莫三比克慘賠上億？</t>
  </si>
  <si>
    <t>https://esg.businesstoday.com.tw/article/category/180689/post/202209130013</t>
  </si>
  <si>
    <t>每個職位都關鍵！上下同心全員投入 中小企業全面啟動ESG</t>
  </si>
  <si>
    <t>https://esg.businesstoday.com.tw/article/category/180687/post/202109280022</t>
  </si>
  <si>
    <t>碳中和賽跑》市場的力量：碳交易機制誘使企業主動「變綠」</t>
  </si>
  <si>
    <t>https://esg.businesstoday.com.tw/article/category/180689/post/201804180021</t>
  </si>
  <si>
    <t>一場不一樣的CSR實驗</t>
  </si>
  <si>
    <t>https://esg.businesstoday.com.tw/article/category/180689/post/202207130012</t>
  </si>
  <si>
    <t>交情40年兩位影視圈大亨，為何因台開撕破臉？年代練台生：公司最辛苦時我幫邱復生，現在反而成最大苦主</t>
  </si>
  <si>
    <t>https://esg.businesstoday.com.tw/article/category/180688/post/202109130009</t>
  </si>
  <si>
    <t>啟動線上課輔教學計畫    聯華電子點燃學習的火焰</t>
  </si>
  <si>
    <t>https://esg.businesstoday.com.tw/article/category/180689/post/202003310007</t>
  </si>
  <si>
    <t>「台灣土狗」變離岸風電霸主！一句英文都不會，世紀鋼賴文祥如何手握上百億風電訂單？</t>
  </si>
  <si>
    <t>https://esg.businesstoday.com.tw/article/category/180687/post/202107190034</t>
  </si>
  <si>
    <t>碳中和商機起飛　再生能源、儲能產業及電動車　將迎來未來五到十年的黃金時期</t>
  </si>
  <si>
    <t>https://esg.businesstoday.com.tw/article/category/180688/post/202212200008</t>
  </si>
  <si>
    <t>「我親手將先妻與胞弟抱進棺內，傷痛埋深處」…郭台銘追憶摯愛：盼癌友不用再問能活多久</t>
  </si>
  <si>
    <t>https://esg.businesstoday.com.tw/article/category/180688/post/202203040012</t>
  </si>
  <si>
    <t>全面缺貨中！寶奇生技怎麼把「機能蛋」賣進大樹、日藥本舖，讓藥局也能買蛋</t>
  </si>
  <si>
    <t>https://esg.businesstoday.com.tw/article/category/180688/post/202102240050</t>
  </si>
  <si>
    <t>健保費調漲「最快5月底上路」基層醫護怒吼：漲健保也救不了血汗！</t>
  </si>
  <si>
    <t>https://esg.businesstoday.com.tw/article/category/180687/post/201809260019</t>
  </si>
  <si>
    <t>農村的未來在哪裡？</t>
  </si>
  <si>
    <t>https://esg.businesstoday.com.tw/article/category/180687/post/202205120039</t>
  </si>
  <si>
    <t>「碳元」時代來臨！碳權如何交易將成重頭戲</t>
  </si>
  <si>
    <t>https://esg.businesstoday.com.tw/article/category/190807/post/202201120052</t>
  </si>
  <si>
    <t>ESG+現場2 》新竹 五峰 夏奶奶的那盞燈</t>
  </si>
  <si>
    <t>https://esg.businesstoday.com.tw/article/category/180688/post/201809270028</t>
  </si>
  <si>
    <t>現代人的消費觀：CP值、上網購物、企業社會責任</t>
  </si>
  <si>
    <t>https://esg.businesstoday.com.tw/article/category/180687/post/202103170055</t>
  </si>
  <si>
    <t>別以為「下雨就得救」！降雨若不符合「這條件」，水庫根本無法解渴</t>
  </si>
  <si>
    <t>https://esg.businesstoday.com.tw/article/category/180687/post/202109020016</t>
  </si>
  <si>
    <t>全球首位死因為「空汙」的人：9歲女童氣喘發作身亡，時隔7年終獲正義</t>
  </si>
  <si>
    <t>https://esg.businesstoday.com.tw/article/category/180689/post/202202230031</t>
  </si>
  <si>
    <t>「想到那時都要掉眼淚…」　彰化自行車小廠堅持不去中國，熬23年收服歐美客戶！3關鍵翻身轉上櫃</t>
  </si>
  <si>
    <t>https://esg.businesstoday.com.tw/article/category/180689/post/202109220036</t>
  </si>
  <si>
    <t>一個決定，讓它坐穩軍工筆電最大軟板供應商！圓裕轉型利基產品有成，下一步進攻電動車</t>
  </si>
  <si>
    <t>https://esg.businesstoday.com.tw/article/category/180689/post/202208310030</t>
  </si>
  <si>
    <t>台積電建廠也找它！台灣工程龍頭1千天轉骨：中鼎如何把難做的科技案，從0拚到占4成訂單？</t>
  </si>
  <si>
    <t>https://esg.businesstoday.com.tw/article/category/180688/post/202004150055</t>
  </si>
  <si>
    <t>「碳揭露A咖」光寶 節能減碳進化論</t>
  </si>
  <si>
    <t>https://esg.businesstoday.com.tw/article/category/180687/post/202009210001</t>
  </si>
  <si>
    <t>謝金河：我在離岸風力發電及危老都更兩項政策，看到小英總統的堅持與意志</t>
  </si>
  <si>
    <t>https://esg.businesstoday.com.tw/article/category/180689/post/202204080041</t>
  </si>
  <si>
    <t>Nike、Adidas都是終端用戶！迎合環保趨勢，宜新轉型彈性紗，讓運動品牌都埋單，幕後推手是他</t>
  </si>
  <si>
    <t>https://esg.businesstoday.com.tw/article/category/180687/post/201803030003</t>
  </si>
  <si>
    <t>空污威脅！生活中6招降低PM2.5暴露</t>
  </si>
  <si>
    <t>https://esg.businesstoday.com.tw/article/category/180689/post/202201130001</t>
  </si>
  <si>
    <t>「我看了30幾遍功夫熊貓！」 這家台積電供應商大老闆，為何要求員工看完三部電影才能當主管？</t>
  </si>
  <si>
    <t>https://esg.businesstoday.com.tw/article/category/180689/post/202210170006</t>
  </si>
  <si>
    <t>成立50年、市值30億美元，創辦人為何一口氣「開除」所有股東，把公司捐給「地球」？</t>
  </si>
  <si>
    <t>https://esg.businesstoday.com.tw/article/category/180687/post/202003180039</t>
  </si>
  <si>
    <t>改建養豬場，從實踐「三零」開始！</t>
  </si>
  <si>
    <t>https://esg.businesstoday.com.tw/article/category/180688/post/202009230021</t>
  </si>
  <si>
    <t>安居案例》林口社宅兼顧居住品質與公益性！身障者家屬：再也不必受租屋市場歧視</t>
  </si>
  <si>
    <t>https://esg.businesstoday.com.tw/article/category/180689/post/202002260059</t>
  </si>
  <si>
    <t>你會如何衡量你的人生？</t>
  </si>
  <si>
    <t>https://esg.businesstoday.com.tw/article/category/180687/post/202104120039</t>
  </si>
  <si>
    <t>全家推「友善時光地圖」App！秒查7折即期鮮食，目標節省3成剩食</t>
  </si>
  <si>
    <t>https://esg.businesstoday.com.tw/article/category/180687/post/202109160031</t>
  </si>
  <si>
    <t>戮力環境永續，百事可樂目標2022年初推出新植物零食、飲料</t>
  </si>
  <si>
    <t>https://esg.businesstoday.com.tw/article/category/180687/post/201910070022</t>
  </si>
  <si>
    <t>一條鯨魚可抵幾千棵樹！專家告訴你：為什麼「鯨魚」是緩解氣候危機的天然神器</t>
  </si>
  <si>
    <t>https://esg.businesstoday.com.tw/article/category/180687/post/202201070009</t>
  </si>
  <si>
    <t>汰舊換購電動機車給碳權，環署喊卡延至下半年，改直接補助3300元</t>
  </si>
  <si>
    <t>https://esg.businesstoday.com.tw/article/category/190807/post/202208010022</t>
  </si>
  <si>
    <t>麥當勞停賣植物肉漢堡，無肉不歡的消費者不買單，營養、真肉口感難克服</t>
  </si>
  <si>
    <t>https://esg.businesstoday.com.tw/article/category/180687/post/202111090006</t>
  </si>
  <si>
    <t>西伯利亞馬爾地夫？IG爆紅網美景點竟是工業污染的化學人造湖</t>
  </si>
  <si>
    <t>https://esg.businesstoday.com.tw/article/category/180688/post/202011100018</t>
  </si>
  <si>
    <t>ESG沒做好，接不到蘋果訂單！和碩違規僱用學生上夜班、超時工作　蘋果新業務合作喊卡</t>
  </si>
  <si>
    <t>https://esg.businesstoday.com.tw/article/category/180687/post/202203300011</t>
  </si>
  <si>
    <t>蘋果發行47億美元綠債！並將採購低碳鋁金屬，用於iPhone SE</t>
  </si>
  <si>
    <t>https://esg.businesstoday.com.tw/article/category/180687/post/202009210011</t>
  </si>
  <si>
    <t>全台首例！環評通過，台泥和平廠將幫花蓮燒生活垃圾</t>
  </si>
  <si>
    <t>https://esg.businesstoday.com.tw/article/category/180687/post/202105100026</t>
  </si>
  <si>
    <t>和泰力拚減碳，2025年電動車要賣到4成！為何說油電混合更能落實碳中和？</t>
  </si>
  <si>
    <t>https://esg.businesstoday.com.tw/article/category/180687/post/201801170016</t>
  </si>
  <si>
    <t>產能增、排汙量卻減，它一滴水重複利用13次...這家公司顛覆造紙業形象</t>
  </si>
  <si>
    <t>https://esg.businesstoday.com.tw/article/category/180688/post/202201030004</t>
  </si>
  <si>
    <t>長榮狂灑40個月，陽明海運年終喬不攏⋯茶壺風暴炸開</t>
  </si>
  <si>
    <t>https://esg.businesstoday.com.tw/article/category/180687/post/202107280044</t>
  </si>
  <si>
    <t>美伺服器大廠超微帶頭打造綠能機房，13年營收逆勢增七倍，回台擴產力拚龍頭！</t>
  </si>
  <si>
    <t>https://esg.businesstoday.com.tw/article/category/180687/post/202107290014</t>
  </si>
  <si>
    <t>帶頭減少污染環境！台塑董座林健男：2025年後將停止生產一次性民生用品塑料</t>
  </si>
  <si>
    <t>https://esg.businesstoday.com.tw/article/category/180687/post/202101130059</t>
  </si>
  <si>
    <t>農業也有諾亞方舟！你知道有瀕臨絕種的植物嗎？「留種」不只為保存基因，更為永續</t>
  </si>
  <si>
    <t>https://esg.businesstoday.com.tw/article/category/180687/post/202111240047</t>
  </si>
  <si>
    <t>牛奶沒有牛？以色列新創研發培養奶，獲千萬美元資金挹注</t>
  </si>
  <si>
    <t>https://esg.businesstoday.com.tw/article/category/180687/post/202012090014</t>
  </si>
  <si>
    <t>公車、客運電動化　還須面對的三道難題</t>
  </si>
  <si>
    <t>https://esg.businesstoday.com.tw/article/category/180687/post/202012110008</t>
  </si>
  <si>
    <t>北極圈一片綠，綠到讓人頭皮發麻！無人機拍出「地球暖化」驚人一幕：全世界都受衝擊</t>
  </si>
  <si>
    <t>https://esg.businesstoday.com.tw/article/category/180687/post/201706080013</t>
  </si>
  <si>
    <t>愛地球最in革命  企業先學「零廢棄」</t>
  </si>
  <si>
    <t>https://esg.businesstoday.com.tw/article/category/190807/post/202205110053</t>
  </si>
  <si>
    <t>KPMG安侯建業 發布ESG承諾進度報告</t>
  </si>
  <si>
    <t>https://esg.businesstoday.com.tw/article/category/180689/post/202210200035</t>
  </si>
  <si>
    <t>嚴陳莉蓮為嚴凱泰圓夢，卻不捨試駕納智捷新車？近1500個日子如何蛻變，一雙紅色高跟鞋露端倪</t>
  </si>
  <si>
    <t>https://esg.businesstoday.com.tw/article/category/180687/post/202008120047</t>
  </si>
  <si>
    <t>歐美致力節能減碳、台灣目標「非核家園」！全球政策聚焦，助攻12檔綠電概念股</t>
  </si>
  <si>
    <t>https://esg.businesstoday.com.tw/article/category/180689/post/202109080043</t>
  </si>
  <si>
    <t>揪輪調制度、對帳單漏洞...理專弊案頻傳，銀行內部防弊機制大改造！</t>
  </si>
  <si>
    <t>https://esg.businesstoday.com.tw/article/category/180689/post/202112010013</t>
  </si>
  <si>
    <t>當特斯拉成為電動車界的Android...谷月涵：台灣有望循PC、手機模式，吃下製造外包</t>
  </si>
  <si>
    <t>https://esg.businesstoday.com.tw/article/category/180689/post/202009160047</t>
  </si>
  <si>
    <t>「靈活、效率、彈性」傳統產業導入AI 新呈工業：過去產線安排要一天，現在3分鐘</t>
  </si>
  <si>
    <t>https://esg.businesstoday.com.tw/article/category/180687/post/202109240037</t>
  </si>
  <si>
    <t>污染者與使用者付費！詹順貴：淨零碳排入法之外，政府應課徵碳稅並調升水電油價</t>
  </si>
  <si>
    <t>https://esg.businesstoday.com.tw/article/category/180689/post/202206220049</t>
  </si>
  <si>
    <t>6年賠掉近5億、被股東質疑成效不彰…凌華放手一搏，反而有望打入BMW、福斯供應鏈！</t>
  </si>
  <si>
    <t>https://esg.businesstoday.com.tw/article/category/180688/post/202112280006</t>
  </si>
  <si>
    <t>幸福企業》率公股銀行之先！合庫明年加薪6.6％、年終獎金「遠超過七個月」</t>
  </si>
  <si>
    <t>https://esg.businesstoday.com.tw/article/category/180687/post/202208170029</t>
  </si>
  <si>
    <t>食品飲料回饋券在等你！拿悠遊卡「嗶」大眾運輸那刻，「減碳大富翁」遊戲已開始</t>
  </si>
  <si>
    <t>https://esg.businesstoday.com.tw/article/category/180687/post/202103080031</t>
  </si>
  <si>
    <t>311十周年》 即使撤離五千萬人，「最壞的劇本」依然沒有結束…時任首相菅直人袒露內心最大的恐懼</t>
  </si>
  <si>
    <t>https://esg.businesstoday.com.tw/article/category/180689/post/202008190006</t>
  </si>
  <si>
    <t>獨家專訪》UNIQLO來台10年變身台灣「國民品牌」　日籍CEO曝4大經營心法</t>
  </si>
  <si>
    <t>https://esg.businesstoday.com.tw/article/category/180689/post/202207270007</t>
  </si>
  <si>
    <t>南山淨值蒸發3千億？尹衍樑、尹崇堯出手，潤泰集團驚魂風暴「有驚但無險」</t>
  </si>
  <si>
    <t>https://esg.businesstoday.com.tw/article/category/180688/post/202102200012</t>
  </si>
  <si>
    <t>朝野支持18歲公民權　開放「不在籍投票」恐卡關修憲工程</t>
  </si>
  <si>
    <t>https://esg.businesstoday.com.tw/article/category/180689/post/201912250036</t>
  </si>
  <si>
    <t>「簽下夫姓那刻也曾遲疑」不服輸的性格，讓嚴陳莉蓮不當貴婦、當企業家</t>
  </si>
  <si>
    <t>https://esg.businesstoday.com.tw/article/category/190807/post/202107230033</t>
  </si>
  <si>
    <t>二級警戒懶人包》補教業、體育場開放！7張圖掌握「最新指引」</t>
  </si>
  <si>
    <t>https://esg.businesstoday.com.tw/article/category/180689/post/202109060035</t>
  </si>
  <si>
    <t>劉揚偉：鴻海買旺宏六吋廠，可望解決電動車三大問題</t>
  </si>
  <si>
    <t>https://esg.businesstoday.com.tw/article/category/180689/post/202209120019</t>
  </si>
  <si>
    <t>靠「不管理」打動日本人！全球拿下近百家公司，友嘉如何將百年品牌納為囊中物？</t>
  </si>
  <si>
    <t>https://esg.businesstoday.com.tw/article/category/180687/post/202010080005</t>
  </si>
  <si>
    <t>一只咖啡杯征服國際食品供應鏈 永豐餘用食安紙走向世界舞台 將以生質材尋新商機</t>
  </si>
  <si>
    <t>https://esg.businesstoday.com.tw/article/category/180689/post/202212140012</t>
  </si>
  <si>
    <t>上任1個月就碰上壽險業最劇烈風暴，不到40歲的尹崇堯如何扛起南山5兆帝國？</t>
  </si>
  <si>
    <t>https://esg.businesstoday.com.tw/article/category/180689/post/201809050031</t>
  </si>
  <si>
    <t>一條橡皮筋與學習型組織</t>
  </si>
  <si>
    <t>https://esg.businesstoday.com.tw/article/category/180687/post/202108300015</t>
  </si>
  <si>
    <t>為什麼核四爭議不斷？臺灣真的需要第四座核電廠嗎？</t>
  </si>
  <si>
    <t>https://esg.businesstoday.com.tw/article/category/180687/post/201905300007</t>
  </si>
  <si>
    <t>9成海龜死後體內都含垃圾！便利與自私下所製造塑膠袋，是牠們的致命殺手</t>
  </si>
  <si>
    <t>https://esg.businesstoday.com.tw/article/category/180687/post/202006040044</t>
  </si>
  <si>
    <t>去年網購使用上億個紙箱，今年再成長逾一成...宅經濟引爆包材危機 電商業者如何解？</t>
  </si>
  <si>
    <t>https://esg.businesstoday.com.tw/article/category/180689/post/202207080018</t>
  </si>
  <si>
    <t>AI 智能配案、經營會員，信義房屋如何做到房仲業的數位轉型？</t>
  </si>
  <si>
    <t>https://esg.businesstoday.com.tw/article/category/180689/post/202201230011</t>
  </si>
  <si>
    <t>好羨慕！鴻海尾牙一個下午誕生20個百萬富翁，劉揚偉點出三大挑戰「鴻海正在華麗轉型」</t>
  </si>
  <si>
    <t>https://esg.businesstoday.com.tw/article/category/180687/post/202109290029</t>
  </si>
  <si>
    <t>追求淨零排放從改變行為做起　森崴能源打造台灣企業成為世界ESG模範</t>
  </si>
  <si>
    <t>https://esg.businesstoday.com.tw/article/category/180687/post/201809120030</t>
  </si>
  <si>
    <t>垃圾，你是「關鍵資源」！</t>
  </si>
  <si>
    <t>https://esg.businesstoday.com.tw/article/category/180689/post/202206010032</t>
  </si>
  <si>
    <t>全球3成後座娛樂系統由他們包辦！大同四代如何帶領10人起家小公司，擊敗日商搶進豐田供應鏈？</t>
  </si>
  <si>
    <t>https://esg.businesstoday.com.tw/article/category/180687/post/202011020029</t>
  </si>
  <si>
    <t>習近平減碳的秘密武器，竟跟Toyota大有關係？專家警告：川普再不出手，將眼睜睜看中國成電動車霸主</t>
  </si>
  <si>
    <t>https://esg.businesstoday.com.tw/article/category/190807/post/202202250027</t>
  </si>
  <si>
    <t>俄烏戰爭》歐盟推動淨零排放嚴重傷害俄國經濟！去碳威脅俄根基，為何普丁非戰不可？</t>
  </si>
  <si>
    <t>https://esg.businesstoday.com.tw/article/category/180687/post/202012160056</t>
  </si>
  <si>
    <t>「肥宅快樂水」快樂不起來！塑膠污染世界排行Top3：可口可樂竟已連續3年冠軍</t>
  </si>
  <si>
    <t>https://esg.businesstoday.com.tw/article/category/180689/post/202211180025</t>
  </si>
  <si>
    <t>FTX創辦人SBF 獲准交保，天價76億＋戴監控儀器！「父母身家全押棄保就全充公」…</t>
  </si>
  <si>
    <t>https://esg.businesstoday.com.tw/article/category/180687/post/202111090015</t>
  </si>
  <si>
    <t>永續是門好生意？Google 執行長：商品夠環保，搜尋引擎也會幫你一把！</t>
  </si>
  <si>
    <t>https://esg.businesstoday.com.tw/article/category/180687/post/202009150019</t>
  </si>
  <si>
    <t>這是一場複雜的騙局！「卡車界特斯拉」Nikola被踢爆造假內幕：技術誇大、訂單灌水，連影片都假的</t>
  </si>
  <si>
    <t>https://esg.businesstoday.com.tw/article/category/180687/post/202208030016</t>
  </si>
  <si>
    <t>鋼鐵業看向零廢棄！台灣鋼聯「挖礦煉金」，明年處理大肚溪集塵灰</t>
  </si>
  <si>
    <t>https://esg.businesstoday.com.tw/article/category/190807/post/202212290004</t>
  </si>
  <si>
    <t>共謀全球永續發展目標   台美攜手舉辦美國永續農業論壇，各界專家學者共襄盛舉</t>
  </si>
  <si>
    <t>https://esg.businesstoday.com.tw/article/category/180689/post/202209080026</t>
  </si>
  <si>
    <t>台灣微軟15年來首度內部提拔總座！「土生土長」的卞志祥為何能接下轉型大任？</t>
  </si>
  <si>
    <t>https://esg.businesstoday.com.tw/article/category/180687/post/202204140018</t>
  </si>
  <si>
    <t>專訪屈臣氏董事總經理》優惠券存手機…1年可省1300萬張感熱紙，她拚2025年10％用綠電</t>
  </si>
  <si>
    <t>https://esg.businesstoday.com.tw/article/category/180688/post/202209160013</t>
  </si>
  <si>
    <t>幸福企業！周品均幫員工抗通膨，除了高層，「全面調薪5-10%」，還能4點下班接小孩</t>
  </si>
  <si>
    <t>https://esg.businesstoday.com.tw/article/category/180687/post/202205030007</t>
  </si>
  <si>
    <t>年少500億隻蜜蜂、蜂蜜產量銳減，MeliBio獲1.7億元投資力推「植物性蜂蜜」</t>
  </si>
  <si>
    <t>https://esg.businesstoday.com.tw/article/category/180687/post/201805090022</t>
  </si>
  <si>
    <t>鼓勵化學品用「租賃」的</t>
  </si>
  <si>
    <t>https://esg.businesstoday.com.tw/article/category/180687/post/202011170033</t>
  </si>
  <si>
    <t>文青網美朝聖必訪！全台12個綠建築秘境：這家捷運就能到，讓你彷彿置身熱帶雨林</t>
  </si>
  <si>
    <t>https://esg.businesstoday.com.tw/article/category/180689/post/202209120004</t>
  </si>
  <si>
    <t>「批中共腦殘」、「罵中天匪台」、「捐助黑熊學院」，曹興誠為什麼突然要做這些事？</t>
  </si>
  <si>
    <t>https://esg.businesstoday.com.tw/article/category/180689/post/201712200009</t>
  </si>
  <si>
    <t>不要急著「長大」</t>
  </si>
  <si>
    <t>https://esg.businesstoday.com.tw/article/category/180688/post/201712130008</t>
  </si>
  <si>
    <t>社會責任概念還沒老掉牙</t>
  </si>
  <si>
    <t>https://esg.businesstoday.com.tw/article/category/180687/post/202008250022</t>
  </si>
  <si>
    <t>台電推「秘密武器」，每6小時用電報你知，抓出家中吃電怪獸</t>
  </si>
  <si>
    <t>https://esg.businesstoday.com.tw/article/category/180687/post/202202090008</t>
  </si>
  <si>
    <t>德國電動機車 Naon Zero-One 新設計，讓你心動嗎？</t>
  </si>
  <si>
    <t>https://esg.businesstoday.com.tw/article/category/180687/post/202105260050</t>
  </si>
  <si>
    <t>核電爭議再起！美專家：核廢料處理耗時百萬年，根本像「詛咒」</t>
  </si>
  <si>
    <t>https://esg.businesstoday.com.tw/article/category/180687/post/202010260025</t>
  </si>
  <si>
    <t>半數員工是更生人，留任率更達96％！這家汽車零件公司是如何把商品賣給Audi、BMW，做到年營收116億？</t>
  </si>
  <si>
    <t>https://esg.businesstoday.com.tw/article/category/180687/post/202012080038</t>
  </si>
  <si>
    <t>不是打著「綠電」就OK！民眾發言3分鐘被打斷、環團最好別講話...彰化大城濕地光電案給我們的9大省思</t>
  </si>
  <si>
    <t>https://esg.businesstoday.com.tw/article/category/180687/post/202203210004</t>
  </si>
  <si>
    <t>企業新挑戰！海外子公司納碳排盤查</t>
  </si>
  <si>
    <t>https://esg.businesstoday.com.tw/article/category/180687/post/202107200024</t>
  </si>
  <si>
    <t>廢棄物成為搶手貨　中國減碳再祭新招！搶賺「碳商機」　把握這3個投資方向</t>
  </si>
  <si>
    <t>https://esg.businesstoday.com.tw/article/category/180687/post/202203240034</t>
  </si>
  <si>
    <t>限時送達、超時免費的生鮮雜貨平台Zero，怎麼做到「不用塑膠袋」？</t>
  </si>
  <si>
    <t>https://esg.businesstoday.com.tw/article/category/180687/post/202011270006</t>
  </si>
  <si>
    <t>用電大戶條款明年上路 恐買不到綠電</t>
  </si>
  <si>
    <t>https://esg.businesstoday.com.tw/article/category/180687/post/202111010034</t>
  </si>
  <si>
    <t>Bill Gates：氣候投資將產生10個Tesla回報</t>
  </si>
  <si>
    <t>https://esg.businesstoday.com.tw/article/category/180689/post/202009020037</t>
  </si>
  <si>
    <t>一機搞定訂位、點餐、外送、管銷　轉型二代店營收逆增70％</t>
  </si>
  <si>
    <t>https://esg.businesstoday.com.tw/article/category/180687/post/202204290024</t>
  </si>
  <si>
    <t>英國新創用藻類發展碳捕捉，成本估每噸 50 美元</t>
  </si>
  <si>
    <t>https://esg.businesstoday.com.tw/article/category/180689/post/202201100011</t>
  </si>
  <si>
    <t>海外台廠受創！抗議年終縮水，寶成越南廠員工大罷工</t>
  </si>
  <si>
    <t>https://esg.businesstoday.com.tw/article/category/180687/post/202110190016</t>
  </si>
  <si>
    <t>國產建材拚零碳排，導入全台首創碳礦化混凝土</t>
  </si>
  <si>
    <t>https://esg.businesstoday.com.tw/article/category/180687/post/202107160010</t>
  </si>
  <si>
    <t>變頻冷氣「吹整天」比開8小時還省電？台電公布答案了！省電3妙招讓你冷氣爽爽開</t>
  </si>
  <si>
    <t>https://esg.businesstoday.com.tw/article/category/180689/post/202205200028</t>
  </si>
  <si>
    <t>幫加盟主付原料錢「紓困分期」、絕不裁員！路易莎黃銘賢在低谷佈局：現在不好，是為未來的好準備</t>
  </si>
  <si>
    <t>https://esg.businesstoday.com.tw/article/category/180688/post/201901140007</t>
  </si>
  <si>
    <t>如果產檢發現嬰兒智商只有80...比爾蓋茲：基因工程可能讓社會更不平等</t>
  </si>
  <si>
    <t>https://esg.businesstoday.com.tw/article/category/180689/post/202109150024</t>
  </si>
  <si>
    <t>台積電董事平均每人年領5千萬！一張表看上市公司董監酬勞，為何台灣公司治理讓外資傻眼？</t>
  </si>
  <si>
    <t>https://esg.businesstoday.com.tw/article/category/180687/post/202205250054</t>
  </si>
  <si>
    <t>中小企業碳盤查指引出爐！三步驟算出溫室氣體排放量</t>
  </si>
  <si>
    <t>https://esg.businesstoday.com.tw/article/category/180689/post/202207130014</t>
  </si>
  <si>
    <t>「不證明自己，進不了供應鏈」忍痛收掉千人蘇州廠、慘賠一半資本額，坦德如何變身鴻海攻電動車麻吉？</t>
  </si>
  <si>
    <t>https://esg.businesstoday.com.tw/article/category/190807/post/202202070016</t>
  </si>
  <si>
    <t>虎年開工！預見四大挑戰，國泰金蔡宏圖發信勉員工 「你比你想的勇敢」</t>
  </si>
  <si>
    <t>https://esg.businesstoday.com.tw/article/category/180687/post/202102020032</t>
  </si>
  <si>
    <t>地下3公里的寶藏，讓我們省了燃料和暖氣...台灣的地熱發電之路</t>
  </si>
  <si>
    <t>https://esg.businesstoday.com.tw/article/category/180687/post/202104220017</t>
  </si>
  <si>
    <t>響應世界地球日！Booking.com調查：8成台灣人將進行永續旅遊，減少資源浪費！</t>
  </si>
  <si>
    <t>https://esg.businesstoday.com.tw/article/category/180688/post/202006030038</t>
  </si>
  <si>
    <t>一個口罩三個徵兆</t>
  </si>
  <si>
    <t>https://esg.businesstoday.com.tw/article/category/180687/post/202212210053</t>
  </si>
  <si>
    <t>「不要逼我們去用塑膠！」網購包裝減量新規明年7月上路，為何管制項目引業者反彈？</t>
  </si>
  <si>
    <t>https://esg.businesstoday.com.tw/article/category/180687/post/202202090023</t>
  </si>
  <si>
    <t>素肉一定很難吃？這家新創推出素菲力牛排，油花、口感完美模擬真肉</t>
  </si>
  <si>
    <t>https://esg.businesstoday.com.tw/article/category/190807/post/202109270036</t>
  </si>
  <si>
    <t>「金九銀十」產業旺季毀了！中國10多省大限電、民生經濟全崩潰，都因這篇報告！</t>
  </si>
  <si>
    <t>https://esg.businesstoday.com.tw/article/category/180687/post/201804110022</t>
  </si>
  <si>
    <t>跟德國人學永續經營</t>
  </si>
  <si>
    <t>https://esg.businesstoday.com.tw/article/category/180688/post/201812050009</t>
  </si>
  <si>
    <t>良善對話，找回社會關懷！</t>
  </si>
  <si>
    <t>https://esg.businesstoday.com.tw/article/category/180688/post/202108300041</t>
  </si>
  <si>
    <t>納智捷新款電動車10月登場！面對全球車用晶片荒，裕隆：旗下品牌都不缺</t>
  </si>
  <si>
    <t>https://esg.businesstoday.com.tw/article/category/180688/post/202209060019</t>
  </si>
  <si>
    <t>阿堂鹹粥發票開不開？國稅局「8類店家可例外」　魚價大跌卻喊漲！全因虱目魚1點太特殊</t>
  </si>
  <si>
    <t>https://esg.businesstoday.com.tw/article/category/180687/post/202101070010</t>
  </si>
  <si>
    <t>來自地獄的「血水」？虎尾溪成｢紅色多瑙河｣嚇壞人，福懋興業偷排汙水遭重罰2千萬停工</t>
  </si>
  <si>
    <t>https://esg.businesstoday.com.tw/article/category/190807/post/202207220013</t>
  </si>
  <si>
    <t>林志穎駕特斯拉自撞、5秒起火變廢鐵…電動車燒起來為何難撲滅？得出動「這工具」才能控局面！</t>
  </si>
  <si>
    <t>https://esg.businesstoday.com.tw/article/category/180687/post/202207150008</t>
  </si>
  <si>
    <t>朋友因為空污染病，她把10年研究變成創新解方！加拿大新創WeavAir為何落腳台灣？</t>
  </si>
  <si>
    <t>https://esg.businesstoday.com.tw/article/category/180687/post/202106230001</t>
  </si>
  <si>
    <t>免費碳稅行不通，力抗氣候暖化，研議「邊境碳稅」勢在必行</t>
  </si>
  <si>
    <t>https://esg.businesstoday.com.tw/article/category/180689/post/202005130027</t>
  </si>
  <si>
    <t>東元被巨鱷狙擊！口袋深不可測的寶佳林陳海父子　奇襲招術解密</t>
  </si>
  <si>
    <t>https://esg.businesstoday.com.tw/article/category/190807/post/202204290014</t>
  </si>
  <si>
    <t>台灣高鐵公司五度榮獲公司治理評鑑前 5%佳績</t>
  </si>
  <si>
    <t>https://esg.businesstoday.com.tw/article/category/180689/post/202110110005</t>
  </si>
  <si>
    <t>國巨靠九宮格策略「5 年併10家公司」！陳泰銘：當大家都在搶蛋糕下的麵粉，上面的奶油才是質變關鍵</t>
  </si>
  <si>
    <t>https://esg.businesstoday.com.tw/article/category/190807/post/202108250080</t>
  </si>
  <si>
    <t>立院副院長蔡其昌號召全民共同響應「同島一隊 #ClimateTeamTaiwan」倡議，不分你我付諸氣候行動，邁向永續未來</t>
  </si>
  <si>
    <t>https://esg.businesstoday.com.tw/article/category/180687/post/201808220021</t>
  </si>
  <si>
    <t>綠科技與暖實力 商機龐大</t>
  </si>
  <si>
    <t>https://esg.businesstoday.com.tw/article/category/180687/post/202109030022</t>
  </si>
  <si>
    <t>超級懶人包》核電適合台灣嗎？核災有多可怕？再生能源該怎麼走？核四公投前，你應該要知道的事</t>
  </si>
  <si>
    <t>https://esg.businesstoday.com.tw/article/category/180687/post/202103170071</t>
  </si>
  <si>
    <t>身為消費者，你可以很有影響力！比爾蓋茲：告訴市場，我們要過低碳生活</t>
  </si>
  <si>
    <t>https://esg.businesstoday.com.tw/article/category/180688/post/202212020032</t>
  </si>
  <si>
    <t>靠同情與愛心支撐的公益消費，無法達到永續！樂芽陪身障者共同研發，用甜點收服「懂吃」的族群</t>
  </si>
  <si>
    <t>https://esg.businesstoday.com.tw/article/category/180688/post/202203040023</t>
  </si>
  <si>
    <t>想當「鋼鐵人」？年薪有機會百萬！中鋼招考350名新兵，唯獨「1要求」：無法勝任別報考</t>
  </si>
  <si>
    <t>https://esg.businesstoday.com.tw/article/category/180687/post/202009010026</t>
  </si>
  <si>
    <t>台灣5年後進入「超高齡社會」…蔡其昌：面對人口危機，要為孩子做好3件事</t>
  </si>
  <si>
    <t>https://esg.businesstoday.com.tw/article/category/180687/post/202012020021</t>
  </si>
  <si>
    <t>繼八方雲集合作後，Green Monday將攻進你家餐桌...「新豬肉」席捲台灣三部曲</t>
  </si>
  <si>
    <t>https://esg.businesstoday.com.tw/article/category/180687/post/202108190010</t>
  </si>
  <si>
    <t>台灣已升溫1.6°C 中研院分析減碳最好、最差狀況：世紀末前我們可能失去冬天</t>
  </si>
  <si>
    <t>https://esg.businesstoday.com.tw/article/category/190807/post/202108160022</t>
  </si>
  <si>
    <t>漁電模範生！推動智慧養殖經驗 盼創雲林綠能產業多贏</t>
  </si>
  <si>
    <t>https://esg.businesstoday.com.tw/article/category/180687/post/202103090002</t>
  </si>
  <si>
    <t>鴻海靠電動車再起　謝金河：2關鍵投資潛力更勝晶圓雙雄、聯發科</t>
  </si>
  <si>
    <t>https://esg.businesstoday.com.tw/article/category/180688/post/202010220030</t>
  </si>
  <si>
    <t>川普偏愛石化能源、拜登重視綠能產業...一表掌握美總統大選投資布局</t>
  </si>
  <si>
    <t>https://esg.businesstoday.com.tw/article/category/180687/post/202106300084</t>
  </si>
  <si>
    <t>台塑購物網拼「出貨減塑」，8成包材順利循環回收利用</t>
  </si>
  <si>
    <t>https://esg.businesstoday.com.tw/article/category/180688/post/202212190010</t>
  </si>
  <si>
    <t>想要公司有幼兒園、提供臨托服務，寫紙條給老闆就能實現？遊戲橘子超有感福利，親揭寵員工心法</t>
  </si>
  <si>
    <t>https://esg.businesstoday.com.tw/article/category/180687/post/202204280021</t>
  </si>
  <si>
    <t>歐盟碳邊境稅襲來！20萬台廠迎戰三個「碳焦慮」</t>
  </si>
  <si>
    <t>https://esg.businesstoday.com.tw/article/category/180687/post/201901160019</t>
  </si>
  <si>
    <t>挑戰不可能！牛糞變飲水  咖啡膠囊可分解</t>
  </si>
  <si>
    <t>https://esg.businesstoday.com.tw/article/category/180687/post/202103190005</t>
  </si>
  <si>
    <t>抗空汙戴「這款口罩」CP值最高！醫生教你提高阻絕效果：這2款完全無效</t>
  </si>
  <si>
    <t>https://esg.businesstoday.com.tw/article/category/180687/post/202009220008</t>
  </si>
  <si>
    <t>一家營收千億的公司，老闆竟砍掉ESG部門...永續專家黃正忠：我看見世界不永續的風險</t>
  </si>
  <si>
    <t>https://esg.businesstoday.com.tw/article/category/180687/post/202202140012</t>
  </si>
  <si>
    <t>甲烷造成暖化的能力是二氧化碳數十倍！百國承諾2030年前減排三成，但有三隱憂</t>
  </si>
  <si>
    <t>https://esg.businesstoday.com.tw/article/category/180689/post/202103240035</t>
  </si>
  <si>
    <t>基層員工竟能出資1.8億元認股？保全、司機全都來！國巨認股背後的真相</t>
  </si>
  <si>
    <t>https://esg.businesstoday.com.tw/article/category/180688/post/202012020049</t>
  </si>
  <si>
    <t>科技業只有25％女性，鄒開蓮卻能任職Yahoo高管20年：女人不只要爭取坐在桌子上，更要相信我是「被歡迎的」</t>
  </si>
  <si>
    <t>https://esg.businesstoday.com.tw/article/category/180687/post/202009100038</t>
  </si>
  <si>
    <t>曾1年漏掉近5億噸水，如今減少的漏水量可裝滿逾1座石門水庫！56年來首度汛期無颱，台灣如何留住更多水？</t>
  </si>
  <si>
    <t>https://esg.businesstoday.com.tw/article/category/180687/post/202209300035</t>
  </si>
  <si>
    <t>台數科展現永續決心 轉型為智慧科技集團</t>
  </si>
  <si>
    <t>https://esg.businesstoday.com.tw/article/category/180687/post/202111100050</t>
  </si>
  <si>
    <t>天然氣是新煤炭，專家：應盡快淘汰</t>
  </si>
  <si>
    <t>https://esg.businesstoday.com.tw/article/category/180687/post/202006230070</t>
  </si>
  <si>
    <t>我們需要以「甜甜圈」為模型！21世紀經濟發展指南針</t>
  </si>
  <si>
    <t>https://esg.businesstoday.com.tw/article/category/180687/post/202111080022</t>
  </si>
  <si>
    <t>COP26》北極熊難民吸全球媒體目光，台灣藝術家黃瑞芳再次讓世界看見吐瓦魯</t>
  </si>
  <si>
    <t>https://esg.businesstoday.com.tw/article/category/180689/post/202108240012</t>
  </si>
  <si>
    <t>東京著衣如何從峰頂落到負債1.1億地步？周品均指出3大致命錯誤</t>
  </si>
  <si>
    <t>https://esg.businesstoday.com.tw/article/category/180688/post/202004100016</t>
  </si>
  <si>
    <t>曾出手救背債兒、弱勢勞工⋯昔日是法官、勞動局長的陳業鑫　他要靠什麼撼動勞資對立的高牆？</t>
  </si>
  <si>
    <t>https://esg.businesstoday.com.tw/article/category/180689/post/202109290006</t>
  </si>
  <si>
    <t>高雄這航太業獲利王！意外中兩箭重傷怎辦？ 「危機讓很多公司關廠，只要我們存活，這些都會變成肥料」</t>
  </si>
  <si>
    <t>https://esg.businesstoday.com.tw/article/category/180689/post/202205230034</t>
  </si>
  <si>
    <t>Netflix忠實用戶流失倍增，還宣佈裁員150人，串流媒體巨頭怎麼了？</t>
  </si>
  <si>
    <t>https://esg.businesstoday.com.tw/article/category/180687/post/202201200011</t>
  </si>
  <si>
    <t>海上貿易石化產品佔四成，專家：邁向清潔能源可減少一半船隻</t>
  </si>
  <si>
    <t>https://esg.businesstoday.com.tw/article/category/180687/post/202009110015</t>
  </si>
  <si>
    <t>一年省下「4口之家14年用水量」！台北101是怎麼做到的？遠百做好「一個細節」就能日省50噸水</t>
  </si>
  <si>
    <t>https://esg.businesstoday.com.tw/article/category/180689/post/202009160002</t>
  </si>
  <si>
    <t>新聞幕後》遭金管會重罰命停職！董座吳東進錯愕 解密新光事件始末</t>
  </si>
  <si>
    <t>https://esg.businesstoday.com.tw/article/category/180689/post/202210310014</t>
  </si>
  <si>
    <t>玉山銀行接軌國際高標準  攜手企業與大眾邁向淨零家園</t>
  </si>
  <si>
    <t>https://esg.businesstoday.com.tw/article/category/190807/post/202204130030</t>
  </si>
  <si>
    <t>ESG不僅是口號！揭密企業必備管理心法與數位轉型</t>
  </si>
  <si>
    <t>https://esg.businesstoday.com.tw/article/category/180689/post/202210060005</t>
  </si>
  <si>
    <t>一週工作四天好嗎？英國B型企業：這是我們做出的最佳決定之一</t>
  </si>
  <si>
    <t>https://esg.businesstoday.com.tw/article/category/180687/post/202211180051</t>
  </si>
  <si>
    <t>「中小企業不清楚為何而戰…」零碳大學校長楊聲勇：淨零轉型的目的是企業創新、優化生產！</t>
  </si>
  <si>
    <t>https://esg.businesstoday.com.tw/article/category/180687/post/201902190045</t>
  </si>
  <si>
    <t>提供終生保固維修服務，以修繕代替購買...富雨洋傘：撐出傘界環保奇蹟</t>
  </si>
  <si>
    <t>https://esg.businesstoday.com.tw/article/category/180687/post/202203080017</t>
  </si>
  <si>
    <t>買鑽石送碳足跡！新創 Aether 如何透過碳捕捉技術，憑空製造出鑽石？</t>
  </si>
  <si>
    <t>https://esg.businesstoday.com.tw/article/category/180689/post/202107150018</t>
  </si>
  <si>
    <t>東元改選下周登場！焦佑倫：情緒會過去，最終還是要回歸公司治理</t>
  </si>
  <si>
    <t>https://esg.businesstoday.com.tw/article/category/180687/post/202201200010</t>
  </si>
  <si>
    <t>廢棄物變黃金！鋼聯 11 項高單價廢棄物處理，產量增 25% 挹注營運</t>
  </si>
  <si>
    <t>https://esg.businesstoday.com.tw/article/category/180687/post/202012280017</t>
  </si>
  <si>
    <t>為什麼開冷暖氣一小時、追劇一小時的碳排竟然比蓋一棟房子本身還高？</t>
  </si>
  <si>
    <t>https://esg.businesstoday.com.tw/article/category/180687/post/201809190009</t>
  </si>
  <si>
    <t>環保界Uber上門幫你載垃圾</t>
  </si>
  <si>
    <t>https://esg.businesstoday.com.tw/article/category/180687/post/202201270010</t>
  </si>
  <si>
    <t>購物附上碳足跡！挪威電商推「氣候收據」，促紅肉銷量大減</t>
  </si>
  <si>
    <t>https://esg.businesstoday.com.tw/article/category/180687/post/202105030015</t>
  </si>
  <si>
    <t>專訪鄭明修：進擊的巨大汙染！解析海漂垃圾的全球分布</t>
  </si>
  <si>
    <t>https://esg.businesstoday.com.tw/article/category/180689/post/201905290013</t>
  </si>
  <si>
    <t>感謝信與它的三層益處</t>
  </si>
  <si>
    <t>https://esg.businesstoday.com.tw/article/category/180687/post/202207110021</t>
  </si>
  <si>
    <t>瞄準輔導企業碳盤查、驗證商機！安侯建業主席陳俊光：今年將成立碳資源服務新公司</t>
  </si>
  <si>
    <t>https://esg.businesstoday.com.tw/article/category/180687/post/201901160010</t>
  </si>
  <si>
    <t>漂綠、漂藍不可能力挽狂瀾</t>
  </si>
  <si>
    <t>https://esg.businesstoday.com.tw/article/category/190807/post/202204060034</t>
  </si>
  <si>
    <t>開超多職缺來面試的不多、主管退休卻沒台灣人接得上...「缺工海嘯第一排」他們培養僑生當幹部</t>
  </si>
  <si>
    <t>https://esg.businesstoday.com.tw/article/category/180689/post/202006190006</t>
  </si>
  <si>
    <t>別讓股東不開心！ESG表現不佳，企業高層首當其衝</t>
  </si>
  <si>
    <t>https://esg.businesstoday.com.tw/article/category/180687/post/201910310018</t>
  </si>
  <si>
    <t>不鏽鋼吸管、玻璃吸管...不見得更環保！5個假掰文青減塑行為，你中了幾個？</t>
  </si>
  <si>
    <t>https://esg.businesstoday.com.tw/article/category/180689/post/202110130009</t>
  </si>
  <si>
    <t>台灣本土雞肉龍頭，竟當起植物肉菜鳥！大成砸10億跨界素食，背後盤算是什麼？</t>
  </si>
  <si>
    <t>https://esg.businesstoday.com.tw/article/category/180688/post/202011300033</t>
  </si>
  <si>
    <t>臉書牆上的篩選機制，比你媽還了解你？資訊餵養時代的省思：人工智慧越強大，危機越大？</t>
  </si>
  <si>
    <t>https://esg.businesstoday.com.tw/article/category/180687/post/202009300018</t>
  </si>
  <si>
    <t>回收14億個瓶罐，減少超過15噸碳排放，帶來超過10億業績！丹麥回收系統堪稱典範</t>
  </si>
  <si>
    <t>https://esg.businesstoday.com.tw/article/category/180689/post/202006240020</t>
  </si>
  <si>
    <t>台積電薪水有多好？全球員工年薪再增5萬達「這數字」、總裁魏哲家領近3億</t>
  </si>
  <si>
    <t>https://esg.businesstoday.com.tw/article/category/180687/post/202205180025</t>
  </si>
  <si>
    <t>把水找回來 ！「虹吸管」現身布袋廢鹽田，復育濕地打造候鳥棲地</t>
  </si>
  <si>
    <t>https://esg.businesstoday.com.tw/article/category/180687/post/202212070023</t>
  </si>
  <si>
    <t>減塑是國家的事還是全球的事？聯合國展開首次塑膠污染公約談判</t>
  </si>
  <si>
    <t>https://esg.businesstoday.com.tw/article/category/180687/post/202211100006</t>
  </si>
  <si>
    <t>40年來最嚴重乾旱！非洲面臨生存危機，肯亞上千隻動物死亡，人類也面臨饑荒.....</t>
  </si>
  <si>
    <t>https://esg.businesstoday.com.tw/article/category/180689/post/202201050004</t>
  </si>
  <si>
    <t>豐田2030年推30款電動車》從不屑到不追不行，第3代掌門人為何決定「認錯」對決特斯拉？</t>
  </si>
  <si>
    <t>https://esg.businesstoday.com.tw/article/category/180687/post/201912050006</t>
  </si>
  <si>
    <t>塞車塞到懷疑人生？雪梨推「共乘制度」， 解決30年後的交通問題</t>
  </si>
  <si>
    <t>https://esg.businesstoday.com.tw/article/category/180688/post/202108040028</t>
  </si>
  <si>
    <t>被爸爸「騙」大的資優生！扭轉貧窮世襲，總統教育獎得主林千祐 ，零資源學好英文</t>
  </si>
  <si>
    <t>https://esg.businesstoday.com.tw/article/category/180687/post/202210190010</t>
  </si>
  <si>
    <t>要求合作夥伴節能 20％，否則拿不到台積電訂單！除了減碳，看護國神山如何帶領產業推動零碳革命</t>
  </si>
  <si>
    <t>https://esg.businesstoday.com.tw/article/category/180687/post/201708170015</t>
  </si>
  <si>
    <t>善用「豬隊友」  台糖董座的循環煉金術</t>
  </si>
  <si>
    <t>https://esg.businesstoday.com.tw/article/category/180689/post/202112060015</t>
  </si>
  <si>
    <t>大立光、安隆…公司治理兩樣情！黃志芳：ESG將是未來企業核心競爭力</t>
  </si>
  <si>
    <t>https://esg.businesstoday.com.tw/article/category/180687/post/202203170027</t>
  </si>
  <si>
    <t>放棄高薪、出走台積電創業也要解決「水危機」，臥龍智慧用AI替客戶省水30萬噸</t>
  </si>
  <si>
    <t>https://esg.businesstoday.com.tw/article/category/180689/post/202107220045</t>
  </si>
  <si>
    <t>銀行理專盜領客戶3.47億！金管會重罰3千萬史上最高</t>
  </si>
  <si>
    <t>https://esg.businesstoday.com.tw/article/category/180687/post/202205050013</t>
  </si>
  <si>
    <t>含重金屬、塑化劑溶出疑慮，PVC包材、容器及免洗餐具2023年7月退場</t>
  </si>
  <si>
    <t>https://esg.businesstoday.com.tw/article/category/180687/post/202008210012</t>
  </si>
  <si>
    <t>永續不只是環保議題，它與經濟不對立！蔡其昌：推動永續發展，我們最容易犯的錯</t>
  </si>
  <si>
    <t>https://esg.businesstoday.com.tw/article/category/180689/post/202009290054</t>
  </si>
  <si>
    <t>是否黑心經營？　看這「五大平台」各項數據分析企業「良心成績單」</t>
  </si>
  <si>
    <t>https://esg.businesstoday.com.tw/article/category/180687/post/202105240028</t>
  </si>
  <si>
    <t>一款用碳排放做的香水！綠色生技團隊 LanzaTech 助美國美容大廠，讓香水生產更永續</t>
  </si>
  <si>
    <t>https://esg.businesstoday.com.tw/article/category/180687/post/202008250019</t>
  </si>
  <si>
    <t>30年後台灣變「海之國」？綠色和平示警「氣候緊急」...未來颱風一到　將水淹5千個小巨蛋</t>
  </si>
  <si>
    <t>https://esg.businesstoday.com.tw/article/category/180689/post/202110200048</t>
  </si>
  <si>
    <t>一年發 1.76億育兒津貼，鴻海「0到6歲公司養」！為什麼選擇「育兒」投入ESG？劉揚偉給答案</t>
  </si>
  <si>
    <t>https://esg.businesstoday.com.tw/article/category/190807/post/202112140003</t>
  </si>
  <si>
    <t>碳權價格再刷新高！專家：三位數觸手可及，料達200歐元</t>
  </si>
  <si>
    <t>https://esg.businesstoday.com.tw/article/category/180688/post/202210280008</t>
  </si>
  <si>
    <t>連垃圾減量都訂出具體實踐目標！這家台灣文創如何成為B型企業，提升印花人的綠色生活意識？</t>
  </si>
  <si>
    <t>https://esg.businesstoday.com.tw/article/category/180688/post/202209160023</t>
  </si>
  <si>
    <t>「地球是我們唯一的股東」Patagonia創辦人棄30億美元所有權，所有盈餘將用來拯救氣候危機</t>
  </si>
  <si>
    <t>https://esg.businesstoday.com.tw/article/category/180688/post/201903270056</t>
  </si>
  <si>
    <t>工時超過20小時、扛生死協商...勞基法能解救住院醫師的過勞嗎？</t>
  </si>
  <si>
    <t>https://esg.businesstoday.com.tw/article/category/190807/post/202212080035</t>
  </si>
  <si>
    <t>美國預防保健品牌嘉康利走在永續最前線 攜手消費者植樹響應最「嘉」環保時光</t>
  </si>
  <si>
    <t>https://esg.businesstoday.com.tw/article/category/180688/post/202107200027</t>
  </si>
  <si>
    <t>726有望降級！二級不用口罩「戴牢牢」？　與三級差多少...一圖看懂</t>
  </si>
  <si>
    <t>https://esg.businesstoday.com.tw/article/category/180688/post/202212230008</t>
  </si>
  <si>
    <t>聘用中輟生、更生人... 「甘樂文創」靠賣豆漿讓弱勢培養一技之長，打造永續社區支持系統</t>
  </si>
  <si>
    <t>https://esg.businesstoday.com.tw/article/category/180688/post/202003090020</t>
  </si>
  <si>
    <t>做公益衝第一線  台積電張淑芬：感恩在幫助別人同時，有機會讓自己成長</t>
  </si>
  <si>
    <t>https://esg.businesstoday.com.tw/article/category/180687/post/202111100043</t>
  </si>
  <si>
    <t>COP26》台達電協助城市「節用淨零」，分享電動車、移動污染源監測網解決方案</t>
  </si>
  <si>
    <t>https://esg.businesstoday.com.tw/article/category/180687/post/202110060011</t>
  </si>
  <si>
    <t>「綠化」鋼鐵業的挑戰：貢獻全球9％碳排放的產業，如何邁向淨零？</t>
  </si>
  <si>
    <t>https://esg.businesstoday.com.tw/article/category/180687/post/202202240011</t>
  </si>
  <si>
    <t>「綠天鵝」來了！COP26吹起淨零旋風，氣候金融如何影響台灣？</t>
  </si>
  <si>
    <t>https://esg.businesstoday.com.tw/article/category/180687/post/202107230045</t>
  </si>
  <si>
    <t>零碳奧運會？東奧號稱「史上最綠」，專家表示仍有這些問題</t>
  </si>
  <si>
    <t>https://esg.businesstoday.com.tw/article/category/180688/post/202010280018</t>
  </si>
  <si>
    <t>中鋼、台塑有進步空間，南亞塑膠連用電度數都查不到...公開15家排碳大戶綠電調查</t>
  </si>
  <si>
    <t>https://esg.businesstoday.com.tw/article/category/180687/post/202110200032</t>
  </si>
  <si>
    <t>超市也能買「裸裝」清潔劑了！桃園青埔家樂福率先引進、盼推廣永續消費意識</t>
  </si>
  <si>
    <t>https://esg.businesstoday.com.tw/article/category/190807/post/202205040015</t>
  </si>
  <si>
    <t>辰亞能源力拼2050淨零碳排，「彰濱崙尾東三號電廠」奠基動土</t>
  </si>
  <si>
    <t>https://esg.businesstoday.com.tw/article/category/180687/post/202009160008</t>
  </si>
  <si>
    <t>「永續發展 臺北市2020自願檢視報告」出爐 因應後疫情時代　接軌國際　邁向宜居永續城市</t>
  </si>
  <si>
    <t>https://esg.businesstoday.com.tw/article/category/180689/post/202208090021</t>
  </si>
  <si>
    <t>用30分鐘就證明蛋糕上的小黑點是香草籽！新光三越把關食安，與廠商一起做ESG</t>
  </si>
  <si>
    <t>https://esg.businesstoday.com.tw/article/category/180689/post/202109150037</t>
  </si>
  <si>
    <t>深度專訪》亞洲權威公司治理機構首席專家Neesha Wolf：公司治理沒有「標準答案」 台灣需要改變的，是「文化」！</t>
  </si>
  <si>
    <t>https://esg.businesstoday.com.tw/article/category/180689/post/202206010040</t>
  </si>
  <si>
    <t>「廁所旁開店，生意好到爆！」30年老牌手搖飲歇腳亭翻身台灣珍奶新股王，揭密「日銷900杯展店術」</t>
  </si>
  <si>
    <t>https://esg.businesstoday.com.tw/article/category/180687/post/202211240006</t>
  </si>
  <si>
    <t>艾瑪絲用回收牛奶瓶製成容器、取得循環經濟認證.. 要美麗也要永續！美科實業如何成為「對世界最好」的企業？</t>
  </si>
  <si>
    <t>https://esg.businesstoday.com.tw/article/category/180689/post/201810310041</t>
  </si>
  <si>
    <t>擺脫代工宿命...台達電蔡榮騰：綠能研發技術將根留台灣</t>
  </si>
  <si>
    <t>https://esg.businesstoday.com.tw/article/category/180687/post/201810240009</t>
  </si>
  <si>
    <t>對抗暖化  別耗盡化石能源</t>
  </si>
  <si>
    <t>https://esg.businesstoday.com.tw/article/category/180689/post/202211120004</t>
  </si>
  <si>
    <t>10萬人被炒！矽谷「最大規模人事縮減」⋯Meta、推特勒緊腰帶，盤點8家科技巨頭裁員風暴</t>
  </si>
  <si>
    <t>https://esg.businesstoday.com.tw/article/category/180689/post/202212290011</t>
  </si>
  <si>
    <t>如何推動永續？現代管理學之父最常問企業這三個問題</t>
  </si>
  <si>
    <t>https://esg.businesstoday.com.tw/article/category/190807/post/202108180034</t>
  </si>
  <si>
    <t>台灣大未來》「永續是沒有終點線的競賽」，金管會主委黃天牧：全球嚴肅面對4大議題</t>
  </si>
  <si>
    <t>https://esg.businesstoday.com.tw/article/category/180687/post/201809050017</t>
  </si>
  <si>
    <t>最髒海域泡沫垃圾綿延1公里</t>
  </si>
  <si>
    <t>https://esg.businesstoday.com.tw/article/category/180689/post/202009090056</t>
  </si>
  <si>
    <t>台積電擴大徵才》高壓、工時長，離職率卻僅業界1/3...業內人士點出台積電「選才」關鍵</t>
  </si>
  <si>
    <t>https://esg.businesstoday.com.tw/article/category/180687/post/202102040027</t>
  </si>
  <si>
    <t>揭發史上最嚴重的戴奧辛汙染事件！無良企業最恨他，「鬼阿伯」不甩威脅堅守台灣25年！</t>
  </si>
  <si>
    <t>https://esg.businesstoday.com.tw/article/category/190807/post/202206160013</t>
  </si>
  <si>
    <t>台塑股東會遭指國際ESG劣等生！「環保小股東」年年揭環境與人權危害</t>
  </si>
  <si>
    <t>https://esg.businesstoday.com.tw/article/category/190807/post/202108260004</t>
  </si>
  <si>
    <t>全球發電設施碳排量反彈至歷史新高！專家：能源轉型極為緩慢，人類恐怕難逃氣候變遷最糟衝擊</t>
  </si>
  <si>
    <t>https://esg.businesstoday.com.tw/article/category/180687/post/202010060037</t>
  </si>
  <si>
    <t>森崴總經理胡惠森：台灣再生能源人才不缺，缺的是經驗　期許政府放眼世界一起走長走遠</t>
  </si>
  <si>
    <t>https://esg.businesstoday.com.tw/article/category/180689/post/201907100016</t>
  </si>
  <si>
    <t>社會企業撥亂反正的玄機</t>
  </si>
  <si>
    <t>https://esg.businesstoday.com.tw/article/category/180687/post/201910080011</t>
  </si>
  <si>
    <t>「台灣是我的家，我必須保護它」　千萬律師棄美籍成台灣環保鬥士</t>
  </si>
  <si>
    <t>https://esg.businesstoday.com.tw/article/category/180688/post/202212200018</t>
  </si>
  <si>
    <t>董座說真話：全家投入永續，一開始只是想減少虧損... 便利商店催生出「友善食光」，背後有這些盤算</t>
  </si>
  <si>
    <t>https://esg.businesstoday.com.tw/article/category/180688/post/201804020007</t>
  </si>
  <si>
    <t>恐懼與不恐懼</t>
  </si>
  <si>
    <t>https://esg.businesstoday.com.tw/article/category/180687/post/202112160028</t>
  </si>
  <si>
    <t>綠電短缺碰上核四公投，太陽能大佬：台灣綠能有技術、應專注打造非核家園</t>
  </si>
  <si>
    <t>https://esg.businesstoday.com.tw/article/category/180687/post/202105180032</t>
  </si>
  <si>
    <t>513大停電的啟示：台灣缺水又缺電...兩大主因讓台灣淪排碳大戶</t>
  </si>
  <si>
    <t>https://esg.businesstoday.com.tw/article/category/180688/post/202101220038</t>
  </si>
  <si>
    <t>達賴喇嘛與環保少女童貝里對談：氣候變遷的警鐘，敲醒下一輪的暖化亂世</t>
  </si>
  <si>
    <t>https://esg.businesstoday.com.tw/article/category/180687/post/202009290044</t>
  </si>
  <si>
    <t>假日淨灘拾起2400公斤垃圾！這群印尼移工給台灣人的一堂課：不要想這是誰的垃圾，要想這是誰的地球</t>
  </si>
  <si>
    <t>https://esg.businesstoday.com.tw/article/category/180688/post/202201050043</t>
  </si>
  <si>
    <t>五年業績成長四倍、員工離職率零！企業吸引優質客戶的秘密：先圈粉員工</t>
  </si>
  <si>
    <t>https://esg.businesstoday.com.tw/article/category/180687/post/202009300037</t>
  </si>
  <si>
    <t>三菱重工、西門子能源都是合作夥伴！丹麥新研究中心將大力發展零二氧化碳航運</t>
  </si>
  <si>
    <t>https://esg.businesstoday.com.tw/article/category/180687/post/201903270021</t>
  </si>
  <si>
    <t>地方創生  重要的是能留下什麼</t>
  </si>
  <si>
    <t>https://esg.businesstoday.com.tw/article/category/180687/post/202108190016</t>
  </si>
  <si>
    <t>乾旱緊接著豪雨成災，臺灣如何因應氣候新常態？</t>
  </si>
  <si>
    <t>https://esg.businesstoday.com.tw/article/category/180687/post/202009120004</t>
  </si>
  <si>
    <t>「2020臺北永續未來願景論壇」發表能源政策、循環城市白皮書 柯文哲:勇敢面對永續發展挑戰 創造無限可能</t>
  </si>
  <si>
    <t>https://esg.businesstoday.com.tw/article/category/180687/post/202010160009</t>
  </si>
  <si>
    <t>品牌力就是好獲利！在柬埔寨設廠，雇用培訓被剝削與家暴婦女，讓這家牛仔褲品牌庫存被清空</t>
  </si>
  <si>
    <t>https://esg.businesstoday.com.tw/article/category/180689/post/202204110017</t>
  </si>
  <si>
    <t>當年郭董追四年娶到日本百年企業，如今鴻海要以速度取勝，從日本車廠手上吃下電動車新市場？</t>
  </si>
  <si>
    <t>https://esg.businesstoday.com.tw/article/category/180687/post/202202170009</t>
  </si>
  <si>
    <t>碳排也貧富不均！英國研究：減少富人碳足跡是淨零最快解法</t>
  </si>
  <si>
    <t>https://esg.businesstoday.com.tw/article/category/180689/post/202201050027</t>
  </si>
  <si>
    <t>TOYOTA開發電動車30年，為何現在才加入戰局？ 豐田章男從「反對派代表」到「電動車大魔王」雄心解讀</t>
  </si>
  <si>
    <t>https://esg.businesstoday.com.tw/article/category/180687/post/202201220026</t>
  </si>
  <si>
    <t>靠吸管救地球也救農村！玩艸植造如何翻轉大家對一次性吸管的想像？</t>
  </si>
  <si>
    <t>https://esg.businesstoday.com.tw/article/category/180687/post/202101120026</t>
  </si>
  <si>
    <t>鈷是製造電動車電池的必備元素，6成來自剛果...付出的代價是：血汗童工、有毒河流</t>
  </si>
  <si>
    <t>https://esg.businesstoday.com.tw/article/category/180689/post/202204130077</t>
  </si>
  <si>
    <t>時隔6年，張國煒再入長榮綠色大門！就在星宇累虧逾60億的現在，他接立榮董座背後原因是？</t>
  </si>
  <si>
    <t>https://esg.businesstoday.com.tw/article/category/180687/post/202010210018</t>
  </si>
  <si>
    <t>六大重金屬空汙費率，應加重！為何環保署還有理由調降空汙費？</t>
  </si>
  <si>
    <t>https://esg.businesstoday.com.tw/article/category/180689/post/202010210026</t>
  </si>
  <si>
    <t>新冠肺炎疫情重創全球航空業，華航如何單季賺24億元？</t>
  </si>
  <si>
    <t>https://esg.businesstoday.com.tw/article/category/180687/post/202108170005</t>
  </si>
  <si>
    <t>特斯拉談電池回收，廢電池入土比例是 0%</t>
  </si>
  <si>
    <t>https://esg.businesstoday.com.tw/article/category/180689/post/202201200006</t>
  </si>
  <si>
    <t>無油可加、超市大缺貨....大缺工時代來臨，企業如何留人又留心？</t>
  </si>
  <si>
    <t>https://esg.businesstoday.com.tw/article/category/190807/post/202210180019</t>
  </si>
  <si>
    <t>郭董開最新電動休旅車Model B亮相　加速至100公里僅六秒！ 鴻海今發表三款EV　將在台灣、泰國、美國生產</t>
  </si>
  <si>
    <t>https://esg.businesstoday.com.tw/article/category/190807/post/202111110020</t>
  </si>
  <si>
    <t>開箱鴻海版元宇宙！能跟郭台銘、劉揚偉自拍，還能搶先搭電動巴士</t>
  </si>
  <si>
    <t>https://esg.businesstoday.com.tw/article/category/190807/post/202110100009</t>
  </si>
  <si>
    <t>油價再創新高，背後最大原因是它！陶冬：一場全球性能源危機似乎正在開啟</t>
  </si>
  <si>
    <t>https://esg.businesstoday.com.tw/article/category/180688/post/202201240021</t>
  </si>
  <si>
    <t>家樂福咖啡品牌inLove Café亮相！起步晚的它如何在超商超市一片紅海中脫穎而出？</t>
  </si>
  <si>
    <t>https://esg.businesstoday.com.tw/article/category/180687/post/202201270002</t>
  </si>
  <si>
    <t>蠶絲不只能做衣服！還能作為食物保鮮的食用塗層，減少食物浪費</t>
  </si>
  <si>
    <t>https://esg.businesstoday.com.tw/article/category/180689/post/202010280025</t>
  </si>
  <si>
    <t>先瘦身再養壯　茂迪深蹲兩年重返獲利</t>
  </si>
  <si>
    <t>https://esg.businesstoday.com.tw/article/category/180687/post/202012020006</t>
  </si>
  <si>
    <t>氣溫驟降！電暖器購買指南：燈管、葉片、陶瓷...5大電暖器怎麼挑？這一種最耗電</t>
  </si>
  <si>
    <t>https://esg.businesstoday.com.tw/article/category/180688/post/202202170006</t>
  </si>
  <si>
    <t>50年前就設立專屬托兒所讓員工安心工作，還可彈性上下班！外送平台、訂閱制的始祖：養樂多媽媽</t>
  </si>
  <si>
    <t>https://esg.businesstoday.com.tw/article/category/180687/post/202102220031</t>
  </si>
  <si>
    <t>電動車不排碳？電池製造比較環保？一篇解析：為何台灣人需要更關心電動車</t>
  </si>
  <si>
    <t>https://esg.businesstoday.com.tw/article/category/180689/post/202203070026</t>
  </si>
  <si>
    <t>單靠賣奶賺不了錢！拆解鮮乳坊品牌塑造成功術</t>
  </si>
  <si>
    <t>https://esg.businesstoday.com.tw/article/category/180688/post/202108030036</t>
  </si>
  <si>
    <t>普惠金融，讓大眾都能享受良好的金融服務</t>
  </si>
  <si>
    <t>https://esg.businesstoday.com.tw/article/category/180688/post/201810300005</t>
  </si>
  <si>
    <t>「教訓不檢點的女性！」惡整約炮女生事件，暴露台灣性別平等教育危機</t>
  </si>
  <si>
    <t>https://esg.businesstoday.com.tw/article/category/180687/post/202206300027</t>
  </si>
  <si>
    <t>2022通路減塑評比，綠色和平點名全聯退步最多</t>
  </si>
  <si>
    <t>https://esg.businesstoday.com.tw/article/category/180689/post/202211020017</t>
  </si>
  <si>
    <t>不賣底片改做電動車電池！從大裁員到急徵上百個職位，柯達怎麼做到的？</t>
  </si>
  <si>
    <t>https://esg.businesstoday.com.tw/article/category/180687/post/202103230033</t>
  </si>
  <si>
    <t>「供應鏈綠化」對台灣企業攸關生死！台達電做了哪些事，成為台灣最永續的公司？</t>
  </si>
  <si>
    <t>https://esg.businesstoday.com.tw/article/category/180689/post/202108110028</t>
  </si>
  <si>
    <t>森崴能源申請上市通過！從太陽能、離岸風電跨到綠電販售，如何建造新能源王國？</t>
  </si>
  <si>
    <t>https://esg.businesstoday.com.tw/article/category/180687/post/202010140070</t>
  </si>
  <si>
    <t>侯友宜：「SDGs是我最大施政目標」　六都永續發展　新北拿下三冠王</t>
  </si>
  <si>
    <t>https://esg.businesstoday.com.tw/article/category/180689/post/202111240054</t>
  </si>
  <si>
    <t>光陽明年拚「機車銷售23連霸、電動機車市占二哥」！董座柯勝峯布局公開</t>
  </si>
  <si>
    <t>https://esg.businesstoday.com.tw/article/category/180687/post/202201190022</t>
  </si>
  <si>
    <t>「成為對世界最好的企業」！三大面向減少美妝碳足跡，艾瑪絲如何實現綠色行動力？</t>
  </si>
  <si>
    <t>https://esg.businesstoday.com.tw/article/category/180687/post/202112290015</t>
  </si>
  <si>
    <t>碳費還要等！收多少、怎麼用？ 環署擬另外公告「保留彈性」</t>
  </si>
  <si>
    <t>https://esg.businesstoday.com.tw/article/category/180688/post/202208100027</t>
  </si>
  <si>
    <t>「台灣地王」林堉璘生前捐贈303億，為何7年只花12億？兒子親上火線：做公益沒這麼簡單</t>
  </si>
  <si>
    <t>https://esg.businesstoday.com.tw/article/category/180689/post/202106020044</t>
  </si>
  <si>
    <t>艱難時刻考驗信賴關係！崇越董座：疫情還會持續一段時間，我們該思考的事</t>
  </si>
  <si>
    <t>https://esg.businesstoday.com.tw/article/category/180687/post/202104150005</t>
  </si>
  <si>
    <t>當全台面臨缺水危機...唯獨「這縣市」沒水庫，卻罕見40年沒限水，它怎麼辦到的？</t>
  </si>
  <si>
    <t>https://esg.businesstoday.com.tw/article/category/190807/post/202108240042</t>
  </si>
  <si>
    <t>臺灣港務港勤股份有限公司「新造離岸風電人員運維船」舉辦下水典禮</t>
  </si>
  <si>
    <t>https://esg.businesstoday.com.tw/article/category/180687/post/202109140001</t>
  </si>
  <si>
    <t>廢氣回收再利用的典範！中油石化部砸11億減碳</t>
  </si>
  <si>
    <t>https://esg.businesstoday.com.tw/article/category/180687/post/202112030017</t>
  </si>
  <si>
    <t>公民覺醒成永續核心 World Cleanup Day號召世界公民打掃全世界</t>
  </si>
  <si>
    <t>https://esg.businesstoday.com.tw/article/category/180689/post/202205190005</t>
  </si>
  <si>
    <t>勞動條件惡劣、自駕傷亡事故...特斯拉被踢出ESG指數！馬斯克嗆：ESG是騙局</t>
  </si>
  <si>
    <t>https://esg.businesstoday.com.tw/article/category/180689/post/202206200025</t>
  </si>
  <si>
    <t>台灣將出現第２家營收百億元製藥廠！買下伊甸生醫後，保瑞再砸60億元收購安成藥，誰是最大贏家？</t>
  </si>
  <si>
    <t>https://esg.businesstoday.com.tw/article/category/180687/post/202106180021</t>
  </si>
  <si>
    <t>促進零碳排　富邦金深化綠色金融影響力</t>
  </si>
  <si>
    <t>https://esg.businesstoday.com.tw/article/category/180687/post/202010050027</t>
  </si>
  <si>
    <t>「投入再生能源市場，我們別無選擇！」全球4大能源交易商都加碼的2種投資</t>
  </si>
  <si>
    <t>https://esg.businesstoday.com.tw/article/category/180689/post/202210210042</t>
  </si>
  <si>
    <t>40年老廠淡出手機轉入特斯拉、警用相機供應鏈，致伸抱緊「中實型客戶」獲利反創新高</t>
  </si>
  <si>
    <t>https://esg.businesstoday.com.tw/article/category/180687/post/202111190008</t>
  </si>
  <si>
    <t>一年總碳排僅12噸！這個小家庭如何過低工時、低開銷、低碳排的生活？</t>
  </si>
  <si>
    <t>https://esg.businesstoday.com.tw/article/category/180688/post/202205130024</t>
  </si>
  <si>
    <t>不把四大超、連鎖咖啡視為對手！中油跨足咖啡戰場，背後原因竟是 ESG 轉型？</t>
  </si>
  <si>
    <t>https://esg.businesstoday.com.tw/article/category/180688/post/202208260009</t>
  </si>
  <si>
    <t>奉茶、淨灘、捐閒置好物…永豐百萬綠行動獲廣大迴響，每4度光電發電就有1度由永豐提供融資</t>
  </si>
  <si>
    <t>https://esg.businesstoday.com.tw/article/category/180687/post/202204150027</t>
  </si>
  <si>
    <t>廢牡蠣殼、蛋殼只能堆成垃圾山？這技術讓它們變拖鞋、鈣片原料，連海底撈懶人火鍋都用得上！</t>
  </si>
  <si>
    <t>https://esg.businesstoday.com.tw/article/category/180687/post/202104260019</t>
  </si>
  <si>
    <t>車諾比35周年》環保聯盟再籲「廢核」：以人民力量為核四送終</t>
  </si>
  <si>
    <t>https://esg.businesstoday.com.tw/article/category/180689/post/201811280050</t>
  </si>
  <si>
    <t>中華汽車工業股份有限公司楊梅廠　節能減碳是長期任務，要越做越好才行</t>
  </si>
  <si>
    <t>https://esg.businesstoday.com.tw/article/category/180687/post/202205170015</t>
  </si>
  <si>
    <t>伏特加、乾洗手、香水有什麼共同點？他們竟然都能緩和「溫室效應」！</t>
  </si>
  <si>
    <t>https://esg.businesstoday.com.tw/article/category/180687/post/202103050012</t>
  </si>
  <si>
    <t>解決台灣偏鄉教師荒！TFT創辦人劉安婷：「讓不滿現狀的所有人，都有改變的動機」</t>
  </si>
  <si>
    <t>https://esg.businesstoday.com.tw/article/category/180687/post/201911080003</t>
  </si>
  <si>
    <t>同學都在當老師，他卻花6年撿垃圾》靠「廢物」站上國際舞台，連IKEA與寶可夢都被他收服</t>
  </si>
  <si>
    <t>https://esg.businesstoday.com.tw/article/category/180688/post/202208020034</t>
  </si>
  <si>
    <t>家有3歲兒，每天工時少1hr、育嬰加發5成津貼！連台積電聯發科員工都棄3倍高薪跳來中華電</t>
  </si>
  <si>
    <t>https://esg.businesstoday.com.tw/article/category/180687/post/201908220033</t>
  </si>
  <si>
    <t>每5隻海龜就1隻受傷 海龜姊姊呼籲共同守護牠們</t>
  </si>
  <si>
    <t>https://esg.businesstoday.com.tw/article/category/180687/post/202208230020</t>
  </si>
  <si>
    <t>台灣首支取得「碳標籤」的魚精！整條魚都不放過，魚骨萃成精、魚鱗做面膜...崇越將環保變成一門好生意</t>
  </si>
  <si>
    <t>https://esg.businesstoday.com.tw/article/category/180689/post/202009230054</t>
  </si>
  <si>
    <t>對外資最有影響力的「投資圈米其林指南」　首揭台灣ESG 30強企業</t>
  </si>
  <si>
    <t>https://esg.businesstoday.com.tw/article/category/180689/post/202201220029</t>
  </si>
  <si>
    <t>熱門商品烤雞、熱狗堅持「凍漲」！好市多會員留存率長年維持 90% 的秘訣</t>
  </si>
  <si>
    <t>https://esg.businesstoday.com.tw/article/category/180689/post/202210120008</t>
  </si>
  <si>
    <t>從高爾夫球桿龍頭到IC載板廠都它客戶！彭双浪跨界賣服務：讓友達不只是一家面板廠</t>
  </si>
  <si>
    <t>https://esg.businesstoday.com.tw/article/category/180689/post/202107090024</t>
  </si>
  <si>
    <t>玉山持續提升企業經營及公司治理　多次獲國內外獎項肯定</t>
  </si>
  <si>
    <t>https://esg.businesstoday.com.tw/article/category/180689/post/202202160043</t>
  </si>
  <si>
    <t>日本客戶超龜毛》這家台灣新創為求良率，兩度打掉重練，握穩碳中和商機</t>
  </si>
  <si>
    <t>https://esg.businesstoday.com.tw/article/category/180687/post/202207190023</t>
  </si>
  <si>
    <t>虛擬貨幣成「吃電巨獸」，耗能助長氣候危機，挖礦成本竟是全民買單</t>
  </si>
  <si>
    <t>https://esg.businesstoday.com.tw/article/category/180687/post/202012040019</t>
  </si>
  <si>
    <t>「環保衛生紙」真的環保嗎？從紙漿到廢棄物處理...專家解開你不知道的真相</t>
  </si>
  <si>
    <t>https://esg.businesstoday.com.tw/article/category/180689/post/202110180016</t>
  </si>
  <si>
    <t>鴻海三款電動車亮相！ 加速至100公里只需2.8秒、續航力可繞台灣一圈，郭董：71歲最好的生日禮物</t>
  </si>
  <si>
    <t>https://esg.businesstoday.com.tw/article/category/180689/post/201801030012</t>
  </si>
  <si>
    <t>當永續理念遇上企業營運</t>
  </si>
  <si>
    <t>https://esg.businesstoday.com.tw/article/category/180688/post/201811280043</t>
  </si>
  <si>
    <t>朝陽科技大學 凝聚節能意識 善盡教育機構的社會責任</t>
  </si>
  <si>
    <t>https://esg.businesstoday.com.tw/article/category/180687/post/202009040010</t>
  </si>
  <si>
    <t>20隻海豚熱死在岸邊！科學家：海水升溫影響覓食，海豚恐面臨滅絕</t>
  </si>
  <si>
    <t>https://esg.businesstoday.com.tw/article/category/180687/post/202108180016</t>
  </si>
  <si>
    <t>憂核四出現核災 反核團體：北台灣恐有30萬人遭撤離</t>
  </si>
  <si>
    <t>https://esg.businesstoday.com.tw/article/category/190807/post/202110270044</t>
  </si>
  <si>
    <t>四大公投案》總統蔡英文親上火線， 親揭不同意理由</t>
  </si>
  <si>
    <t>https://esg.businesstoday.com.tw/article/category/190807/post/202209220010</t>
  </si>
  <si>
    <t>全聯、路易莎為小農鮮乳設專區，6成消費者願意加價買！小農鮮乳能繼續紅下去嗎？</t>
  </si>
  <si>
    <t>https://esg.businesstoday.com.tw/article/category/180687/post/202110130070</t>
  </si>
  <si>
    <t>碳排最大根源來自城市！2050台灣淨零碳面臨6大挑戰</t>
  </si>
  <si>
    <t>https://esg.businesstoday.com.tw/article/category/180687/post/202103170056</t>
  </si>
  <si>
    <t>啤酒、乾洗手、有機肥...你想像不到的鳳梨經濟：好吃又「循環」</t>
  </si>
  <si>
    <t>https://esg.businesstoday.com.tw/article/category/180689/post/202007220057</t>
  </si>
  <si>
    <t>文化，是一群人365天的事</t>
  </si>
  <si>
    <t>https://esg.businesstoday.com.tw/article/category/180687/post/202004150020</t>
  </si>
  <si>
    <t>連遛狗都用玻璃盒取代塑膠袋！20世代年輕人一天用一張IG照，紀錄自己低碳生活</t>
  </si>
  <si>
    <t>https://esg.businesstoday.com.tw/article/category/180687/post/202111210008</t>
  </si>
  <si>
    <t>柯文哲：藍綠還在一個要4個同意、一個4個不同意，「氣候變遷嚴重，好像沒人關心再生能源？」</t>
  </si>
  <si>
    <t>https://esg.businesstoday.com.tw/article/category/180687/post/202110140003</t>
  </si>
  <si>
    <t>環保署擬規劃大戶收碳費，可望2023年實施</t>
  </si>
  <si>
    <t>https://esg.businesstoday.com.tw/article/category/180688/post/202101210036</t>
  </si>
  <si>
    <t>台灣8成家長：育兒開銷大、公托不足...解析各國政府的平價公托政策</t>
  </si>
  <si>
    <t>https://esg.businesstoday.com.tw/article/category/180688/post/202101060066</t>
  </si>
  <si>
    <t>超前佈署人工智慧「即戰力」　玉山金力拼「自動化」最後一哩</t>
  </si>
  <si>
    <t>https://esg.businesstoday.com.tw/article/category/180689/post/202204110012</t>
  </si>
  <si>
    <t>台積電、英特爾晶片供應再增隱憂！製程「不夠綠」，3M冷卻劑停工難產中</t>
  </si>
  <si>
    <t>https://esg.businesstoday.com.tw/article/category/180687/post/202109280020</t>
  </si>
  <si>
    <t>北溪二號天然氣管道完工》從支持發展核能到決定德國明年全面棄核，什麼讓梅克爾改變心意？</t>
  </si>
  <si>
    <t>https://esg.businesstoday.com.tw/article/category/180688/post/202103110019</t>
  </si>
  <si>
    <t>勞保有破產危機，但勞退不會！學會這招「救命術」 你的退休金將「無痛放大」</t>
  </si>
  <si>
    <t>https://esg.businesstoday.com.tw/article/category/180687/post/202212220006</t>
  </si>
  <si>
    <t>顧客不在家怎麼送新鮮食材？這家老字號公司訂製保冷盒將鮮食放門口，妙招避免「再宅配」</t>
  </si>
  <si>
    <t>https://esg.businesstoday.com.tw/article/category/180688/post/202004230016</t>
  </si>
  <si>
    <t>米其林亞洲首選乳品！獸醫師的「白色革命」， 鮮乳坊創辦人為酪農打造出3億鮮奶王國</t>
  </si>
  <si>
    <t>https://esg.businesstoday.com.tw/article/category/180687/post/202104220007</t>
  </si>
  <si>
    <t>422世界地球日》拜登、習近平出席氣候峰會！美擬宣布2030年碳排放減半</t>
  </si>
  <si>
    <t>https://esg.businesstoday.com.tw/article/category/180689/post/202104260035</t>
  </si>
  <si>
    <t>台積電首度使用限制型股票，為何把ESG、TSR納入給獎辦法？</t>
  </si>
  <si>
    <t>https://esg.businesstoday.com.tw/article/category/180687/post/201811270003</t>
  </si>
  <si>
    <t>建立完整專案融資制度  搶進離岸風電新商機</t>
  </si>
  <si>
    <t>https://esg.businesstoday.com.tw/article/category/180689/post/202206020037</t>
  </si>
  <si>
    <t>曾協助烏克蘭居民遠離砲火！超過5,000萬下載的阿福管家，為何選擇切入硬體領域？</t>
  </si>
  <si>
    <t>https://esg.businesstoday.com.tw/article/category/190807/post/202212160018</t>
  </si>
  <si>
    <t>經濟部2022「電子資訊國際夥伴績優廠商獎」表揚績優外商 攜手打造韌性國家</t>
  </si>
  <si>
    <t>https://esg.businesstoday.com.tw/article/category/180687/post/202106140016</t>
  </si>
  <si>
    <t>CNN爆廣東台山核電廠有「即時輻射威脅」 核電廠這樣回應…</t>
  </si>
  <si>
    <t>https://esg.businesstoday.com.tw/article/category/180689/post/202009160035</t>
  </si>
  <si>
    <t>1000天的煎熬！為何一封「不尋常」信函，讓長榮海運被外資列為「投資黑名單」，歷經3年才「洗白」?</t>
  </si>
  <si>
    <t>https://esg.businesstoday.com.tw/article/category/180687/post/202108110021</t>
  </si>
  <si>
    <t>研究指出：隨著氣候變遷加劇，核能停機頻率愈來愈高了</t>
  </si>
  <si>
    <t>https://esg.businesstoday.com.tw/article/category/180688/post/202107290012</t>
  </si>
  <si>
    <t>「工作時濕漉漉的雙手，不方便用手機…」北農市場發疫苗通行證　柯文哲：科技防疫是社會的轉型契機</t>
  </si>
  <si>
    <t>https://esg.businesstoday.com.tw/article/category/180689/post/202201220018</t>
  </si>
  <si>
    <t>綠色供應鏈是什麼、企業怎麼做？政大教授：必須拉著上下游打團體戰</t>
  </si>
  <si>
    <t>https://esg.businesstoday.com.tw/article/category/180687/post/202112140013</t>
  </si>
  <si>
    <t>可固碳、再生！永豐餘成立學院，要復興「醣」，何壽川：有望取代化石燃料</t>
  </si>
  <si>
    <t>https://esg.businesstoday.com.tw/article/category/180687/post/202109170019</t>
  </si>
  <si>
    <t>阿根廷400隻水豚「大鬧」富人！專家掀真相：人類將付出慘痛代價</t>
  </si>
  <si>
    <t>https://esg.businesstoday.com.tw/article/category/190807/post/202108250029</t>
  </si>
  <si>
    <t>2021米其林摘星／頤宮4度蟬聯三星！「山海樓」、「陽明春天」首獲綠星獎，第一次服務大獎由34歲的她拿下</t>
  </si>
  <si>
    <t>https://esg.businesstoday.com.tw/article/category/180689/post/202205110036</t>
  </si>
  <si>
    <t>羽絨大廠光隆挺過越南封城，第一季業績逆襲！45歲第三代接班人「我要拚全球成衣市占5％」</t>
  </si>
  <si>
    <t>https://esg.businesstoday.com.tw/article/category/180689/post/202202110017</t>
  </si>
  <si>
    <t>金控首例！CEO兼任CSO(永續長)--陳美滿分享玉山的永續金融學</t>
  </si>
  <si>
    <t>https://esg.businesstoday.com.tw/article/category/180687/post/202203280013</t>
  </si>
  <si>
    <t>2050年淨零碳排路徑圖將公布！再生能源發電 最終占比衝七成</t>
  </si>
  <si>
    <t>https://esg.businesstoday.com.tw/article/category/180687/post/202109080014</t>
  </si>
  <si>
    <t>「非洲豬瘟殺到家門口！」 全台禁用廚餘養豬一個月，每天1263噸廚餘怎辦？ 或許還有這第三條路</t>
  </si>
  <si>
    <t>https://esg.businesstoday.com.tw/article/category/180689/post/202210060027</t>
  </si>
  <si>
    <t>不止外送還深耕生鮮供應鏈！ foodpanda到底在打什麼算盤？</t>
  </si>
  <si>
    <t>https://esg.businesstoday.com.tw/article/category/180687/post/202009250005</t>
  </si>
  <si>
    <t>在科技廠內復育螢火蟲、不讓一滴生產用水流入自然水域...台積電、友達是如何辦到的？</t>
  </si>
  <si>
    <t>https://esg.businesstoday.com.tw/article/category/180687/post/202003200014</t>
  </si>
  <si>
    <t>中國空汙少了、威尼斯運河清澈了...人類防疫反而讓地球獲得喘息，NASA科學家驚嘆：從未見過這景象</t>
  </si>
  <si>
    <t>https://esg.businesstoday.com.tw/article/category/180689/post/202204270029</t>
  </si>
  <si>
    <t>「我就是很鴨霸」他任大同新舵手，地下主機板教父、民俗專家進決策圈... 5人小組將帶來新風景？</t>
  </si>
  <si>
    <t>https://esg.businesstoday.com.tw/article/category/180687/post/202201170009</t>
  </si>
  <si>
    <t>航空業最難脫碳？用酒精提煉永續燃料，微軟投資5000萬美元</t>
  </si>
  <si>
    <t>https://esg.businesstoday.com.tw/article/category/180687/post/202102240008</t>
  </si>
  <si>
    <t>在沙漠蓋太陽能發電廠？研究：可能會使地球更熱</t>
  </si>
  <si>
    <t>https://esg.businesstoday.com.tw/article/category/190807/post/202211160031</t>
  </si>
  <si>
    <t>111年國家永續發展獎  得獎名單出爐！看見各界落實永續目標的決心</t>
  </si>
  <si>
    <t>https://esg.businesstoday.com.tw/article/category/180687/post/202203110003</t>
  </si>
  <si>
    <t>醫院餐廳總讓人失望？這家醫學中心靠環保永續、地產地銷，為醫院菜單樹立新標準</t>
  </si>
  <si>
    <t>https://esg.businesstoday.com.tw/article/category/180687/post/202204220044</t>
  </si>
  <si>
    <t>【還海行動1095】連結各界清除海廢 製成新國民藍白拖 落實循環經濟</t>
  </si>
  <si>
    <t>https://esg.businesstoday.com.tw/article/category/180687/post/202102080032</t>
  </si>
  <si>
    <t>一隻毛毛蟲造成的客訴...背後是台灣高鐵落實ESG，讓荒地變身鑽石、黃金級綠建築車站的過程</t>
  </si>
  <si>
    <t>https://esg.businesstoday.com.tw/article/category/180687/post/202111230013</t>
  </si>
  <si>
    <t>鴻海宣示永續經營！推動綠色化學品、廢棄物零掩埋標準規範</t>
  </si>
  <si>
    <t>https://esg.businesstoday.com.tw/article/category/180687/post/202201070013</t>
  </si>
  <si>
    <t>電動機車行不行》環保舒適回不去油車？ 電量焦慮症？ 資深騎士吐真心話</t>
  </si>
  <si>
    <t>https://esg.businesstoday.com.tw/article/category/180689/post/202104280068</t>
  </si>
  <si>
    <t>台積電打造綠色供應鏈！前台大風險中心主持人：台灣電子產業最大挑戰，就是做好這兩件事</t>
  </si>
  <si>
    <t>https://esg.businesstoday.com.tw/article/category/180687/post/202010140055</t>
  </si>
  <si>
    <t>咦！真的有可分解的保鮮膜或密封袋嗎？為什麼號稱「100％生物分解」卻可能造成你想不到的危害</t>
  </si>
  <si>
    <t>https://esg.businesstoday.com.tw/article/category/190807/post/202204070017</t>
  </si>
  <si>
    <t>台灣低電價、低油價、低勞動薪資的「褐色體質」怎麼解？綠色產業轉型是關鍵</t>
  </si>
  <si>
    <t>https://esg.businesstoday.com.tw/article/category/180689/post/202212050015</t>
  </si>
  <si>
    <t>鴻海鄭州廠動亂，讓蘋果每週大虧10億美元、產能剩20％！解封後有救嗎？</t>
  </si>
  <si>
    <t>https://esg.businesstoday.com.tw/article/category/180687/post/202111080023</t>
  </si>
  <si>
    <t>「蓋房子」是全球最大碳排來源！2050年淨零最具潛力部門：「零碳排準備建築」</t>
  </si>
  <si>
    <t>https://esg.businesstoday.com.tw/article/category/180689/post/202010080009</t>
  </si>
  <si>
    <t>康軒疑霸凌吹哨者「出賣公司還有臉進來」　勞工局坦言：勞動法規尚無罰則</t>
  </si>
  <si>
    <t>https://esg.businesstoday.com.tw/article/category/180687/post/202107300025</t>
  </si>
  <si>
    <t>永續環境》將瀕臨絕種的北極熊運到南極，可以拯救他們的未來嗎？</t>
  </si>
  <si>
    <t>https://esg.businesstoday.com.tw/article/category/180689/post/202007230022</t>
  </si>
  <si>
    <t>薪資天平歪一邊  瘦了基層肥了高層</t>
  </si>
  <si>
    <t>https://esg.businesstoday.com.tw/article/category/180687/post/202103110024</t>
  </si>
  <si>
    <t>2050年達到「淨零排放」...全面解析「拜登經濟學」：弱勢總統誓言翻轉美國</t>
  </si>
  <si>
    <t>https://esg.businesstoday.com.tw/article/category/180687/post/202112070005</t>
  </si>
  <si>
    <t>鋰電池的固體替代品！科學家用木材製成電池，厚度跟紙一樣薄</t>
  </si>
  <si>
    <t>https://esg.businesstoday.com.tw/article/category/180689/post/202112080035</t>
  </si>
  <si>
    <t>從台積電最年輕副總，到接下虧損200億的爛攤子！他如何讓這家「燙手山芋」獲利創10年新高？</t>
  </si>
  <si>
    <t>https://esg.businesstoday.com.tw/article/category/180689/post/202204210022</t>
  </si>
  <si>
    <t>38歲扛起CEO，營收每年刷新高！金元福陳郁卉：有些事，領導者嘗到甜頭前就要做</t>
  </si>
  <si>
    <t>https://esg.businesstoday.com.tw/article/category/180687/post/202207070011</t>
  </si>
  <si>
    <t>中鋼首套儲能系統設備完成安裝！可參與台電「電力交易平台」競標</t>
  </si>
  <si>
    <t>https://esg.businesstoday.com.tw/article/category/180687/post/202110200008</t>
  </si>
  <si>
    <t>台加跨國合作研發「米豆米粉」！低碳排、低耗水的健康新選擇</t>
  </si>
  <si>
    <t>https://esg.businesstoday.com.tw/article/category/180687/post/201906110022</t>
  </si>
  <si>
    <t>離岸風電打樁噪音是否對白海豚產生影響？ 大型研究找到了答案</t>
  </si>
  <si>
    <t>https://esg.businesstoday.com.tw/article/category/180687/post/202112220018</t>
  </si>
  <si>
    <t>把抓到的二氧化碳拿來做可樂和燃料，然後呢？——碳捕捉科技的案例與爭議</t>
  </si>
  <si>
    <t>https://esg.businesstoday.com.tw/article/category/180687/post/202009260024</t>
  </si>
  <si>
    <t>或許，挖到石油也不代表發大財了！一文分析：新冠肺炎如何改變能源市場的長期需求</t>
  </si>
  <si>
    <t>https://esg.businesstoday.com.tw/article/category/190807/post/202109270037</t>
  </si>
  <si>
    <t>海洋的流動，與大環境的溫度息息相關　還海從「碳足跡標籤」開始發芽</t>
  </si>
  <si>
    <t>https://esg.businesstoday.com.tw/article/category/180687/post/202211290027</t>
  </si>
  <si>
    <t>「沒有未來，沒有孩子！」是的，氣候變遷正在影響年輕人的生育意願！</t>
  </si>
  <si>
    <t>https://esg.businesstoday.com.tw/article/category/180689/post/202011250035</t>
  </si>
  <si>
    <t>模範二》偕台大、安永、中華電解決業界痛點　開發金揪團組大聯盟  建氣候風險資料庫</t>
  </si>
  <si>
    <t>https://esg.businesstoday.com.tw/article/category/180687/post/202112070006</t>
  </si>
  <si>
    <t>解決全球暖化！科學家創造出一種「超級白」的顏料，能反射95％太陽光</t>
  </si>
  <si>
    <t>https://esg.businesstoday.com.tw/article/category/190807/post/202212090017</t>
  </si>
  <si>
    <t>節能家電補助3000元怎麼申請、條件如何一文看！想換冷氣冰箱？這樣買最多省1萬</t>
  </si>
  <si>
    <t>https://esg.businesstoday.com.tw/article/category/180687/post/202202080005</t>
  </si>
  <si>
    <t>溫管法修法！聽到企業聲音，增加彈性設「碳權代金」</t>
  </si>
  <si>
    <t>https://esg.businesstoday.com.tw/article/category/180687/post/201806250007</t>
  </si>
  <si>
    <t>離岸風電是什麼東西？可以吃嗎？</t>
  </si>
  <si>
    <t>https://esg.businesstoday.com.tw/article/category/180687/post/202203300034</t>
  </si>
  <si>
    <t>北市公布「淨零行動白皮書」！公務機車共享化、目標今年減碳18.6萬噸</t>
  </si>
  <si>
    <t>https://esg.businesstoday.com.tw/article/category/180688/post/202204010031</t>
  </si>
  <si>
    <t>科技業搶救人口！台積電催生補助「加碼10倍」、鴻海生一個領逾百萬元：保母費、幼稚園全包了</t>
  </si>
  <si>
    <t>https://esg.businesstoday.com.tw/article/category/180687/post/202201190072</t>
  </si>
  <si>
    <t>陸拚2060碳中和，能源巨頭殼牌：發電需求增2倍</t>
  </si>
  <si>
    <t>https://esg.businesstoday.com.tw/article/category/180689/post/202212070001</t>
  </si>
  <si>
    <t>拜登跟劉德音、魏哲家同框！劉德音：鳳凰城新廠年營收上看100億美元，將成美國最環保的半導體廠</t>
  </si>
  <si>
    <t>https://esg.businesstoday.com.tw/article/category/180687/post/202206270035</t>
  </si>
  <si>
    <t>低碳成為新工業革命！鴻海拚2050淨零，環保長減碳策略大公開</t>
  </si>
  <si>
    <t>https://esg.businesstoday.com.tw/article/category/180689/post/202202160008</t>
  </si>
  <si>
    <t>「我全部錢都押在那裡，快倒閉了！」 健身大廠力山遭供應商控積欠200萬元貨款，給了哪三個疫後企業教訓？</t>
  </si>
  <si>
    <t>https://esg.businesstoday.com.tw/article/category/180687/post/202210110018</t>
  </si>
  <si>
    <t>Eviation電動飛機試飛成功！電池和氫能，哪個會是航空業的綠化解方？</t>
  </si>
  <si>
    <t>https://esg.businesstoday.com.tw/article/category/180687/post/202203080013</t>
  </si>
  <si>
    <t>ZARA 用環保細菌技術來製作禮服！快時尚這次能轉型為綠時尚嗎？</t>
  </si>
  <si>
    <t>https://esg.businesstoday.com.tw/article/category/180689/post/202210310016</t>
  </si>
  <si>
    <t>100兆美元投資、未來30年最熱話題...如何把握永續商機？綠藤生機、聯齊科技揭露新創的2種路線</t>
  </si>
  <si>
    <t>https://esg.businesstoday.com.tw/article/category/180688/post/202107070067</t>
  </si>
  <si>
    <t>全球企業瘋零碳轉型，開出1400萬個「綠領」職缺！盤點職場3大綠色技能</t>
  </si>
  <si>
    <t>https://esg.businesstoday.com.tw/article/category/180688/post/202106150014</t>
  </si>
  <si>
    <t>懶人包》75歲以上長輩怎麼預約打疫苗？各縣市規定與辦法一次看</t>
  </si>
  <si>
    <t>https://esg.businesstoday.com.tw/article/category/180689/post/202012160037</t>
  </si>
  <si>
    <t>芒菓丹》別人的垃圾，咱的寶！晶圓盒回收再製  文華東方、迪卡儂都愛用</t>
  </si>
  <si>
    <t>https://esg.businesstoday.com.tw/article/category/180687/post/202211070012</t>
  </si>
  <si>
    <t>非聯合國氣候公約締約國，台灣以NGO名義參加COP27</t>
  </si>
  <si>
    <t>https://esg.businesstoday.com.tw/article/category/180687/post/202008310013</t>
  </si>
  <si>
    <t>網購大傷地球！亞馬遜年批貨量達50億件，它能否落實「綠色快遞」？</t>
  </si>
  <si>
    <t>https://esg.businesstoday.com.tw/article/category/180687/post/202205050011</t>
  </si>
  <si>
    <t>台電公布電力淨零規劃，與西門子合推天然氣混氫示範機組</t>
  </si>
  <si>
    <t>https://esg.businesstoday.com.tw/article/category/190807/post/202205170009</t>
  </si>
  <si>
    <t>服務業怎麼做ESG？商研院推一條龍服務，助120萬家企業轉型</t>
  </si>
  <si>
    <t>https://esg.businesstoday.com.tw/article/category/190807/post/202111160025</t>
  </si>
  <si>
    <t>台泥綠能與社區共好   打造創能、儲能、永續三贏</t>
  </si>
  <si>
    <t>https://esg.businesstoday.com.tw/article/category/180689/post/202108030037</t>
  </si>
  <si>
    <t>財務自由是許多人追求的目標，但你的投資安全嗎？公司治理9警訊，拒當下流老人</t>
  </si>
  <si>
    <t>https://esg.businesstoday.com.tw/article/category/190807/post/202109170008</t>
  </si>
  <si>
    <t>鴻海科技日將登場，MIH第一代電動車疑提前曝光，網友：比Model3 更潮</t>
  </si>
  <si>
    <t>https://esg.businesstoday.com.tw/article/category/180687/post/202108050041</t>
  </si>
  <si>
    <t>清除海廢  高科大攜手澎湖縣府動起來</t>
  </si>
  <si>
    <t>https://esg.businesstoday.com.tw/article/category/180687/post/202101250041</t>
  </si>
  <si>
    <t>動物現身Line貼圖！2020年推出「生物多樣性的7個小迷思」：國家設了保護區，為什麼動物還是沒有家？</t>
  </si>
  <si>
    <t>https://esg.businesstoday.com.tw/article/category/180687/post/202011060022</t>
  </si>
  <si>
    <t>塑膠袋一個1元，為何一次性塑膠用量還增22.8％？台灣10年限塑政策失靈背後原因解析</t>
  </si>
  <si>
    <t>https://esg.businesstoday.com.tw/article/category/180687/post/202010190018</t>
  </si>
  <si>
    <t>歐債危機、新冠疫情...2020年全球極貧人口將超過7億！黃正忠：CSR是企業躲不過的必然</t>
  </si>
  <si>
    <t>https://esg.businesstoday.com.tw/article/category/180689/post/202201220028</t>
  </si>
  <si>
    <t>與其補助健檢，不如營造健康工作環境！3 處著手，讓員工幸福感爆棚</t>
  </si>
  <si>
    <t>https://esg.businesstoday.com.tw/article/category/180687/post/202102040025</t>
  </si>
  <si>
    <t>罰款太低、碳價太便宜...中國「減碳排政策」遭批：虛張聲勢</t>
  </si>
  <si>
    <t>https://esg.businesstoday.com.tw/article/category/180687/post/202004150045</t>
  </si>
  <si>
    <t>留住農村好水好田 自產光電  里民當起賣電頭家</t>
  </si>
  <si>
    <t>https://esg.businesstoday.com.tw/article/category/220217/post/202203220003</t>
  </si>
  <si>
    <t>從低碳到零碳！能源與產業轉型，邁向綠色社會</t>
  </si>
  <si>
    <t>https://esg.businesstoday.com.tw/article/category/180688/post/202201100035</t>
  </si>
  <si>
    <t>NET送幸福！連14年封館「讓家扶兒挑新衣」，獲封「最佛心本土企業」</t>
  </si>
  <si>
    <t>https://esg.businesstoday.com.tw/article/category/180688/post/201902260043</t>
  </si>
  <si>
    <t>讓改變被發現，讓影響被看見</t>
  </si>
  <si>
    <t>https://esg.businesstoday.com.tw/article/category/180689/post/202203160070</t>
  </si>
  <si>
    <t>鴻海去年EPS飆10.05元，創14年新高！ 為何劉揚偉宣示2025年電動車做到1兆台幣？ 這「四大策略」缺一不可</t>
  </si>
  <si>
    <t>https://esg.businesstoday.com.tw/article/category/180689/post/202202230027</t>
  </si>
  <si>
    <t>從連虧9年變小金雞，明基材如何打進超龜毛日本電動車市場？ 關鍵在2015年決定「打深一口井」</t>
  </si>
  <si>
    <t>https://esg.businesstoday.com.tw/article/category/180687/post/202010200023</t>
  </si>
  <si>
    <t>宣示100％再生能源！台積電成台灣第五家、全球首家RE100半導體會員</t>
  </si>
  <si>
    <t>https://esg.businesstoday.com.tw/article/category/180687/post/202101130005</t>
  </si>
  <si>
    <t>超強農業4.0！醬爆大蝦、年年有餘...桌上的年菜竟是「魚電共生」的智慧養殖</t>
  </si>
  <si>
    <t>https://esg.businesstoday.com.tw/article/category/180689/post/202103030053</t>
  </si>
  <si>
    <t>設置公司治理主管、董監事採候選人提名制...公司治理4大新制一次看懂</t>
  </si>
  <si>
    <t>https://esg.businesstoday.com.tw/article/category/180689/post/202003180053</t>
  </si>
  <si>
    <t>「信任」助中小企業挺過疫情</t>
  </si>
  <si>
    <t>https://esg.businesstoday.com.tw/article/category/180687/post/202110260008</t>
  </si>
  <si>
    <t>氣候變遷通識課：什麽是COP26？為什麼對您我如此重要？</t>
  </si>
  <si>
    <t>https://esg.businesstoday.com.tw/article/category/190807/post/202212120009</t>
  </si>
  <si>
    <t>平地7度「這天」有機會報到！入冬最強寒流來襲，一張圖看何時開始「極寒冷」、雨區在哪裡</t>
  </si>
  <si>
    <t>https://esg.businesstoday.com.tw/article/category/180687/post/202010070019</t>
  </si>
  <si>
    <t>二氧化碳上升，植物的養分就降低...全球營養大崩壞：未來每樣東西都像垃圾食物</t>
  </si>
  <si>
    <t>https://esg.businesstoday.com.tw/article/category/180689/post/202111290014</t>
  </si>
  <si>
    <t>薪轉戶金融卡驚傳遭集體盜刷？中信銀回應了</t>
  </si>
  <si>
    <t>https://esg.businesstoday.com.tw/article/category/180689/post/202102020019</t>
  </si>
  <si>
    <t>如何杜絕理專違規，消除資訊不對稱？金融專家：銀行須確切落實「這件事」</t>
  </si>
  <si>
    <t>https://esg.businesstoday.com.tw/article/category/180687/post/202205060009</t>
  </si>
  <si>
    <t>達成碳中和還需要在地化思維！比爾蓋茲基金投資新創：只減少碳排量遠遠不夠</t>
  </si>
  <si>
    <t>https://esg.businesstoday.com.tw/article/category/180687/post/202007190004</t>
  </si>
  <si>
    <t>開冷氣關窗戶，快速冷房又省電？　環保局：「髒空氣吸好吸滿！」　此舉可解</t>
  </si>
  <si>
    <t>https://esg.businesstoday.com.tw/article/category/180687/post/202111100038</t>
  </si>
  <si>
    <t>氣候評比我全球倒數第五？環保署：引用錯誤資訊，對我國已造成傷害</t>
  </si>
  <si>
    <t>https://esg.businesstoday.com.tw/article/category/180687/post/202111030077</t>
  </si>
  <si>
    <t>國際級節能減碳建築地標！陶朱隱園不只是豪宅，屋頂就裝了六台風力發電設備</t>
  </si>
  <si>
    <t>https://esg.businesstoday.com.tw/article/category/180689/post/202108180040</t>
  </si>
  <si>
    <t>銅板價吸引小資族、送電到你家，光陽掀電動機車霸主卡位戰！</t>
  </si>
  <si>
    <t>https://esg.businesstoday.com.tw/article/category/190807/post/202208180022</t>
  </si>
  <si>
    <t>特斯拉被踢出標普ESG指數！單一數據ESG評級，真的公平嗎？</t>
  </si>
  <si>
    <t>https://esg.businesstoday.com.tw/article/category/180688/post/202202100017</t>
  </si>
  <si>
    <t>裕隆砸錢留人！嚴陳莉蓮宣布：員工調薪上看25％</t>
  </si>
  <si>
    <t>https://esg.businesstoday.com.tw/article/category/180689/post/202211280021</t>
  </si>
  <si>
    <t>企業決戰未來永續競爭力，數位轉型與ESG雙軌並行！</t>
  </si>
  <si>
    <t>https://esg.businesstoday.com.tw/article/category/180688/post/202209290007</t>
  </si>
  <si>
    <t>給員工沒有經濟壓力的工作環境！不用自己支付仲介費，金元福推外籍移工「零付費」</t>
  </si>
  <si>
    <t>https://esg.businesstoday.com.tw/article/category/180689/post/202211110010</t>
  </si>
  <si>
    <t>裁員潮下，誰是箭靶？微軟前人資副總裁：除了約聘職，這 2 種員工也很危險</t>
  </si>
  <si>
    <t>https://esg.businesstoday.com.tw/article/category/190807/post/202112290027</t>
  </si>
  <si>
    <t>兆豐銀行衝刺財管2.0  高資產規模年底有望突破200億</t>
  </si>
  <si>
    <t>https://esg.businesstoday.com.tw/article/category/180689/post/202111240006</t>
  </si>
  <si>
    <t>光洋科經營權之爭，扯出台鋼激鬥13家上市櫃管理階層！為何台鋼盟這麼積極攻城掠地？</t>
  </si>
  <si>
    <t>https://esg.businesstoday.com.tw/article/category/180687/post/202206100030</t>
  </si>
  <si>
    <t>全家咖啡年銷1.6億杯，推「循環杯」租借更愛地球一點點！杯蓋改封膜一杯就能減塑54％</t>
  </si>
  <si>
    <t>https://esg.businesstoday.com.tw/article/category/180689/post/202205180023</t>
  </si>
  <si>
    <t>「水泥王子」跨面板慘業，他如何4年翻轉群創，從慘虧近200億到大賺575億，還養出3隻小金雞？</t>
  </si>
  <si>
    <t>https://esg.businesstoday.com.tw/article/category/180687/post/202109240035</t>
  </si>
  <si>
    <t>專訪經濟部次長曾文生》三接外推如何顧供電、護藻礁？6大關鍵QA一次說清楚</t>
  </si>
  <si>
    <t>https://esg.businesstoday.com.tw/article/category/180689/post/202112080043</t>
  </si>
  <si>
    <t>一千度也燒不壞的環保決心！台泥董座張安平，投資儲能領域只為「這件事」</t>
  </si>
  <si>
    <t>https://esg.businesstoday.com.tw/article/category/180689/post/202209280036</t>
  </si>
  <si>
    <t>企業外包盛行，為何國泰金「為了喝牛奶養牛」？遠征1700公里外戰場，全靠這批數位大軍</t>
  </si>
  <si>
    <t>https://esg.businesstoday.com.tw/article/category/180687/post/202102200021</t>
  </si>
  <si>
    <t>張安平讓灰色台泥變綠了！原因竟與台大有關</t>
  </si>
  <si>
    <t>https://esg.businesstoday.com.tw/article/category/180687/post/202201190031</t>
  </si>
  <si>
    <t>國發會3月提淨零路徑，排除核能並補助運具電動化</t>
  </si>
  <si>
    <t>https://esg.businesstoday.com.tw/article/category/180687/post/202108170009</t>
  </si>
  <si>
    <t>車諾比核災 35 年後尚未結束，監測又發現一處隔間中子釋放激增 40%</t>
  </si>
  <si>
    <t>https://esg.businesstoday.com.tw/article/category/180687/post/202106180014</t>
  </si>
  <si>
    <t>企業快篩是重要指標！重視ESG的優良企業會做好這件事</t>
  </si>
  <si>
    <t>https://esg.businesstoday.com.tw/article/category/180687/post/202103160034</t>
  </si>
  <si>
    <t>「為何台灣自己做不出特斯拉？」 馬斯克親口告訴台廠高層，因為「這兩種人才」最缺乏！</t>
  </si>
  <si>
    <t>https://esg.businesstoday.com.tw/article/category/180689/post/202112010019</t>
  </si>
  <si>
    <t>田裡的鞋王》向低利代工Say No！拒絕愛迪達300億訂單，年營收逼近600億，寫下台廠最狂傳奇</t>
  </si>
  <si>
    <t>https://esg.businesstoday.com.tw/article/category/180687/post/202009090018</t>
  </si>
  <si>
    <t>23歲棄200萬年薪！英國碩士畢業為癌母回台種田：如果最愛的人不在了，成功又有什麼意義</t>
  </si>
  <si>
    <t>https://esg.businesstoday.com.tw/article/category/180687/post/202103020022</t>
  </si>
  <si>
    <t>海嘯影響失去所有電源、爐心無法冷卻...日本前首相菅直人：我從沒想過核災會發生在日本</t>
  </si>
  <si>
    <t>https://esg.businesstoday.com.tw/article/category/180687/post/202006040022</t>
  </si>
  <si>
    <t>疫情當前勿忘氣候變遷–從「TCFD」說起</t>
  </si>
  <si>
    <t>https://esg.businesstoday.com.tw/article/category/180688/post/202211170021</t>
  </si>
  <si>
    <t>讓台東人不需離鄉背井到外縣市工作！芙彤園如何創造香草綠金經濟？</t>
  </si>
  <si>
    <t>https://esg.businesstoday.com.tw/article/category/180687/post/202006080013</t>
  </si>
  <si>
    <t>「海龍離岸風電計畫」放眼未來　國際大廠聯手推升臺灣綠能產業鏈成亞太出口中心</t>
  </si>
  <si>
    <t>https://esg.businesstoday.com.tw/article/category/220217/post/202203220004</t>
  </si>
  <si>
    <t>面對淨零浪潮，金融業該怎麼做？永豐金：規劃四大面向呼應永續潮流</t>
  </si>
  <si>
    <t>https://esg.businesstoday.com.tw/article/category/180687/post/202010280040</t>
  </si>
  <si>
    <t>人算不如天算的油峰</t>
  </si>
  <si>
    <t>https://esg.businesstoday.com.tw/article/category/180687/post/202112290056</t>
  </si>
  <si>
    <t>用二氧化碳做鞋底，以達到「負排放」？這家瑞士新創追求「效能」與「環保」，吸引網球天王費德勒一起創業！</t>
  </si>
  <si>
    <t>https://esg.businesstoday.com.tw/article/category/180687/post/202112150023</t>
  </si>
  <si>
    <t>小企業的永續行動》以循環經濟原料打造創新配方！綠藤如何做到「可信淨零」？</t>
  </si>
  <si>
    <t>https://esg.businesstoday.com.tw/article/category/190807/post/202206130027</t>
  </si>
  <si>
    <t>「以人為本是地方永續發展的核心」！迎接淨零挑戰的時代，「馬爾默宣言」正式啟動</t>
  </si>
  <si>
    <t>https://esg.businesstoday.com.tw/article/category/180687/post/202204250014</t>
  </si>
  <si>
    <t>台灣57%碳排來自工業，產業如何擁抱淨零排放？專家給2個轉型建議</t>
  </si>
  <si>
    <t>https://esg.businesstoday.com.tw/article/category/180688/post/202103250008</t>
  </si>
  <si>
    <t>別以為發資遣費就可以叫員工滾蛋！為何勞資糾紛頻傳的公司，反而會成為幸福企業</t>
  </si>
  <si>
    <t>https://esg.businesstoday.com.tw/article/category/190807/post/202204260014</t>
  </si>
  <si>
    <t>離岸風電焊接人才薪資高達十萬！國發基金加碼，培養永續人才勢在必行</t>
  </si>
  <si>
    <t>https://esg.businesstoday.com.tw/article/category/180687/post/202108250046</t>
  </si>
  <si>
    <t>氣候行動倡議，呼籲2050年實現淨零排放</t>
  </si>
  <si>
    <t>https://esg.businesstoday.com.tw/article/category/180688/post/202009140016</t>
  </si>
  <si>
    <t>「當初回來就被家裡罵死啦！」留美航太博士棄NASA高薪，要用「無人機」撕下台灣「代工國家」標籤</t>
  </si>
  <si>
    <t>https://esg.businesstoday.com.tw/article/category/180687/post/202211180007</t>
  </si>
  <si>
    <t>天、地、人：決定氣候變遷風險三要素、同時也是成就美酒三要素</t>
  </si>
  <si>
    <t>https://esg.businesstoday.com.tw/article/category/180687/post/202108160025</t>
  </si>
  <si>
    <t>極端氣候常態化，專家警告：糧食價格大漲「回不去」</t>
  </si>
  <si>
    <t>https://esg.businesstoday.com.tw/article/category/180687/post/202207140005</t>
  </si>
  <si>
    <t>碳捕捉比賽贏家出爐！馬斯克資助近 30 億台幣，哪位除碳大師能抱獎而歸？</t>
  </si>
  <si>
    <t>https://esg.businesstoday.com.tw/article/category/180687/post/202010150006</t>
  </si>
  <si>
    <t>經濟力指標居六都之首！鄭文燦甩歷史包袱，打造青創最愛的亞洲矽谷</t>
  </si>
  <si>
    <t>https://esg.businesstoday.com.tw/article/category/180687/post/202101280041</t>
  </si>
  <si>
    <t>「半導體業就像科技業的中央廚房」從材料、製程到產品端...聯電如何落實ESG？</t>
  </si>
  <si>
    <t>https://esg.businesstoday.com.tw/article/category/180688/post/201807050004</t>
  </si>
  <si>
    <t>不會讀書的孩子 變身當代發明家</t>
  </si>
  <si>
    <t>https://esg.businesstoday.com.tw/article/category/180688/post/201911270047</t>
  </si>
  <si>
    <t>扶輪義診團 尼泊爾偏鄉埋下改變種子</t>
  </si>
  <si>
    <t>https://esg.businesstoday.com.tw/article/category/180688/post/201808240030</t>
  </si>
  <si>
    <t>出生時臍帶繞頸、500萬獎金均分給3位教練…郭婞淳的「舉重人生」</t>
  </si>
  <si>
    <t>https://esg.businesstoday.com.tw/article/category/180687/post/202111150020</t>
  </si>
  <si>
    <t>直擊李長榮科學創新引擎，研發中心孵化新人才、新創意、新生意</t>
  </si>
  <si>
    <t>https://esg.businesstoday.com.tw/article/category/180688/post/202202150008</t>
  </si>
  <si>
    <t>佈局永續發展，聯發科這些都做到了：三座資料中心每年可省 2,030 萬度！</t>
  </si>
  <si>
    <t>https://esg.businesstoday.com.tw/article/category/180688/post/202103090043</t>
  </si>
  <si>
    <t>像極了義大利！生得少，活得長，我們的老年誰來顧？</t>
  </si>
  <si>
    <t>https://esg.businesstoday.com.tw/article/category/180687/post/202110130014</t>
  </si>
  <si>
    <t>許文龍的奇美集團，9年後重返電子榮耀！一塊廢塑膠，讓它躋身6大PC品牌第一階供應商</t>
  </si>
  <si>
    <t>https://esg.businesstoday.com.tw/article/category/180687/post/202208150021</t>
  </si>
  <si>
    <t>比爾蓋茲投資空調新技術，冷氣耗能降低 90% ！地球越吹越熱有解嗎？</t>
  </si>
  <si>
    <t>https://esg.businesstoday.com.tw/article/category/180687/post/202211110023</t>
  </si>
  <si>
    <t>你每天的碳排量有多少？Joro自動估算每一筆日常消費碳排數，還能直接進行「碳補償」</t>
  </si>
  <si>
    <t>https://esg.businesstoday.com.tw/article/category/220217/post/202208010028</t>
  </si>
  <si>
    <t>氣候變遷進入緊急狀態！2050年再生能源比重逾50%...台灣發展離岸風電「開創新綠金時代」</t>
  </si>
  <si>
    <t>https://esg.businesstoday.com.tw/article/category/180687/post/202207250025</t>
  </si>
  <si>
    <t>吃肉就是不環保？蔬果運輸碳排量其實更驚人！</t>
  </si>
  <si>
    <t>https://esg.businesstoday.com.tw/article/category/190807/post/202212080006</t>
  </si>
  <si>
    <t>只回暖1天，入冬最強冷空氣要來了！一週氣溫「3階段變化」，這天會最冷...低溫恐剩12度</t>
  </si>
  <si>
    <t>https://esg.businesstoday.com.tw/article/category/180689/post/201905020024</t>
  </si>
  <si>
    <t>學會說不</t>
  </si>
  <si>
    <t>https://esg.businesstoday.com.tw/article/category/180688/post/202111080018</t>
  </si>
  <si>
    <t>正向循環的永續金融生態圈！玉山發揮影響力，協助企業低碳轉型</t>
  </si>
  <si>
    <t>https://esg.businesstoday.com.tw/article/category/180689/post/202207150005</t>
  </si>
  <si>
    <t>引入低碳鮮食、把45歲以上員工變超強戰力！統一超商入選道瓊永續指數，看7-11如何做ESG？</t>
  </si>
  <si>
    <t>https://esg.businesstoday.com.tw/article/category/180688/post/202201070005</t>
  </si>
  <si>
    <t>金管會拚ESG只重EG？金管會喊冤：也拚S力挺三種弱勢</t>
  </si>
  <si>
    <t>https://esg.businesstoday.com.tw/article/category/180687/post/202203020059</t>
  </si>
  <si>
    <t>化作春泥更護花，遺體產生的有機物還可用來施肥！一文認識「水葬」、「有機葬」等環保葬</t>
  </si>
  <si>
    <t>https://esg.businesstoday.com.tw/article/category/180687/post/202211180016</t>
  </si>
  <si>
    <t>COP27現場直擊》台達與國際專家交流，談珊瑚復育的台灣經驗</t>
  </si>
  <si>
    <t>https://esg.businesstoday.com.tw/article/category/180687/post/202204210006</t>
  </si>
  <si>
    <t>蘋果淨零碳排進一步！再生材料占比近兩成、首度加入經認證再生金</t>
  </si>
  <si>
    <t>https://esg.businesstoday.com.tw/article/category/180687/post/202211160073</t>
  </si>
  <si>
    <t>台灣碳排放佔全球不到1%　為何還要減碳？「當全球把減碳當成貿易談判，我們一定要減碳！」</t>
  </si>
  <si>
    <t>https://esg.businesstoday.com.tw/article/category/180689/post/202202140018</t>
  </si>
  <si>
    <t>父親驟逝、一肩扛大樑　花仙子CEO王佳郁如何翻轉40年老店，將「媽媽牌」變身成文青新歡？</t>
  </si>
  <si>
    <t>https://esg.businesstoday.com.tw/article/category/180689/post/202006030043</t>
  </si>
  <si>
    <t>邁向全球化2.0　永續供應鏈管理六項思考</t>
  </si>
  <si>
    <t>https://esg.businesstoday.com.tw/article/category/180687/post/202106160025</t>
  </si>
  <si>
    <t>面對缺電・水荒，油電水價仍穿「國王的新衣」!　台積電未來3年水電需求再增1倍，台灣準備好了嗎？</t>
  </si>
  <si>
    <t>https://esg.businesstoday.com.tw/article/category/180687/post/202203290026</t>
  </si>
  <si>
    <t>1000 磅蟹殼，就能淨化「幾千萬加侖」汙水！蟹殼精華如何解決水汙染？</t>
  </si>
  <si>
    <t>https://esg.businesstoday.com.tw/article/category/180689/post/202108310001</t>
  </si>
  <si>
    <t>中鋼股東會》明年再生水用量將過半，海淡實驗產線成本持續優化</t>
  </si>
  <si>
    <t>https://esg.businesstoday.com.tw/article/category/180687/post/202208080009</t>
  </si>
  <si>
    <t>「環保從來就不是一件簡單的事」，自備杯折10元已推動24年！台灣星巴克如何成為減塑先行者？</t>
  </si>
  <si>
    <t>https://esg.businesstoday.com.tw/article/category/180688/post/202203220012</t>
  </si>
  <si>
    <t>環境、食安、長照三面俱到！超越房仲，台灣房屋的ESG創新</t>
  </si>
  <si>
    <t>https://esg.businesstoday.com.tw/article/category/180689/post/202012300013</t>
  </si>
  <si>
    <t>B型企業重新定義「成功」</t>
  </si>
  <si>
    <t>https://esg.businesstoday.com.tw/article/category/180687/post/202103300023</t>
  </si>
  <si>
    <t>回收電池、淘汰落後產能，股價就會大漲！搭上中國節能減排商機，把握這3個機會</t>
  </si>
  <si>
    <t>https://esg.businesstoday.com.tw/article/category/180688/post/202107210019</t>
  </si>
  <si>
    <t>高價賣給各國政府！救命疫苗莫德納遭批劫貧濟富？拆解暴利背後真相</t>
  </si>
  <si>
    <t>https://esg.businesstoday.com.tw/article/category/180689/post/202205180075</t>
  </si>
  <si>
    <t>國光載客量曾雪崩剩8％，扛1600個家庭、壓力再大也要突破！總座祭「縮併撤」：該做就得做下去</t>
  </si>
  <si>
    <t>https://esg.businesstoday.com.tw/article/category/180687/post/202107050034</t>
  </si>
  <si>
    <t>富邦全面推動低碳轉型　持續建構長期氣候韌性</t>
  </si>
  <si>
    <t>https://esg.businesstoday.com.tw/article/category/190807/post/202204210029</t>
  </si>
  <si>
    <t>替企業省下50％時間、30％成本，緯創與精誠都在用的ESG報告書AI</t>
  </si>
  <si>
    <t>https://esg.businesstoday.com.tw/article/category/180687/post/202205100033</t>
  </si>
  <si>
    <t>Coldplay巡迴演唱會吹低碳風！舞台電力幾乎完全使用再生能源</t>
  </si>
  <si>
    <t>https://esg.businesstoday.com.tw/article/category/180689/post/202111050005</t>
  </si>
  <si>
    <t>「台灣製造不輸國際大廠！」從堅持研發到懷疑自我，成運吳定發要把電動巴士賣到世界</t>
  </si>
  <si>
    <t>https://esg.businesstoday.com.tw/article/category/180689/post/202212090007</t>
  </si>
  <si>
    <t>「2018年起，沒有一次開會沒提到永續相關的事」，台泥如何顛覆高碳排產業，水泥發貨量少 4 成，營收仍成長？</t>
  </si>
  <si>
    <t>https://esg.businesstoday.com.tw/article/category/180689/post/202107210041</t>
  </si>
  <si>
    <t>嚴陳莉蓮為嘉裕定出三方向拚轉型　下一步將踏入這兩大市場</t>
  </si>
  <si>
    <t>https://esg.businesstoday.com.tw/article/category/190807/post/202209290023</t>
  </si>
  <si>
    <t>花旗台灣佈建ESG轉型藍圖 厚植永續競爭力</t>
  </si>
  <si>
    <t>https://esg.businesstoday.com.tw/article/category/180688/post/201610060024</t>
  </si>
  <si>
    <t>帶著萬本書走全台 麗嬰房創辦人變說故事大使</t>
  </si>
  <si>
    <t>https://esg.businesstoday.com.tw/article/category/180687/post/202211110014</t>
  </si>
  <si>
    <t>省電費還能減少碳排放！「被動式房屋」是永續建築新解方？</t>
  </si>
  <si>
    <t>https://esg.businesstoday.com.tw/article/category/180687/post/201909180034</t>
  </si>
  <si>
    <t>把太陽能板當「存股」  年報酬六％投資術</t>
  </si>
  <si>
    <t>https://esg.businesstoday.com.tw/article/category/180689/post/201911060013</t>
  </si>
  <si>
    <t>人口不到4萬，卻拿過10面奧運獎牌...列支敦斯登，舊歐洲裡的新腦袋</t>
  </si>
  <si>
    <t>https://esg.businesstoday.com.tw/article/category/180687/post/201910160043</t>
  </si>
  <si>
    <t>你們好大的膽子</t>
  </si>
  <si>
    <t>https://esg.businesstoday.com.tw/article/category/180687/post/202009180017</t>
  </si>
  <si>
    <t>厭惡動物實驗、不在中國做生意...全球第4大美妝保養品集團Natura：獲利與永續是同一件事</t>
  </si>
  <si>
    <t>https://esg.businesstoday.com.tw/article/category/180687/post/202204120012</t>
  </si>
  <si>
    <t>中小企業也能精準追蹤碳排量！Google、瑞典新創聯手推出免費服務</t>
  </si>
  <si>
    <t>https://esg.businesstoday.com.tw/article/category/180688/post/202106160042</t>
  </si>
  <si>
    <t>https://esg.businesstoday.com.tw/article/category/180689/post/202012080011</t>
  </si>
  <si>
    <t>納斯達克提上市新規則：董事會一定要有女性和多元身分席位，為何這關乎你我的投資報酬？</t>
  </si>
  <si>
    <t>https://esg.businesstoday.com.tw/article/category/180689/post/202010210004</t>
  </si>
  <si>
    <t>魔鬼藏在細節裡！小監工白手起家，他如何成為年收5億豪宅物業管理大亨？</t>
  </si>
  <si>
    <t>https://esg.businesstoday.com.tw/article/category/190807/post/202212060008</t>
  </si>
  <si>
    <t>今晨低溫14.3°C！這2地雨再下7天...為何「北冷南暖」？明回暖這天又降，一圖看懂天氣變化</t>
  </si>
  <si>
    <t>https://esg.businesstoday.com.tw/article/category/180687/post/202108020014</t>
  </si>
  <si>
    <t>揭開歐盟碳關稅神秘面紗：天底下不再有免費排碳量</t>
  </si>
  <si>
    <t>https://esg.businesstoday.com.tw/article/category/180687/post/202203240011</t>
  </si>
  <si>
    <t>Nespresso攜手i郵箱、台大，力推回收膠囊！如何打造一杯碳中和咖啡？</t>
  </si>
  <si>
    <t>https://esg.businesstoday.com.tw/article/category/180687/post/202007230025</t>
  </si>
  <si>
    <t>經濟學過度重視GDP！《甜甜圈經濟學》作者顛覆傳統經濟理論</t>
  </si>
  <si>
    <t>https://esg.businesstoday.com.tw/article/category/180689/post/202205200032</t>
  </si>
  <si>
    <t>身價1300億大老闆再出擊！ 陳泰銘攜手鴻海劉揚偉，28億入股MOSFET大廠，攏是為了電動車</t>
  </si>
  <si>
    <t>https://esg.businesstoday.com.tw/article/category/180687/post/202109020034</t>
  </si>
  <si>
    <t>不要看到加10元多一件就衝動採購！生活中這些小事，是氣候變遷的重大殺手</t>
  </si>
  <si>
    <t>https://esg.businesstoday.com.tw/article/category/180687/post/202112130003</t>
  </si>
  <si>
    <t>企業宣示「碳中和」，就代表夠綠嗎？一文帶你看水有多深</t>
  </si>
  <si>
    <t>https://esg.businesstoday.com.tw/article/category/180687/post/202211070021</t>
  </si>
  <si>
    <t>如果鯊鯊包裡的填料變成海洋垃圾⋯IKEA打造海廢體驗屋，震撼呈現海污實景</t>
  </si>
  <si>
    <t>https://esg.businesstoday.com.tw/article/category/180688/post/202110270037</t>
  </si>
  <si>
    <t>「GDP無法充分衡量一國福祉！」追求永續發展，台灣政府必須先打破GDP迷思</t>
  </si>
  <si>
    <t>https://esg.businesstoday.com.tw/article/category/180687/post/202007150011</t>
  </si>
  <si>
    <t>家樂福從通路端推友善消費</t>
  </si>
  <si>
    <t>https://esg.businesstoday.com.tw/article/category/180687/post/201808300002</t>
  </si>
  <si>
    <t>邂逅永續馬爾他 綠環保×輕旅行</t>
  </si>
  <si>
    <t>https://esg.businesstoday.com.tw/article/category/180687/post/202212220020</t>
  </si>
  <si>
    <t>魚種與數量銳減、原住民難以計算潮水變化... 氣候變遷對海洋的衝擊，遠比想像嚴重！</t>
  </si>
  <si>
    <t>https://esg.businesstoday.com.tw/article/category/180687/post/202201270019</t>
  </si>
  <si>
    <t>從農場到餐桌都永續！友善畜牧及食品永續，台灣如何踏出關鍵下一步？</t>
  </si>
  <si>
    <t>https://esg.businesstoday.com.tw/article/category/180688/post/201805090025</t>
  </si>
  <si>
    <t>獲利至上是過時思惟</t>
  </si>
  <si>
    <t>https://esg.businesstoday.com.tw/article/category/190807/post/202209260039</t>
  </si>
  <si>
    <t>致茂落實環境永續 響應還海淨灘活動</t>
  </si>
  <si>
    <t>https://esg.businesstoday.com.tw/article/category/180689/post/202111230007</t>
  </si>
  <si>
    <t>毛利是同業2倍！紡織資優生專攻「小單」，如何做到年收破10億？</t>
  </si>
  <si>
    <t>https://esg.businesstoday.com.tw/article/category/180688/post/201712130007</t>
  </si>
  <si>
    <t>社會企業的透明與信任</t>
  </si>
  <si>
    <t>https://esg.businesstoday.com.tw/article/category/180689/post/202108270031</t>
  </si>
  <si>
    <t>你被調薪了嗎？ 軍公教、勞工明年薪水雙漲有望，一表秒懂10年誰薪水沒漲！</t>
  </si>
  <si>
    <t>https://esg.businesstoday.com.tw/article/category/180689/post/202211040001</t>
  </si>
  <si>
    <t>要去中東沙漠做電動車了！ 石油強權沙烏地第一個電動車品牌CEER　只找台灣合資、2025年開賣</t>
  </si>
  <si>
    <t>https://esg.businesstoday.com.tw/article/category/190807/post/202207280005</t>
  </si>
  <si>
    <t>富邦人壽全新企業永續主張「Stay Young」 廣邀大眾一起翻新時代</t>
  </si>
  <si>
    <t>https://esg.businesstoday.com.tw/article/category/180687/post/202009160006</t>
  </si>
  <si>
    <t>50-30-10 環教跨域x世代永續　教育部邀跨部會聯合倡議活動</t>
  </si>
  <si>
    <t>https://esg.businesstoday.com.tw/article/category/180689/post/202209210026</t>
  </si>
  <si>
    <t>曾在數位相機苦吞3億損失，芯鼎如何短短5年打進車廠，翻智慧影像晶片市占第一？</t>
  </si>
  <si>
    <t>https://esg.businesstoday.com.tw/article/category/180687/post/202106160084</t>
  </si>
  <si>
    <t>從貸放資金潛藏的ESG風險，發現責任授信的影響力！</t>
  </si>
  <si>
    <t>https://esg.businesstoday.com.tw/article/category/180687/post/202201200019</t>
  </si>
  <si>
    <t>空污減量交易途徑再加一！環署預告草案，高屏將可公開拍賣抵換差額</t>
  </si>
  <si>
    <t>https://esg.businesstoday.com.tw/article/category/180688/post/202104140066</t>
  </si>
  <si>
    <t>67％國人不想生！提高生育意願「3解方」：公托幼兒園再增3000班</t>
  </si>
  <si>
    <t>https://esg.businesstoday.com.tw/article/category/190807/post/202211010012</t>
  </si>
  <si>
    <t>不滿能源業者靠戰爭賺意外財！拜登警告：將開徵暴利稅</t>
  </si>
  <si>
    <t>https://esg.businesstoday.com.tw/article/category/180689/post/202203020007</t>
  </si>
  <si>
    <t>「電動車隊」成住宅、商辦新標配！GoShare聯手潤泰創新，拓展商用版圖</t>
  </si>
  <si>
    <t>https://esg.businesstoday.com.tw/article/category/180689/post/202202160078</t>
  </si>
  <si>
    <t>「我們從來不跟客戶應酬！」 這家台積電供應商年賺一個股本，但業務可以準時下班！謝董是怎麼做到的？</t>
  </si>
  <si>
    <t>https://esg.businesstoday.com.tw/article/category/180687/post/202111010012</t>
  </si>
  <si>
    <t>愛吃牛、喝牛奶又怕加劇暖化？新型飼料最高減少牛隻8成甲烷排放</t>
  </si>
  <si>
    <t>https://esg.businesstoday.com.tw/article/category/180687/post/202009260022</t>
  </si>
  <si>
    <t>從無到有 　離岸風電四大領域首度整合  人才接棒是延續產業的關鍵</t>
  </si>
  <si>
    <t>https://esg.businesstoday.com.tw/article/category/180687/post/202203110046</t>
  </si>
  <si>
    <t>大金空調 Global No.1環境永續　邁向碳中和 綠色創新</t>
  </si>
  <si>
    <t>https://esg.businesstoday.com.tw/article/category/180689/post/202112060013</t>
  </si>
  <si>
    <t>先給糖，再提醒你誰是老大！馬斯克寫給員工的 2 封信，背後的管理啟示</t>
  </si>
  <si>
    <t>https://esg.businesstoday.com.tw/article/category/180687/post/202110290046</t>
  </si>
  <si>
    <t>蘋果供應鏈近九成承諾100％再生能源　新增逾60家企業，這幾家台廠也入列</t>
  </si>
  <si>
    <t>https://esg.businesstoday.com.tw/article/category/180687/post/202203290027</t>
  </si>
  <si>
    <t>綠色新運具》電動火車成國際新趨勢，鋰離子電池真能撐住 150 節車廂？</t>
  </si>
  <si>
    <t>https://esg.businesstoday.com.tw/article/category/180687/post/202006170014</t>
  </si>
  <si>
    <t>疫情讓全球不確定性加劇　如何「永續」，成為企業最重要課題</t>
  </si>
  <si>
    <t>https://esg.businesstoday.com.tw/article/category/180688/post/202107280049</t>
  </si>
  <si>
    <t>40歲打奧運有多難？郭台銘讚莊智淵：「他帶給大家不只獎牌，而是努力不懈，拼搏到底精神！」</t>
  </si>
  <si>
    <t>https://esg.businesstoday.com.tw/article/category/180689/post/201911270014</t>
  </si>
  <si>
    <t>因為，你是主角</t>
  </si>
  <si>
    <t>https://esg.businesstoday.com.tw/article/category/180689/post/202006300021</t>
  </si>
  <si>
    <t>忽略氣候變遷風險　董事會可能吃上官司？</t>
  </si>
  <si>
    <t>https://esg.businesstoday.com.tw/article/category/190807/post/202207210023</t>
  </si>
  <si>
    <t>GroupM群邑媒體推出全球媒體脫碳框架</t>
  </si>
  <si>
    <t>https://esg.businesstoday.com.tw/article/category/190807/post/202211220020</t>
  </si>
  <si>
    <t>台泥進軍綠電交易！子公司能元超商平台啟用</t>
  </si>
  <si>
    <t>https://esg.businesstoday.com.tw/article/category/180687/post/202009280010</t>
  </si>
  <si>
    <t>美國加州宣布禁賣汽柴油車計畫　愛爾蘭、丹麥、英國也跟進　電動車概念股漲勢再起？</t>
  </si>
  <si>
    <t>https://esg.businesstoday.com.tw/article/category/180687/post/202207250010</t>
  </si>
  <si>
    <t>歐洲高溫不只奪千條人命！能源更吃緊，熱浪為全球通膨火上加油</t>
  </si>
  <si>
    <t>https://esg.businesstoday.com.tw/article/category/180687/post/202204010006</t>
  </si>
  <si>
    <t>租賃、訂閱制...永續思維衍生出新商模！傢俱龍頭IKEA，如何靠著「雙軸轉型」走出新路線？</t>
  </si>
  <si>
    <t>https://esg.businesstoday.com.tw/article/category/180687/post/202111160006</t>
  </si>
  <si>
    <t>對母雞好、對環境也好，碳中和雞蛋成超市搶手貨</t>
  </si>
  <si>
    <t>https://esg.businesstoday.com.tw/article/category/180687/post/202108040036</t>
  </si>
  <si>
    <t>追隨特斯拉腳步，和碩全球擴產迎電動車商機！童子賢：未來10年成長可期</t>
  </si>
  <si>
    <t>https://esg.businesstoday.com.tw/article/category/190807/post/202010300027</t>
  </si>
  <si>
    <t>亞太首家企業 玉山金控簽署「責任稅務原則」</t>
  </si>
  <si>
    <t>https://esg.businesstoday.com.tw/article/category/180687/post/202211140009</t>
  </si>
  <si>
    <t>COP27現場直擊》主辦國埃及人權低落，一場史無前例的「鳥籠」氣候遊行</t>
  </si>
  <si>
    <t>https://esg.businesstoday.com.tw/article/category/180688/post/202108030047</t>
  </si>
  <si>
    <t>網讚東奧最暖一刻》一句「可以有兩面金牌嗎」？超級好朋友創百年來首見跳高雙金紀錄</t>
  </si>
  <si>
    <t>https://esg.businesstoday.com.tw/article/category/180689/post/202205040032</t>
  </si>
  <si>
    <t>虧損4年「做愈多、賠愈多」！萬泰科不得已轉彎，斥資1.5億元進軍美國：一個舉動，營收5年翻3倍</t>
  </si>
  <si>
    <t>https://esg.businesstoday.com.tw/article/category/180689/post/202010080040</t>
  </si>
  <si>
    <t>台積電3天痛失26億元的教訓！如何不重演機台中毒慘劇，從半導體一哥變身資安要角？</t>
  </si>
  <si>
    <t>https://esg.businesstoday.com.tw/article/category/180689/post/202211070063</t>
  </si>
  <si>
    <t>陳泰銘告訴你　為何國巨早已不是你以為的國巨？ 「我們有45000人，八成是外國人！」</t>
  </si>
  <si>
    <t>https://esg.businesstoday.com.tw/article/category/180687/post/202201130032</t>
  </si>
  <si>
    <t>你的下一台車會換電動車嗎？美國與東南亞最沒愛，不換車理由曝光</t>
  </si>
  <si>
    <t>https://esg.businesstoday.com.tw/article/category/180689/post/202207200037</t>
  </si>
  <si>
    <t>鴻海為何入股紫光？「最強蘋果分析師」郭明錤提5個動機：電動車是它不能輸的一仗！</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</si>
</sst>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sg.businesstoday.com.tw/article/category/180687/post/202107140024" TargetMode="External"/><Relationship Id="rId194" Type="http://schemas.openxmlformats.org/officeDocument/2006/relationships/hyperlink" Target="https://esg.businesstoday.com.tw/article/category/180688/post/202204180026" TargetMode="External"/><Relationship Id="rId193" Type="http://schemas.openxmlformats.org/officeDocument/2006/relationships/hyperlink" Target="https://esg.businesstoday.com.tw/article/category/190807/post/202211150022" TargetMode="External"/><Relationship Id="rId192" Type="http://schemas.openxmlformats.org/officeDocument/2006/relationships/hyperlink" Target="https://esg.businesstoday.com.tw/article/category/180689/post/202106090003" TargetMode="External"/><Relationship Id="rId191" Type="http://schemas.openxmlformats.org/officeDocument/2006/relationships/hyperlink" Target="https://esg.businesstoday.com.tw/article/category/180687/post/202012070032" TargetMode="External"/><Relationship Id="rId187" Type="http://schemas.openxmlformats.org/officeDocument/2006/relationships/hyperlink" Target="https://esg.businesstoday.com.tw/article/category/180687/post/202203100004" TargetMode="External"/><Relationship Id="rId186" Type="http://schemas.openxmlformats.org/officeDocument/2006/relationships/hyperlink" Target="https://esg.businesstoday.com.tw/article/category/180688/post/201802070022" TargetMode="External"/><Relationship Id="rId185" Type="http://schemas.openxmlformats.org/officeDocument/2006/relationships/hyperlink" Target="https://esg.businesstoday.com.tw/article/category/180688/post/202204060050" TargetMode="External"/><Relationship Id="rId184" Type="http://schemas.openxmlformats.org/officeDocument/2006/relationships/hyperlink" Target="https://esg.businesstoday.com.tw/article/category/190807/post/202208100008" TargetMode="External"/><Relationship Id="rId189" Type="http://schemas.openxmlformats.org/officeDocument/2006/relationships/hyperlink" Target="https://esg.businesstoday.com.tw/article/category/180687/post/202109010058" TargetMode="External"/><Relationship Id="rId188" Type="http://schemas.openxmlformats.org/officeDocument/2006/relationships/hyperlink" Target="https://esg.businesstoday.com.tw/article/category/180687/post/202010140023" TargetMode="External"/><Relationship Id="rId183" Type="http://schemas.openxmlformats.org/officeDocument/2006/relationships/hyperlink" Target="https://esg.businesstoday.com.tw/article/category/180688/post/201711150006" TargetMode="External"/><Relationship Id="rId182" Type="http://schemas.openxmlformats.org/officeDocument/2006/relationships/hyperlink" Target="https://esg.businesstoday.com.tw/article/category/190807/post/202208050012" TargetMode="External"/><Relationship Id="rId181" Type="http://schemas.openxmlformats.org/officeDocument/2006/relationships/hyperlink" Target="https://esg.businesstoday.com.tw/article/category/180687/post/202202160007" TargetMode="External"/><Relationship Id="rId180" Type="http://schemas.openxmlformats.org/officeDocument/2006/relationships/hyperlink" Target="https://esg.businesstoday.com.tw/article/category/190807/post/202210250009" TargetMode="External"/><Relationship Id="rId176" Type="http://schemas.openxmlformats.org/officeDocument/2006/relationships/hyperlink" Target="https://esg.businesstoday.com.tw/article/category/190807/post/202210250004" TargetMode="External"/><Relationship Id="rId175" Type="http://schemas.openxmlformats.org/officeDocument/2006/relationships/hyperlink" Target="https://esg.businesstoday.com.tw/article/category/180689/post/202010220024" TargetMode="External"/><Relationship Id="rId174" Type="http://schemas.openxmlformats.org/officeDocument/2006/relationships/hyperlink" Target="https://esg.businesstoday.com.tw/article/category/180687/post/202201250014" TargetMode="External"/><Relationship Id="rId173" Type="http://schemas.openxmlformats.org/officeDocument/2006/relationships/hyperlink" Target="https://esg.businesstoday.com.tw/article/category/180687/post/202106170031" TargetMode="External"/><Relationship Id="rId179" Type="http://schemas.openxmlformats.org/officeDocument/2006/relationships/hyperlink" Target="https://esg.businesstoday.com.tw/article/category/180687/post/202204200009" TargetMode="External"/><Relationship Id="rId178" Type="http://schemas.openxmlformats.org/officeDocument/2006/relationships/hyperlink" Target="https://esg.businesstoday.com.tw/article/category/180689/post/202205310027" TargetMode="External"/><Relationship Id="rId177" Type="http://schemas.openxmlformats.org/officeDocument/2006/relationships/hyperlink" Target="https://esg.businesstoday.com.tw/article/category/180688/post/202011230011" TargetMode="External"/><Relationship Id="rId198" Type="http://schemas.openxmlformats.org/officeDocument/2006/relationships/hyperlink" Target="https://esg.businesstoday.com.tw/article/category/190807/post/202206090005" TargetMode="External"/><Relationship Id="rId197" Type="http://schemas.openxmlformats.org/officeDocument/2006/relationships/hyperlink" Target="https://esg.businesstoday.com.tw/article/category/180689/post/202102040031" TargetMode="External"/><Relationship Id="rId196" Type="http://schemas.openxmlformats.org/officeDocument/2006/relationships/hyperlink" Target="https://esg.businesstoday.com.tw/article/category/180687/post/202103310032" TargetMode="External"/><Relationship Id="rId195" Type="http://schemas.openxmlformats.org/officeDocument/2006/relationships/hyperlink" Target="https://esg.businesstoday.com.tw/article/category/180687/post/202212070057" TargetMode="External"/><Relationship Id="rId199" Type="http://schemas.openxmlformats.org/officeDocument/2006/relationships/hyperlink" Target="https://esg.businesstoday.com.tw/article/category/190807/post/202104280049" TargetMode="External"/><Relationship Id="rId150" Type="http://schemas.openxmlformats.org/officeDocument/2006/relationships/hyperlink" Target="https://esg.businesstoday.com.tw/article/category/180689/post/202202090033" TargetMode="External"/><Relationship Id="rId392" Type="http://schemas.openxmlformats.org/officeDocument/2006/relationships/hyperlink" Target="https://esg.businesstoday.com.tw/article/category/180688/post/202112020005" TargetMode="External"/><Relationship Id="rId391" Type="http://schemas.openxmlformats.org/officeDocument/2006/relationships/hyperlink" Target="https://esg.businesstoday.com.tw/article/category/180688/post/202010210025" TargetMode="External"/><Relationship Id="rId390" Type="http://schemas.openxmlformats.org/officeDocument/2006/relationships/hyperlink" Target="https://esg.businesstoday.com.tw/article/category/180687/post/202102250024" TargetMode="External"/><Relationship Id="rId1" Type="http://schemas.openxmlformats.org/officeDocument/2006/relationships/hyperlink" Target="https://esg.businesstoday.com.tw/article/category/180687/post/202210180007" TargetMode="External"/><Relationship Id="rId2" Type="http://schemas.openxmlformats.org/officeDocument/2006/relationships/hyperlink" Target="https://esg.businesstoday.com.tw/article/category/180688/post/202011110040" TargetMode="External"/><Relationship Id="rId3" Type="http://schemas.openxmlformats.org/officeDocument/2006/relationships/hyperlink" Target="https://esg.businesstoday.com.tw/article/category/180687/post/201912160029" TargetMode="External"/><Relationship Id="rId149" Type="http://schemas.openxmlformats.org/officeDocument/2006/relationships/hyperlink" Target="https://esg.businesstoday.com.tw/article/category/180687/post/202011100030" TargetMode="External"/><Relationship Id="rId4" Type="http://schemas.openxmlformats.org/officeDocument/2006/relationships/hyperlink" Target="https://esg.businesstoday.com.tw/article/category/180687/post/202108240045" TargetMode="External"/><Relationship Id="rId148" Type="http://schemas.openxmlformats.org/officeDocument/2006/relationships/hyperlink" Target="https://esg.businesstoday.com.tw/article/category/180687/post/202007290030" TargetMode="External"/><Relationship Id="rId1090" Type="http://schemas.openxmlformats.org/officeDocument/2006/relationships/hyperlink" Target="https://esg.businesstoday.com.tw/article/category/180687/post/202010210018" TargetMode="External"/><Relationship Id="rId1091" Type="http://schemas.openxmlformats.org/officeDocument/2006/relationships/hyperlink" Target="https://esg.businesstoday.com.tw/article/category/180689/post/202010210026" TargetMode="External"/><Relationship Id="rId1092" Type="http://schemas.openxmlformats.org/officeDocument/2006/relationships/hyperlink" Target="https://esg.businesstoday.com.tw/article/category/180687/post/202108170005" TargetMode="External"/><Relationship Id="rId1093" Type="http://schemas.openxmlformats.org/officeDocument/2006/relationships/hyperlink" Target="https://esg.businesstoday.com.tw/article/category/180689/post/202201200006" TargetMode="External"/><Relationship Id="rId1094" Type="http://schemas.openxmlformats.org/officeDocument/2006/relationships/hyperlink" Target="https://esg.businesstoday.com.tw/article/category/190807/post/202210180019" TargetMode="External"/><Relationship Id="rId9" Type="http://schemas.openxmlformats.org/officeDocument/2006/relationships/hyperlink" Target="https://esg.businesstoday.com.tw/article/category/190807/post/202204270062" TargetMode="External"/><Relationship Id="rId143" Type="http://schemas.openxmlformats.org/officeDocument/2006/relationships/hyperlink" Target="https://esg.businesstoday.com.tw/article/category/180689/post/201907010008" TargetMode="External"/><Relationship Id="rId385" Type="http://schemas.openxmlformats.org/officeDocument/2006/relationships/hyperlink" Target="https://esg.businesstoday.com.tw/article/category/180687/post/202105310032" TargetMode="External"/><Relationship Id="rId1095" Type="http://schemas.openxmlformats.org/officeDocument/2006/relationships/hyperlink" Target="https://esg.businesstoday.com.tw/article/category/190807/post/202111110020" TargetMode="External"/><Relationship Id="rId142" Type="http://schemas.openxmlformats.org/officeDocument/2006/relationships/hyperlink" Target="https://esg.businesstoday.com.tw/article/category/180687/post/202204270030" TargetMode="External"/><Relationship Id="rId384" Type="http://schemas.openxmlformats.org/officeDocument/2006/relationships/hyperlink" Target="https://esg.businesstoday.com.tw/article/category/180687/post/202209010018" TargetMode="External"/><Relationship Id="rId1096" Type="http://schemas.openxmlformats.org/officeDocument/2006/relationships/hyperlink" Target="https://esg.businesstoday.com.tw/article/category/190807/post/202110100009" TargetMode="External"/><Relationship Id="rId141" Type="http://schemas.openxmlformats.org/officeDocument/2006/relationships/hyperlink" Target="https://esg.businesstoday.com.tw/article/category/180689/post/202108240015" TargetMode="External"/><Relationship Id="rId383" Type="http://schemas.openxmlformats.org/officeDocument/2006/relationships/hyperlink" Target="https://esg.businesstoday.com.tw/article/category/180687/post/202009240009" TargetMode="External"/><Relationship Id="rId1097" Type="http://schemas.openxmlformats.org/officeDocument/2006/relationships/hyperlink" Target="https://esg.businesstoday.com.tw/article/category/180688/post/202201240021" TargetMode="External"/><Relationship Id="rId140" Type="http://schemas.openxmlformats.org/officeDocument/2006/relationships/hyperlink" Target="https://esg.businesstoday.com.tw/article/category/180687/post/202103100035" TargetMode="External"/><Relationship Id="rId382" Type="http://schemas.openxmlformats.org/officeDocument/2006/relationships/hyperlink" Target="https://esg.businesstoday.com.tw/article/category/180687/post/202206060006" TargetMode="External"/><Relationship Id="rId1098" Type="http://schemas.openxmlformats.org/officeDocument/2006/relationships/hyperlink" Target="https://esg.businesstoday.com.tw/article/category/180687/post/202201270002" TargetMode="External"/><Relationship Id="rId5" Type="http://schemas.openxmlformats.org/officeDocument/2006/relationships/hyperlink" Target="https://esg.businesstoday.com.tw/article/category/180687/post/202005040008" TargetMode="External"/><Relationship Id="rId147" Type="http://schemas.openxmlformats.org/officeDocument/2006/relationships/hyperlink" Target="https://esg.businesstoday.com.tw/article/category/180687/post/202110130055" TargetMode="External"/><Relationship Id="rId389" Type="http://schemas.openxmlformats.org/officeDocument/2006/relationships/hyperlink" Target="https://esg.businesstoday.com.tw/article/category/180689/post/202109020004" TargetMode="External"/><Relationship Id="rId1099" Type="http://schemas.openxmlformats.org/officeDocument/2006/relationships/hyperlink" Target="https://esg.businesstoday.com.tw/article/category/180689/post/202010280025" TargetMode="External"/><Relationship Id="rId6" Type="http://schemas.openxmlformats.org/officeDocument/2006/relationships/hyperlink" Target="https://esg.businesstoday.com.tw/article/category/180687/post/202012210026" TargetMode="External"/><Relationship Id="rId146" Type="http://schemas.openxmlformats.org/officeDocument/2006/relationships/hyperlink" Target="https://esg.businesstoday.com.tw/article/category/180687/post/202210280010" TargetMode="External"/><Relationship Id="rId388" Type="http://schemas.openxmlformats.org/officeDocument/2006/relationships/hyperlink" Target="https://esg.businesstoday.com.tw/article/category/180689/post/202203170004" TargetMode="External"/><Relationship Id="rId7" Type="http://schemas.openxmlformats.org/officeDocument/2006/relationships/hyperlink" Target="https://esg.businesstoday.com.tw/article/category/180687/post/202203040001" TargetMode="External"/><Relationship Id="rId145" Type="http://schemas.openxmlformats.org/officeDocument/2006/relationships/hyperlink" Target="https://esg.businesstoday.com.tw/article/category/180687/post/202208310011" TargetMode="External"/><Relationship Id="rId387" Type="http://schemas.openxmlformats.org/officeDocument/2006/relationships/hyperlink" Target="https://esg.businesstoday.com.tw/article/category/180689/post/202207250050" TargetMode="External"/><Relationship Id="rId8" Type="http://schemas.openxmlformats.org/officeDocument/2006/relationships/hyperlink" Target="https://esg.businesstoday.com.tw/article/category/180687/post/202006240012" TargetMode="External"/><Relationship Id="rId144" Type="http://schemas.openxmlformats.org/officeDocument/2006/relationships/hyperlink" Target="https://esg.businesstoday.com.tw/article/category/180688/post/202205060010" TargetMode="External"/><Relationship Id="rId386" Type="http://schemas.openxmlformats.org/officeDocument/2006/relationships/hyperlink" Target="https://esg.businesstoday.com.tw/article/category/180687/post/202207110017" TargetMode="External"/><Relationship Id="rId381" Type="http://schemas.openxmlformats.org/officeDocument/2006/relationships/hyperlink" Target="https://esg.businesstoday.com.tw/article/category/180687/post/202012240041" TargetMode="External"/><Relationship Id="rId380" Type="http://schemas.openxmlformats.org/officeDocument/2006/relationships/hyperlink" Target="https://esg.businesstoday.com.tw/article/category/180688/post/202103280003" TargetMode="External"/><Relationship Id="rId139" Type="http://schemas.openxmlformats.org/officeDocument/2006/relationships/hyperlink" Target="https://esg.businesstoday.com.tw/article/category/180687/post/202008050050" TargetMode="External"/><Relationship Id="rId138" Type="http://schemas.openxmlformats.org/officeDocument/2006/relationships/hyperlink" Target="https://esg.businesstoday.com.tw/article/category/180687/post/202102090035" TargetMode="External"/><Relationship Id="rId137" Type="http://schemas.openxmlformats.org/officeDocument/2006/relationships/hyperlink" Target="https://esg.businesstoday.com.tw/article/category/180687/post/202206200007" TargetMode="External"/><Relationship Id="rId379" Type="http://schemas.openxmlformats.org/officeDocument/2006/relationships/hyperlink" Target="https://esg.businesstoday.com.tw/article/category/180687/post/202201130036" TargetMode="External"/><Relationship Id="rId1080" Type="http://schemas.openxmlformats.org/officeDocument/2006/relationships/hyperlink" Target="https://esg.businesstoday.com.tw/article/category/180687/post/201903270021" TargetMode="External"/><Relationship Id="rId1081" Type="http://schemas.openxmlformats.org/officeDocument/2006/relationships/hyperlink" Target="https://esg.businesstoday.com.tw/article/category/180687/post/202108190016" TargetMode="External"/><Relationship Id="rId1082" Type="http://schemas.openxmlformats.org/officeDocument/2006/relationships/hyperlink" Target="https://esg.businesstoday.com.tw/article/category/180687/post/202009120004" TargetMode="External"/><Relationship Id="rId1083" Type="http://schemas.openxmlformats.org/officeDocument/2006/relationships/hyperlink" Target="https://esg.businesstoday.com.tw/article/category/180687/post/202010160009" TargetMode="External"/><Relationship Id="rId132" Type="http://schemas.openxmlformats.org/officeDocument/2006/relationships/hyperlink" Target="https://esg.businesstoday.com.tw/article/category/180687/post/202103050033" TargetMode="External"/><Relationship Id="rId374" Type="http://schemas.openxmlformats.org/officeDocument/2006/relationships/hyperlink" Target="https://esg.businesstoday.com.tw/article/category/190807/post/202208230012" TargetMode="External"/><Relationship Id="rId1084" Type="http://schemas.openxmlformats.org/officeDocument/2006/relationships/hyperlink" Target="https://esg.businesstoday.com.tw/article/category/180689/post/202204110017" TargetMode="External"/><Relationship Id="rId131" Type="http://schemas.openxmlformats.org/officeDocument/2006/relationships/hyperlink" Target="https://esg.businesstoday.com.tw/article/category/180687/post/202209260025" TargetMode="External"/><Relationship Id="rId373" Type="http://schemas.openxmlformats.org/officeDocument/2006/relationships/hyperlink" Target="https://esg.businesstoday.com.tw/article/category/180687/post/202107010004" TargetMode="External"/><Relationship Id="rId1085" Type="http://schemas.openxmlformats.org/officeDocument/2006/relationships/hyperlink" Target="https://esg.businesstoday.com.tw/article/category/180687/post/202202170009" TargetMode="External"/><Relationship Id="rId130" Type="http://schemas.openxmlformats.org/officeDocument/2006/relationships/hyperlink" Target="https://esg.businesstoday.com.tw/article/category/190807/post/202212220021" TargetMode="External"/><Relationship Id="rId372" Type="http://schemas.openxmlformats.org/officeDocument/2006/relationships/hyperlink" Target="https://esg.businesstoday.com.tw/article/category/180689/post/202103310010" TargetMode="External"/><Relationship Id="rId1086" Type="http://schemas.openxmlformats.org/officeDocument/2006/relationships/hyperlink" Target="https://esg.businesstoday.com.tw/article/category/180689/post/202201050027" TargetMode="External"/><Relationship Id="rId371" Type="http://schemas.openxmlformats.org/officeDocument/2006/relationships/hyperlink" Target="https://esg.businesstoday.com.tw/article/category/190807/post/202204130020" TargetMode="External"/><Relationship Id="rId1087" Type="http://schemas.openxmlformats.org/officeDocument/2006/relationships/hyperlink" Target="https://esg.businesstoday.com.tw/article/category/180687/post/202201220026" TargetMode="External"/><Relationship Id="rId136" Type="http://schemas.openxmlformats.org/officeDocument/2006/relationships/hyperlink" Target="https://esg.businesstoday.com.tw/article/category/180687/post/202205030006" TargetMode="External"/><Relationship Id="rId378" Type="http://schemas.openxmlformats.org/officeDocument/2006/relationships/hyperlink" Target="https://esg.businesstoday.com.tw/article/category/180688/post/202110270054" TargetMode="External"/><Relationship Id="rId1088" Type="http://schemas.openxmlformats.org/officeDocument/2006/relationships/hyperlink" Target="https://esg.businesstoday.com.tw/article/category/180687/post/202101120026" TargetMode="External"/><Relationship Id="rId135" Type="http://schemas.openxmlformats.org/officeDocument/2006/relationships/hyperlink" Target="https://esg.businesstoday.com.tw/article/category/180689/post/201805030027" TargetMode="External"/><Relationship Id="rId377" Type="http://schemas.openxmlformats.org/officeDocument/2006/relationships/hyperlink" Target="https://esg.businesstoday.com.tw/article/category/180687/post/202004080015" TargetMode="External"/><Relationship Id="rId1089" Type="http://schemas.openxmlformats.org/officeDocument/2006/relationships/hyperlink" Target="https://esg.businesstoday.com.tw/article/category/180689/post/202204130077" TargetMode="External"/><Relationship Id="rId134" Type="http://schemas.openxmlformats.org/officeDocument/2006/relationships/hyperlink" Target="https://esg.businesstoday.com.tw/article/category/180687/post/202205250013" TargetMode="External"/><Relationship Id="rId376" Type="http://schemas.openxmlformats.org/officeDocument/2006/relationships/hyperlink" Target="https://esg.businesstoday.com.tw/article/category/180689/post/202206170019" TargetMode="External"/><Relationship Id="rId133" Type="http://schemas.openxmlformats.org/officeDocument/2006/relationships/hyperlink" Target="https://esg.businesstoday.com.tw/article/category/180687/post/202008120059" TargetMode="External"/><Relationship Id="rId375" Type="http://schemas.openxmlformats.org/officeDocument/2006/relationships/hyperlink" Target="https://esg.businesstoday.com.tw/article/category/180688/post/202010190022" TargetMode="External"/><Relationship Id="rId172" Type="http://schemas.openxmlformats.org/officeDocument/2006/relationships/hyperlink" Target="https://esg.businesstoday.com.tw/article/category/180687/post/202109290025" TargetMode="External"/><Relationship Id="rId171" Type="http://schemas.openxmlformats.org/officeDocument/2006/relationships/hyperlink" Target="https://esg.businesstoday.com.tw/article/category/180687/post/202103280004" TargetMode="External"/><Relationship Id="rId170" Type="http://schemas.openxmlformats.org/officeDocument/2006/relationships/hyperlink" Target="https://esg.businesstoday.com.tw/article/category/180687/post/202205170011" TargetMode="External"/><Relationship Id="rId165" Type="http://schemas.openxmlformats.org/officeDocument/2006/relationships/hyperlink" Target="https://esg.businesstoday.com.tw/article/category/180687/post/202111030043" TargetMode="External"/><Relationship Id="rId164" Type="http://schemas.openxmlformats.org/officeDocument/2006/relationships/hyperlink" Target="https://esg.businesstoday.com.tw/article/category/180687/post/202008180011" TargetMode="External"/><Relationship Id="rId163" Type="http://schemas.openxmlformats.org/officeDocument/2006/relationships/hyperlink" Target="https://esg.businesstoday.com.tw/article/category/190807/post/202211110031" TargetMode="External"/><Relationship Id="rId162" Type="http://schemas.openxmlformats.org/officeDocument/2006/relationships/hyperlink" Target="https://esg.businesstoday.com.tw/article/category/190807/post/202209050038" TargetMode="External"/><Relationship Id="rId169" Type="http://schemas.openxmlformats.org/officeDocument/2006/relationships/hyperlink" Target="https://esg.businesstoday.com.tw/article/category/180688/post/202201060041" TargetMode="External"/><Relationship Id="rId168" Type="http://schemas.openxmlformats.org/officeDocument/2006/relationships/hyperlink" Target="https://esg.businesstoday.com.tw/article/category/180687/post/202104220022" TargetMode="External"/><Relationship Id="rId167" Type="http://schemas.openxmlformats.org/officeDocument/2006/relationships/hyperlink" Target="https://esg.businesstoday.com.tw/article/category/180689/post/202108030033" TargetMode="External"/><Relationship Id="rId166" Type="http://schemas.openxmlformats.org/officeDocument/2006/relationships/hyperlink" Target="https://esg.businesstoday.com.tw/article/category/190807/post/202208250031" TargetMode="External"/><Relationship Id="rId161" Type="http://schemas.openxmlformats.org/officeDocument/2006/relationships/hyperlink" Target="https://esg.businesstoday.com.tw/article/category/180689/post/202112020012" TargetMode="External"/><Relationship Id="rId160" Type="http://schemas.openxmlformats.org/officeDocument/2006/relationships/hyperlink" Target="https://esg.businesstoday.com.tw/article/category/180689/post/202112130012" TargetMode="External"/><Relationship Id="rId159" Type="http://schemas.openxmlformats.org/officeDocument/2006/relationships/hyperlink" Target="https://esg.businesstoday.com.tw/article/category/180689/post/202008050008" TargetMode="External"/><Relationship Id="rId154" Type="http://schemas.openxmlformats.org/officeDocument/2006/relationships/hyperlink" Target="https://esg.businesstoday.com.tw/article/category/180687/post/202204200006" TargetMode="External"/><Relationship Id="rId396" Type="http://schemas.openxmlformats.org/officeDocument/2006/relationships/hyperlink" Target="https://esg.businesstoday.com.tw/article/category/180688/post/202209130014" TargetMode="External"/><Relationship Id="rId153" Type="http://schemas.openxmlformats.org/officeDocument/2006/relationships/hyperlink" Target="https://esg.businesstoday.com.tw/article/category/180687/post/202109280009" TargetMode="External"/><Relationship Id="rId395" Type="http://schemas.openxmlformats.org/officeDocument/2006/relationships/hyperlink" Target="https://esg.businesstoday.com.tw/article/category/180688/post/202010270041" TargetMode="External"/><Relationship Id="rId152" Type="http://schemas.openxmlformats.org/officeDocument/2006/relationships/hyperlink" Target="https://esg.businesstoday.com.tw/article/category/180687/post/202204060005" TargetMode="External"/><Relationship Id="rId394" Type="http://schemas.openxmlformats.org/officeDocument/2006/relationships/hyperlink" Target="https://esg.businesstoday.com.tw/article/category/180688/post/202103310041" TargetMode="External"/><Relationship Id="rId151" Type="http://schemas.openxmlformats.org/officeDocument/2006/relationships/hyperlink" Target="https://esg.businesstoday.com.tw/article/category/180688/post/202002130028" TargetMode="External"/><Relationship Id="rId393" Type="http://schemas.openxmlformats.org/officeDocument/2006/relationships/hyperlink" Target="https://esg.businesstoday.com.tw/article/category/180689/post/202008260017" TargetMode="External"/><Relationship Id="rId158" Type="http://schemas.openxmlformats.org/officeDocument/2006/relationships/hyperlink" Target="https://esg.businesstoday.com.tw/article/category/180687/post/202009090021" TargetMode="External"/><Relationship Id="rId157" Type="http://schemas.openxmlformats.org/officeDocument/2006/relationships/hyperlink" Target="https://esg.businesstoday.com.tw/article/category/180687/post/202201220024" TargetMode="External"/><Relationship Id="rId399" Type="http://schemas.openxmlformats.org/officeDocument/2006/relationships/hyperlink" Target="https://esg.businesstoday.com.tw/article/category/180689/post/202204300004" TargetMode="External"/><Relationship Id="rId156" Type="http://schemas.openxmlformats.org/officeDocument/2006/relationships/hyperlink" Target="https://esg.businesstoday.com.tw/article/category/190807/post/202207190004" TargetMode="External"/><Relationship Id="rId398" Type="http://schemas.openxmlformats.org/officeDocument/2006/relationships/hyperlink" Target="https://esg.businesstoday.com.tw/article/category/180689/post/202204010003" TargetMode="External"/><Relationship Id="rId155" Type="http://schemas.openxmlformats.org/officeDocument/2006/relationships/hyperlink" Target="https://esg.businesstoday.com.tw/article/category/180687/post/202008080001" TargetMode="External"/><Relationship Id="rId397" Type="http://schemas.openxmlformats.org/officeDocument/2006/relationships/hyperlink" Target="https://esg.businesstoday.com.tw/article/category/180687/post/202109270006" TargetMode="External"/><Relationship Id="rId808" Type="http://schemas.openxmlformats.org/officeDocument/2006/relationships/hyperlink" Target="https://esg.businesstoday.com.tw/article/category/180687/post/202112020018" TargetMode="External"/><Relationship Id="rId807" Type="http://schemas.openxmlformats.org/officeDocument/2006/relationships/hyperlink" Target="https://esg.businesstoday.com.tw/article/category/180689/post/202112090047" TargetMode="External"/><Relationship Id="rId806" Type="http://schemas.openxmlformats.org/officeDocument/2006/relationships/hyperlink" Target="https://esg.businesstoday.com.tw/article/category/180687/post/202104220042" TargetMode="External"/><Relationship Id="rId805" Type="http://schemas.openxmlformats.org/officeDocument/2006/relationships/hyperlink" Target="https://esg.businesstoday.com.tw/article/category/180687/post/202005250011" TargetMode="External"/><Relationship Id="rId809" Type="http://schemas.openxmlformats.org/officeDocument/2006/relationships/hyperlink" Target="https://esg.businesstoday.com.tw/article/category/180688/post/202109140025" TargetMode="External"/><Relationship Id="rId800" Type="http://schemas.openxmlformats.org/officeDocument/2006/relationships/hyperlink" Target="https://esg.businesstoday.com.tw/article/category/180689/post/202008140018" TargetMode="External"/><Relationship Id="rId804" Type="http://schemas.openxmlformats.org/officeDocument/2006/relationships/hyperlink" Target="https://esg.businesstoday.com.tw/article/category/180687/post/201911200041" TargetMode="External"/><Relationship Id="rId803" Type="http://schemas.openxmlformats.org/officeDocument/2006/relationships/hyperlink" Target="https://esg.businesstoday.com.tw/article/category/180689/post/202207200038" TargetMode="External"/><Relationship Id="rId802" Type="http://schemas.openxmlformats.org/officeDocument/2006/relationships/hyperlink" Target="https://esg.businesstoday.com.tw/article/category/180687/post/202102050012" TargetMode="External"/><Relationship Id="rId801" Type="http://schemas.openxmlformats.org/officeDocument/2006/relationships/hyperlink" Target="https://esg.businesstoday.com.tw/article/category/180689/post/202009230008" TargetMode="External"/><Relationship Id="rId40" Type="http://schemas.openxmlformats.org/officeDocument/2006/relationships/hyperlink" Target="https://esg.businesstoday.com.tw/article/category/180687/post/201808010027" TargetMode="External"/><Relationship Id="rId1334" Type="http://schemas.openxmlformats.org/officeDocument/2006/relationships/hyperlink" Target="https://esg.businesstoday.com.tw/article/category/180689/post/202111050005" TargetMode="External"/><Relationship Id="rId1335" Type="http://schemas.openxmlformats.org/officeDocument/2006/relationships/hyperlink" Target="https://esg.businesstoday.com.tw/article/category/180689/post/202212090007" TargetMode="External"/><Relationship Id="rId42" Type="http://schemas.openxmlformats.org/officeDocument/2006/relationships/hyperlink" Target="https://esg.businesstoday.com.tw/article/category/180689/post/201907170010" TargetMode="External"/><Relationship Id="rId1336" Type="http://schemas.openxmlformats.org/officeDocument/2006/relationships/hyperlink" Target="https://esg.businesstoday.com.tw/article/category/180689/post/202107210041" TargetMode="External"/><Relationship Id="rId41" Type="http://schemas.openxmlformats.org/officeDocument/2006/relationships/hyperlink" Target="https://esg.businesstoday.com.tw/article/category/180687/post/202006230060" TargetMode="External"/><Relationship Id="rId1337" Type="http://schemas.openxmlformats.org/officeDocument/2006/relationships/hyperlink" Target="https://esg.businesstoday.com.tw/article/category/190807/post/202209290023" TargetMode="External"/><Relationship Id="rId44" Type="http://schemas.openxmlformats.org/officeDocument/2006/relationships/hyperlink" Target="https://esg.businesstoday.com.tw/article/category/180687/post/202205050010" TargetMode="External"/><Relationship Id="rId1338" Type="http://schemas.openxmlformats.org/officeDocument/2006/relationships/hyperlink" Target="https://esg.businesstoday.com.tw/article/category/180688/post/201610060024" TargetMode="External"/><Relationship Id="rId43" Type="http://schemas.openxmlformats.org/officeDocument/2006/relationships/hyperlink" Target="https://esg.businesstoday.com.tw/article/category/180687/post/202212130023" TargetMode="External"/><Relationship Id="rId1339" Type="http://schemas.openxmlformats.org/officeDocument/2006/relationships/hyperlink" Target="https://esg.businesstoday.com.tw/article/category/180687/post/202211110014" TargetMode="External"/><Relationship Id="rId46" Type="http://schemas.openxmlformats.org/officeDocument/2006/relationships/hyperlink" Target="https://esg.businesstoday.com.tw/article/category/180687/post/202103080052" TargetMode="External"/><Relationship Id="rId45" Type="http://schemas.openxmlformats.org/officeDocument/2006/relationships/hyperlink" Target="https://esg.businesstoday.com.tw/article/category/180688/post/202112200013" TargetMode="External"/><Relationship Id="rId509" Type="http://schemas.openxmlformats.org/officeDocument/2006/relationships/hyperlink" Target="https://esg.businesstoday.com.tw/article/category/180689/post/202112080044" TargetMode="External"/><Relationship Id="rId508" Type="http://schemas.openxmlformats.org/officeDocument/2006/relationships/hyperlink" Target="https://esg.businesstoday.com.tw/article/category/180687/post/202111170061" TargetMode="External"/><Relationship Id="rId503" Type="http://schemas.openxmlformats.org/officeDocument/2006/relationships/hyperlink" Target="https://esg.businesstoday.com.tw/article/category/180687/post/202009240006" TargetMode="External"/><Relationship Id="rId745" Type="http://schemas.openxmlformats.org/officeDocument/2006/relationships/hyperlink" Target="https://esg.businesstoday.com.tw/article/category/180688/post/202004150007" TargetMode="External"/><Relationship Id="rId987" Type="http://schemas.openxmlformats.org/officeDocument/2006/relationships/hyperlink" Target="https://esg.businesstoday.com.tw/article/category/180688/post/202012020049" TargetMode="External"/><Relationship Id="rId502" Type="http://schemas.openxmlformats.org/officeDocument/2006/relationships/hyperlink" Target="https://esg.businesstoday.com.tw/article/category/180688/post/202205270007" TargetMode="External"/><Relationship Id="rId744" Type="http://schemas.openxmlformats.org/officeDocument/2006/relationships/hyperlink" Target="https://esg.businesstoday.com.tw/article/category/180689/post/202110260015" TargetMode="External"/><Relationship Id="rId986" Type="http://schemas.openxmlformats.org/officeDocument/2006/relationships/hyperlink" Target="https://esg.businesstoday.com.tw/article/category/180689/post/202103240035" TargetMode="External"/><Relationship Id="rId501" Type="http://schemas.openxmlformats.org/officeDocument/2006/relationships/hyperlink" Target="https://esg.businesstoday.com.tw/article/category/180689/post/202111080026" TargetMode="External"/><Relationship Id="rId743" Type="http://schemas.openxmlformats.org/officeDocument/2006/relationships/hyperlink" Target="https://esg.businesstoday.com.tw/article/category/180689/post/202005190043" TargetMode="External"/><Relationship Id="rId985" Type="http://schemas.openxmlformats.org/officeDocument/2006/relationships/hyperlink" Target="https://esg.businesstoday.com.tw/article/category/180687/post/202202140012" TargetMode="External"/><Relationship Id="rId500" Type="http://schemas.openxmlformats.org/officeDocument/2006/relationships/hyperlink" Target="https://esg.businesstoday.com.tw/article/category/180689/post/202212200048" TargetMode="External"/><Relationship Id="rId742" Type="http://schemas.openxmlformats.org/officeDocument/2006/relationships/hyperlink" Target="https://esg.businesstoday.com.tw/article/category/180689/post/202110080010" TargetMode="External"/><Relationship Id="rId984" Type="http://schemas.openxmlformats.org/officeDocument/2006/relationships/hyperlink" Target="https://esg.businesstoday.com.tw/article/category/180687/post/202009220008" TargetMode="External"/><Relationship Id="rId507" Type="http://schemas.openxmlformats.org/officeDocument/2006/relationships/hyperlink" Target="https://esg.businesstoday.com.tw/article/category/180687/post/201903210035" TargetMode="External"/><Relationship Id="rId749" Type="http://schemas.openxmlformats.org/officeDocument/2006/relationships/hyperlink" Target="https://esg.businesstoday.com.tw/article/category/180687/post/202201120051" TargetMode="External"/><Relationship Id="rId506" Type="http://schemas.openxmlformats.org/officeDocument/2006/relationships/hyperlink" Target="https://esg.businesstoday.com.tw/article/category/180687/post/202202150002" TargetMode="External"/><Relationship Id="rId748" Type="http://schemas.openxmlformats.org/officeDocument/2006/relationships/hyperlink" Target="https://esg.businesstoday.com.tw/article/category/180687/post/202203230014" TargetMode="External"/><Relationship Id="rId505" Type="http://schemas.openxmlformats.org/officeDocument/2006/relationships/hyperlink" Target="https://esg.businesstoday.com.tw/article/category/180687/post/202111300004" TargetMode="External"/><Relationship Id="rId747" Type="http://schemas.openxmlformats.org/officeDocument/2006/relationships/hyperlink" Target="https://esg.businesstoday.com.tw/article/category/180689/post/202201270011" TargetMode="External"/><Relationship Id="rId989" Type="http://schemas.openxmlformats.org/officeDocument/2006/relationships/hyperlink" Target="https://esg.businesstoday.com.tw/article/category/180687/post/202209300035" TargetMode="External"/><Relationship Id="rId504" Type="http://schemas.openxmlformats.org/officeDocument/2006/relationships/hyperlink" Target="https://esg.businesstoday.com.tw/article/category/180689/post/202207060005" TargetMode="External"/><Relationship Id="rId746" Type="http://schemas.openxmlformats.org/officeDocument/2006/relationships/hyperlink" Target="https://esg.businesstoday.com.tw/article/category/180687/post/202009020045" TargetMode="External"/><Relationship Id="rId988" Type="http://schemas.openxmlformats.org/officeDocument/2006/relationships/hyperlink" Target="https://esg.businesstoday.com.tw/article/category/180687/post/202009100038" TargetMode="External"/><Relationship Id="rId48" Type="http://schemas.openxmlformats.org/officeDocument/2006/relationships/hyperlink" Target="https://esg.businesstoday.com.tw/article/category/180687/post/202110140009" TargetMode="External"/><Relationship Id="rId47" Type="http://schemas.openxmlformats.org/officeDocument/2006/relationships/hyperlink" Target="https://esg.businesstoday.com.tw/article/category/190807/post/202111240007" TargetMode="External"/><Relationship Id="rId49" Type="http://schemas.openxmlformats.org/officeDocument/2006/relationships/hyperlink" Target="https://esg.businesstoday.com.tw/article/category/180688/post/202106280009" TargetMode="External"/><Relationship Id="rId741" Type="http://schemas.openxmlformats.org/officeDocument/2006/relationships/hyperlink" Target="https://esg.businesstoday.com.tw/article/category/180688/post/201806270059" TargetMode="External"/><Relationship Id="rId983" Type="http://schemas.openxmlformats.org/officeDocument/2006/relationships/hyperlink" Target="https://esg.businesstoday.com.tw/article/category/180687/post/202103190005" TargetMode="External"/><Relationship Id="rId1330" Type="http://schemas.openxmlformats.org/officeDocument/2006/relationships/hyperlink" Target="https://esg.businesstoday.com.tw/article/category/180689/post/202205180075" TargetMode="External"/><Relationship Id="rId740" Type="http://schemas.openxmlformats.org/officeDocument/2006/relationships/hyperlink" Target="https://esg.businesstoday.com.tw/article/category/180688/post/202212090034" TargetMode="External"/><Relationship Id="rId982" Type="http://schemas.openxmlformats.org/officeDocument/2006/relationships/hyperlink" Target="https://esg.businesstoday.com.tw/article/category/180687/post/201901160019" TargetMode="External"/><Relationship Id="rId1331" Type="http://schemas.openxmlformats.org/officeDocument/2006/relationships/hyperlink" Target="https://esg.businesstoday.com.tw/article/category/180687/post/202107050034" TargetMode="External"/><Relationship Id="rId981" Type="http://schemas.openxmlformats.org/officeDocument/2006/relationships/hyperlink" Target="https://esg.businesstoday.com.tw/article/category/180687/post/202204280021" TargetMode="External"/><Relationship Id="rId1332" Type="http://schemas.openxmlformats.org/officeDocument/2006/relationships/hyperlink" Target="https://esg.businesstoday.com.tw/article/category/190807/post/202204210029" TargetMode="External"/><Relationship Id="rId980" Type="http://schemas.openxmlformats.org/officeDocument/2006/relationships/hyperlink" Target="https://esg.businesstoday.com.tw/article/category/180688/post/202212190010" TargetMode="External"/><Relationship Id="rId1333" Type="http://schemas.openxmlformats.org/officeDocument/2006/relationships/hyperlink" Target="https://esg.businesstoday.com.tw/article/category/180687/post/202205100033" TargetMode="External"/><Relationship Id="rId1323" Type="http://schemas.openxmlformats.org/officeDocument/2006/relationships/hyperlink" Target="https://esg.businesstoday.com.tw/article/category/180687/post/202203290026" TargetMode="External"/><Relationship Id="rId1324" Type="http://schemas.openxmlformats.org/officeDocument/2006/relationships/hyperlink" Target="https://esg.businesstoday.com.tw/article/category/180689/post/202108310001" TargetMode="External"/><Relationship Id="rId31" Type="http://schemas.openxmlformats.org/officeDocument/2006/relationships/hyperlink" Target="https://esg.businesstoday.com.tw/article/category/190807/post/202212080009" TargetMode="External"/><Relationship Id="rId1325" Type="http://schemas.openxmlformats.org/officeDocument/2006/relationships/hyperlink" Target="https://esg.businesstoday.com.tw/article/category/180687/post/202208080009" TargetMode="External"/><Relationship Id="rId30" Type="http://schemas.openxmlformats.org/officeDocument/2006/relationships/hyperlink" Target="https://esg.businesstoday.com.tw/article/category/180687/post/202103160039" TargetMode="External"/><Relationship Id="rId1326" Type="http://schemas.openxmlformats.org/officeDocument/2006/relationships/hyperlink" Target="https://esg.businesstoday.com.tw/article/category/180688/post/202203220012" TargetMode="External"/><Relationship Id="rId33" Type="http://schemas.openxmlformats.org/officeDocument/2006/relationships/hyperlink" Target="https://esg.businesstoday.com.tw/article/category/180687/post/201906120007" TargetMode="External"/><Relationship Id="rId1327" Type="http://schemas.openxmlformats.org/officeDocument/2006/relationships/hyperlink" Target="https://esg.businesstoday.com.tw/article/category/180689/post/202012300013" TargetMode="External"/><Relationship Id="rId32" Type="http://schemas.openxmlformats.org/officeDocument/2006/relationships/hyperlink" Target="https://esg.businesstoday.com.tw/article/category/180688/post/202208220020" TargetMode="External"/><Relationship Id="rId1328" Type="http://schemas.openxmlformats.org/officeDocument/2006/relationships/hyperlink" Target="https://esg.businesstoday.com.tw/article/category/180687/post/202103300023" TargetMode="External"/><Relationship Id="rId35" Type="http://schemas.openxmlformats.org/officeDocument/2006/relationships/hyperlink" Target="https://esg.businesstoday.com.tw/article/category/190807/post/202206020050" TargetMode="External"/><Relationship Id="rId1329" Type="http://schemas.openxmlformats.org/officeDocument/2006/relationships/hyperlink" Target="https://esg.businesstoday.com.tw/article/category/180688/post/202107210019" TargetMode="External"/><Relationship Id="rId34" Type="http://schemas.openxmlformats.org/officeDocument/2006/relationships/hyperlink" Target="https://esg.businesstoday.com.tw/article/category/180687/post/202110050032" TargetMode="External"/><Relationship Id="rId739" Type="http://schemas.openxmlformats.org/officeDocument/2006/relationships/hyperlink" Target="https://esg.businesstoday.com.tw/article/category/180688/post/202212060031" TargetMode="External"/><Relationship Id="rId734" Type="http://schemas.openxmlformats.org/officeDocument/2006/relationships/hyperlink" Target="https://esg.businesstoday.com.tw/article/category/190807/post/202212120019" TargetMode="External"/><Relationship Id="rId976" Type="http://schemas.openxmlformats.org/officeDocument/2006/relationships/hyperlink" Target="https://esg.businesstoday.com.tw/article/category/190807/post/202108160022" TargetMode="External"/><Relationship Id="rId733" Type="http://schemas.openxmlformats.org/officeDocument/2006/relationships/hyperlink" Target="https://esg.businesstoday.com.tw/article/category/180689/post/202209280030" TargetMode="External"/><Relationship Id="rId975" Type="http://schemas.openxmlformats.org/officeDocument/2006/relationships/hyperlink" Target="https://esg.businesstoday.com.tw/article/category/180687/post/202108190010" TargetMode="External"/><Relationship Id="rId732" Type="http://schemas.openxmlformats.org/officeDocument/2006/relationships/hyperlink" Target="https://esg.businesstoday.com.tw/article/category/180687/post/202010120031" TargetMode="External"/><Relationship Id="rId974" Type="http://schemas.openxmlformats.org/officeDocument/2006/relationships/hyperlink" Target="https://esg.businesstoday.com.tw/article/category/180687/post/202012020021" TargetMode="External"/><Relationship Id="rId731" Type="http://schemas.openxmlformats.org/officeDocument/2006/relationships/hyperlink" Target="https://esg.businesstoday.com.tw/article/category/180687/post/202007080037" TargetMode="External"/><Relationship Id="rId973" Type="http://schemas.openxmlformats.org/officeDocument/2006/relationships/hyperlink" Target="https://esg.businesstoday.com.tw/article/category/180687/post/202009010026" TargetMode="External"/><Relationship Id="rId738" Type="http://schemas.openxmlformats.org/officeDocument/2006/relationships/hyperlink" Target="https://esg.businesstoday.com.tw/article/category/180687/post/202007300006" TargetMode="External"/><Relationship Id="rId737" Type="http://schemas.openxmlformats.org/officeDocument/2006/relationships/hyperlink" Target="https://esg.businesstoday.com.tw/article/category/180687/post/202211180012" TargetMode="External"/><Relationship Id="rId979" Type="http://schemas.openxmlformats.org/officeDocument/2006/relationships/hyperlink" Target="https://esg.businesstoday.com.tw/article/category/180687/post/202106300084" TargetMode="External"/><Relationship Id="rId736" Type="http://schemas.openxmlformats.org/officeDocument/2006/relationships/hyperlink" Target="https://esg.businesstoday.com.tw/article/category/180687/post/202008190027" TargetMode="External"/><Relationship Id="rId978" Type="http://schemas.openxmlformats.org/officeDocument/2006/relationships/hyperlink" Target="https://esg.businesstoday.com.tw/article/category/180688/post/202010220030" TargetMode="External"/><Relationship Id="rId735" Type="http://schemas.openxmlformats.org/officeDocument/2006/relationships/hyperlink" Target="https://esg.businesstoday.com.tw/article/category/180687/post/202009160043" TargetMode="External"/><Relationship Id="rId977" Type="http://schemas.openxmlformats.org/officeDocument/2006/relationships/hyperlink" Target="https://esg.businesstoday.com.tw/article/category/180687/post/202103090002" TargetMode="External"/><Relationship Id="rId37" Type="http://schemas.openxmlformats.org/officeDocument/2006/relationships/hyperlink" Target="https://esg.businesstoday.com.tw/article/category/180689/post/202212020028" TargetMode="External"/><Relationship Id="rId36" Type="http://schemas.openxmlformats.org/officeDocument/2006/relationships/hyperlink" Target="https://esg.businesstoday.com.tw/article/category/190807/post/202210250029" TargetMode="External"/><Relationship Id="rId39" Type="http://schemas.openxmlformats.org/officeDocument/2006/relationships/hyperlink" Target="https://esg.businesstoday.com.tw/article/category/190807/post/202212130011" TargetMode="External"/><Relationship Id="rId38" Type="http://schemas.openxmlformats.org/officeDocument/2006/relationships/hyperlink" Target="https://esg.businesstoday.com.tw/article/category/180687/post/202101080025" TargetMode="External"/><Relationship Id="rId730" Type="http://schemas.openxmlformats.org/officeDocument/2006/relationships/hyperlink" Target="https://esg.businesstoday.com.tw/article/category/180687/post/202010160034" TargetMode="External"/><Relationship Id="rId972" Type="http://schemas.openxmlformats.org/officeDocument/2006/relationships/hyperlink" Target="https://esg.businesstoday.com.tw/article/category/180688/post/202203040023" TargetMode="External"/><Relationship Id="rId971" Type="http://schemas.openxmlformats.org/officeDocument/2006/relationships/hyperlink" Target="https://esg.businesstoday.com.tw/article/category/180688/post/202212020032" TargetMode="External"/><Relationship Id="rId1320" Type="http://schemas.openxmlformats.org/officeDocument/2006/relationships/hyperlink" Target="https://esg.businesstoday.com.tw/article/category/180689/post/202202140018" TargetMode="External"/><Relationship Id="rId970" Type="http://schemas.openxmlformats.org/officeDocument/2006/relationships/hyperlink" Target="https://esg.businesstoday.com.tw/article/category/180687/post/202103170071" TargetMode="External"/><Relationship Id="rId1321" Type="http://schemas.openxmlformats.org/officeDocument/2006/relationships/hyperlink" Target="https://esg.businesstoday.com.tw/article/category/180689/post/202006030043" TargetMode="External"/><Relationship Id="rId1322" Type="http://schemas.openxmlformats.org/officeDocument/2006/relationships/hyperlink" Target="https://esg.businesstoday.com.tw/article/category/180687/post/202106160025" TargetMode="External"/><Relationship Id="rId1114" Type="http://schemas.openxmlformats.org/officeDocument/2006/relationships/hyperlink" Target="https://esg.businesstoday.com.tw/article/category/180688/post/202208100027" TargetMode="External"/><Relationship Id="rId1356" Type="http://schemas.openxmlformats.org/officeDocument/2006/relationships/hyperlink" Target="https://esg.businesstoday.com.tw/article/category/180688/post/202110270037" TargetMode="External"/><Relationship Id="rId1115" Type="http://schemas.openxmlformats.org/officeDocument/2006/relationships/hyperlink" Target="https://esg.businesstoday.com.tw/article/category/180689/post/202106020044" TargetMode="External"/><Relationship Id="rId1357" Type="http://schemas.openxmlformats.org/officeDocument/2006/relationships/hyperlink" Target="https://esg.businesstoday.com.tw/article/category/180687/post/202007150011" TargetMode="External"/><Relationship Id="rId20" Type="http://schemas.openxmlformats.org/officeDocument/2006/relationships/hyperlink" Target="https://esg.businesstoday.com.tw/article/category/180687/post/202107050040" TargetMode="External"/><Relationship Id="rId1116" Type="http://schemas.openxmlformats.org/officeDocument/2006/relationships/hyperlink" Target="https://esg.businesstoday.com.tw/article/category/180687/post/202104150005" TargetMode="External"/><Relationship Id="rId1358" Type="http://schemas.openxmlformats.org/officeDocument/2006/relationships/hyperlink" Target="https://esg.businesstoday.com.tw/article/category/180687/post/201808300002" TargetMode="External"/><Relationship Id="rId1117" Type="http://schemas.openxmlformats.org/officeDocument/2006/relationships/hyperlink" Target="https://esg.businesstoday.com.tw/article/category/190807/post/202108240042" TargetMode="External"/><Relationship Id="rId1359" Type="http://schemas.openxmlformats.org/officeDocument/2006/relationships/hyperlink" Target="https://esg.businesstoday.com.tw/article/category/180687/post/202212220020" TargetMode="External"/><Relationship Id="rId22" Type="http://schemas.openxmlformats.org/officeDocument/2006/relationships/hyperlink" Target="https://esg.businesstoday.com.tw/article/category/180687/post/202009260025" TargetMode="External"/><Relationship Id="rId1118" Type="http://schemas.openxmlformats.org/officeDocument/2006/relationships/hyperlink" Target="https://esg.businesstoday.com.tw/article/category/180687/post/202109140001" TargetMode="External"/><Relationship Id="rId21" Type="http://schemas.openxmlformats.org/officeDocument/2006/relationships/hyperlink" Target="https://esg.businesstoday.com.tw/article/category/180688/post/202211090053" TargetMode="External"/><Relationship Id="rId1119" Type="http://schemas.openxmlformats.org/officeDocument/2006/relationships/hyperlink" Target="https://esg.businesstoday.com.tw/article/category/180687/post/202112030017" TargetMode="External"/><Relationship Id="rId24" Type="http://schemas.openxmlformats.org/officeDocument/2006/relationships/hyperlink" Target="https://esg.businesstoday.com.tw/article/category/190807/post/202110050025" TargetMode="External"/><Relationship Id="rId23" Type="http://schemas.openxmlformats.org/officeDocument/2006/relationships/hyperlink" Target="https://esg.businesstoday.com.tw/article/category/190807/post/202206300039" TargetMode="External"/><Relationship Id="rId525" Type="http://schemas.openxmlformats.org/officeDocument/2006/relationships/hyperlink" Target="https://esg.businesstoday.com.tw/article/category/180687/post/202102260026" TargetMode="External"/><Relationship Id="rId767" Type="http://schemas.openxmlformats.org/officeDocument/2006/relationships/hyperlink" Target="https://esg.businesstoday.com.tw/article/category/180689/post/202107210029" TargetMode="External"/><Relationship Id="rId524" Type="http://schemas.openxmlformats.org/officeDocument/2006/relationships/hyperlink" Target="https://esg.businesstoday.com.tw/article/category/180687/post/202204220006" TargetMode="External"/><Relationship Id="rId766" Type="http://schemas.openxmlformats.org/officeDocument/2006/relationships/hyperlink" Target="https://esg.businesstoday.com.tw/article/category/180687/post/202103020024" TargetMode="External"/><Relationship Id="rId523" Type="http://schemas.openxmlformats.org/officeDocument/2006/relationships/hyperlink" Target="https://esg.businesstoday.com.tw/article/category/180687/post/202108230035" TargetMode="External"/><Relationship Id="rId765" Type="http://schemas.openxmlformats.org/officeDocument/2006/relationships/hyperlink" Target="https://esg.businesstoday.com.tw/article/category/180689/post/202004300014" TargetMode="External"/><Relationship Id="rId522" Type="http://schemas.openxmlformats.org/officeDocument/2006/relationships/hyperlink" Target="https://esg.businesstoday.com.tw/article/category/180689/post/202211090056" TargetMode="External"/><Relationship Id="rId764" Type="http://schemas.openxmlformats.org/officeDocument/2006/relationships/hyperlink" Target="https://esg.businesstoday.com.tw/article/category/180687/post/202111020007" TargetMode="External"/><Relationship Id="rId529" Type="http://schemas.openxmlformats.org/officeDocument/2006/relationships/hyperlink" Target="https://esg.businesstoday.com.tw/article/category/190807/post/202201120042" TargetMode="External"/><Relationship Id="rId528" Type="http://schemas.openxmlformats.org/officeDocument/2006/relationships/hyperlink" Target="https://esg.businesstoday.com.tw/article/category/180689/post/202008260023" TargetMode="External"/><Relationship Id="rId527" Type="http://schemas.openxmlformats.org/officeDocument/2006/relationships/hyperlink" Target="https://esg.businesstoday.com.tw/article/category/180687/post/202012240021" TargetMode="External"/><Relationship Id="rId769" Type="http://schemas.openxmlformats.org/officeDocument/2006/relationships/hyperlink" Target="https://esg.businesstoday.com.tw/article/category/180689/post/202112150005" TargetMode="External"/><Relationship Id="rId526" Type="http://schemas.openxmlformats.org/officeDocument/2006/relationships/hyperlink" Target="https://esg.businesstoday.com.tw/article/category/180689/post/202107210034" TargetMode="External"/><Relationship Id="rId768" Type="http://schemas.openxmlformats.org/officeDocument/2006/relationships/hyperlink" Target="https://esg.businesstoday.com.tw/article/category/180689/post/202006170010" TargetMode="External"/><Relationship Id="rId26" Type="http://schemas.openxmlformats.org/officeDocument/2006/relationships/hyperlink" Target="https://esg.businesstoday.com.tw/article/category/180687/post/201912120035" TargetMode="External"/><Relationship Id="rId25" Type="http://schemas.openxmlformats.org/officeDocument/2006/relationships/hyperlink" Target="https://esg.businesstoday.com.tw/article/category/180688/post/201803070007" TargetMode="External"/><Relationship Id="rId28" Type="http://schemas.openxmlformats.org/officeDocument/2006/relationships/hyperlink" Target="https://esg.businesstoday.com.tw/article/category/190807/post/202208100051" TargetMode="External"/><Relationship Id="rId1350" Type="http://schemas.openxmlformats.org/officeDocument/2006/relationships/hyperlink" Target="https://esg.businesstoday.com.tw/article/category/180687/post/202203240011" TargetMode="External"/><Relationship Id="rId27" Type="http://schemas.openxmlformats.org/officeDocument/2006/relationships/hyperlink" Target="https://esg.businesstoday.com.tw/article/category/180687/post/202010210063" TargetMode="External"/><Relationship Id="rId1351" Type="http://schemas.openxmlformats.org/officeDocument/2006/relationships/hyperlink" Target="https://esg.businesstoday.com.tw/article/category/180687/post/202007230025" TargetMode="External"/><Relationship Id="rId521" Type="http://schemas.openxmlformats.org/officeDocument/2006/relationships/hyperlink" Target="https://esg.businesstoday.com.tw/article/category/180687/post/202108090016" TargetMode="External"/><Relationship Id="rId763" Type="http://schemas.openxmlformats.org/officeDocument/2006/relationships/hyperlink" Target="https://esg.businesstoday.com.tw/article/category/180687/post/202206010039" TargetMode="External"/><Relationship Id="rId1110" Type="http://schemas.openxmlformats.org/officeDocument/2006/relationships/hyperlink" Target="https://esg.businesstoday.com.tw/article/category/180687/post/202010140070" TargetMode="External"/><Relationship Id="rId1352" Type="http://schemas.openxmlformats.org/officeDocument/2006/relationships/hyperlink" Target="https://esg.businesstoday.com.tw/article/category/180689/post/202205200032" TargetMode="External"/><Relationship Id="rId29" Type="http://schemas.openxmlformats.org/officeDocument/2006/relationships/hyperlink" Target="https://esg.businesstoday.com.tw/article/category/180689/post/202111110047" TargetMode="External"/><Relationship Id="rId520" Type="http://schemas.openxmlformats.org/officeDocument/2006/relationships/hyperlink" Target="https://esg.businesstoday.com.tw/article/category/180687/post/202011110056" TargetMode="External"/><Relationship Id="rId762" Type="http://schemas.openxmlformats.org/officeDocument/2006/relationships/hyperlink" Target="https://esg.businesstoday.com.tw/article/category/180689/post/202207070004" TargetMode="External"/><Relationship Id="rId1111" Type="http://schemas.openxmlformats.org/officeDocument/2006/relationships/hyperlink" Target="https://esg.businesstoday.com.tw/article/category/180689/post/202111240054" TargetMode="External"/><Relationship Id="rId1353" Type="http://schemas.openxmlformats.org/officeDocument/2006/relationships/hyperlink" Target="https://esg.businesstoday.com.tw/article/category/180687/post/202109020034" TargetMode="External"/><Relationship Id="rId761" Type="http://schemas.openxmlformats.org/officeDocument/2006/relationships/hyperlink" Target="https://esg.businesstoday.com.tw/article/category/180687/post/202108080003" TargetMode="External"/><Relationship Id="rId1112" Type="http://schemas.openxmlformats.org/officeDocument/2006/relationships/hyperlink" Target="https://esg.businesstoday.com.tw/article/category/180687/post/202201190022" TargetMode="External"/><Relationship Id="rId1354" Type="http://schemas.openxmlformats.org/officeDocument/2006/relationships/hyperlink" Target="https://esg.businesstoday.com.tw/article/category/180687/post/202112130003" TargetMode="External"/><Relationship Id="rId760" Type="http://schemas.openxmlformats.org/officeDocument/2006/relationships/hyperlink" Target="https://esg.businesstoday.com.tw/article/category/180689/post/202208180017" TargetMode="External"/><Relationship Id="rId1113" Type="http://schemas.openxmlformats.org/officeDocument/2006/relationships/hyperlink" Target="https://esg.businesstoday.com.tw/article/category/180687/post/202112290015" TargetMode="External"/><Relationship Id="rId1355" Type="http://schemas.openxmlformats.org/officeDocument/2006/relationships/hyperlink" Target="https://esg.businesstoday.com.tw/article/category/180687/post/202211070021" TargetMode="External"/><Relationship Id="rId1103" Type="http://schemas.openxmlformats.org/officeDocument/2006/relationships/hyperlink" Target="https://esg.businesstoday.com.tw/article/category/180689/post/202203070026" TargetMode="External"/><Relationship Id="rId1345" Type="http://schemas.openxmlformats.org/officeDocument/2006/relationships/hyperlink" Target="https://esg.businesstoday.com.tw/article/category/180688/post/202106160042" TargetMode="External"/><Relationship Id="rId1104" Type="http://schemas.openxmlformats.org/officeDocument/2006/relationships/hyperlink" Target="https://esg.businesstoday.com.tw/article/category/180688/post/202108030036" TargetMode="External"/><Relationship Id="rId1346" Type="http://schemas.openxmlformats.org/officeDocument/2006/relationships/hyperlink" Target="https://esg.businesstoday.com.tw/article/category/180689/post/202012080011" TargetMode="External"/><Relationship Id="rId1105" Type="http://schemas.openxmlformats.org/officeDocument/2006/relationships/hyperlink" Target="https://esg.businesstoday.com.tw/article/category/180688/post/201810300005" TargetMode="External"/><Relationship Id="rId1347" Type="http://schemas.openxmlformats.org/officeDocument/2006/relationships/hyperlink" Target="https://esg.businesstoday.com.tw/article/category/180689/post/202010210004" TargetMode="External"/><Relationship Id="rId1106" Type="http://schemas.openxmlformats.org/officeDocument/2006/relationships/hyperlink" Target="https://esg.businesstoday.com.tw/article/category/180687/post/202206300027" TargetMode="External"/><Relationship Id="rId1348" Type="http://schemas.openxmlformats.org/officeDocument/2006/relationships/hyperlink" Target="https://esg.businesstoday.com.tw/article/category/190807/post/202212060008" TargetMode="External"/><Relationship Id="rId11" Type="http://schemas.openxmlformats.org/officeDocument/2006/relationships/hyperlink" Target="https://esg.businesstoday.com.tw/article/category/180688/post/202009220029" TargetMode="External"/><Relationship Id="rId1107" Type="http://schemas.openxmlformats.org/officeDocument/2006/relationships/hyperlink" Target="https://esg.businesstoday.com.tw/article/category/180689/post/202211020017" TargetMode="External"/><Relationship Id="rId1349" Type="http://schemas.openxmlformats.org/officeDocument/2006/relationships/hyperlink" Target="https://esg.businesstoday.com.tw/article/category/180687/post/202108020014" TargetMode="External"/><Relationship Id="rId10" Type="http://schemas.openxmlformats.org/officeDocument/2006/relationships/hyperlink" Target="https://esg.businesstoday.com.tw/article/category/180687/post/202203040013" TargetMode="External"/><Relationship Id="rId1108" Type="http://schemas.openxmlformats.org/officeDocument/2006/relationships/hyperlink" Target="https://esg.businesstoday.com.tw/article/category/180687/post/202103230033" TargetMode="External"/><Relationship Id="rId13" Type="http://schemas.openxmlformats.org/officeDocument/2006/relationships/hyperlink" Target="https://esg.businesstoday.com.tw/article/category/180687/post/202101060030" TargetMode="External"/><Relationship Id="rId1109" Type="http://schemas.openxmlformats.org/officeDocument/2006/relationships/hyperlink" Target="https://esg.businesstoday.com.tw/article/category/180689/post/202108110028" TargetMode="External"/><Relationship Id="rId12" Type="http://schemas.openxmlformats.org/officeDocument/2006/relationships/hyperlink" Target="https://esg.businesstoday.com.tw/article/category/180689/post/202202100021" TargetMode="External"/><Relationship Id="rId519" Type="http://schemas.openxmlformats.org/officeDocument/2006/relationships/hyperlink" Target="https://esg.businesstoday.com.tw/article/category/180687/post/202011100038" TargetMode="External"/><Relationship Id="rId514" Type="http://schemas.openxmlformats.org/officeDocument/2006/relationships/hyperlink" Target="https://esg.businesstoday.com.tw/article/category/180687/post/202105040029" TargetMode="External"/><Relationship Id="rId756" Type="http://schemas.openxmlformats.org/officeDocument/2006/relationships/hyperlink" Target="https://esg.businesstoday.com.tw/article/category/180687/post/202010150022" TargetMode="External"/><Relationship Id="rId998" Type="http://schemas.openxmlformats.org/officeDocument/2006/relationships/hyperlink" Target="https://esg.businesstoday.com.tw/article/category/180687/post/202009110015" TargetMode="External"/><Relationship Id="rId513" Type="http://schemas.openxmlformats.org/officeDocument/2006/relationships/hyperlink" Target="https://esg.businesstoday.com.tw/article/category/180687/post/202104280073" TargetMode="External"/><Relationship Id="rId755" Type="http://schemas.openxmlformats.org/officeDocument/2006/relationships/hyperlink" Target="https://esg.businesstoday.com.tw/article/category/180687/post/202010160036" TargetMode="External"/><Relationship Id="rId997" Type="http://schemas.openxmlformats.org/officeDocument/2006/relationships/hyperlink" Target="https://esg.businesstoday.com.tw/article/category/180687/post/202201200011" TargetMode="External"/><Relationship Id="rId512" Type="http://schemas.openxmlformats.org/officeDocument/2006/relationships/hyperlink" Target="https://esg.businesstoday.com.tw/article/category/180687/post/202107280052" TargetMode="External"/><Relationship Id="rId754" Type="http://schemas.openxmlformats.org/officeDocument/2006/relationships/hyperlink" Target="https://esg.businesstoday.com.tw/article/category/180689/post/202207200035" TargetMode="External"/><Relationship Id="rId996" Type="http://schemas.openxmlformats.org/officeDocument/2006/relationships/hyperlink" Target="https://esg.businesstoday.com.tw/article/category/180689/post/202205230034" TargetMode="External"/><Relationship Id="rId511" Type="http://schemas.openxmlformats.org/officeDocument/2006/relationships/hyperlink" Target="https://esg.businesstoday.com.tw/article/category/180689/post/202201260059" TargetMode="External"/><Relationship Id="rId753" Type="http://schemas.openxmlformats.org/officeDocument/2006/relationships/hyperlink" Target="https://esg.businesstoday.com.tw/article/category/180687/post/202111020013" TargetMode="External"/><Relationship Id="rId995" Type="http://schemas.openxmlformats.org/officeDocument/2006/relationships/hyperlink" Target="https://esg.businesstoday.com.tw/article/category/180689/post/202109290006" TargetMode="External"/><Relationship Id="rId518" Type="http://schemas.openxmlformats.org/officeDocument/2006/relationships/hyperlink" Target="https://esg.businesstoday.com.tw/article/category/180687/post/202011200013" TargetMode="External"/><Relationship Id="rId517" Type="http://schemas.openxmlformats.org/officeDocument/2006/relationships/hyperlink" Target="https://esg.businesstoday.com.tw/article/category/180687/post/201908160035" TargetMode="External"/><Relationship Id="rId759" Type="http://schemas.openxmlformats.org/officeDocument/2006/relationships/hyperlink" Target="https://esg.businesstoday.com.tw/article/category/180687/post/202010080003" TargetMode="External"/><Relationship Id="rId516" Type="http://schemas.openxmlformats.org/officeDocument/2006/relationships/hyperlink" Target="https://esg.businesstoday.com.tw/article/category/180688/post/202112200008" TargetMode="External"/><Relationship Id="rId758" Type="http://schemas.openxmlformats.org/officeDocument/2006/relationships/hyperlink" Target="https://esg.businesstoday.com.tw/article/category/180687/post/201907290017" TargetMode="External"/><Relationship Id="rId515" Type="http://schemas.openxmlformats.org/officeDocument/2006/relationships/hyperlink" Target="https://esg.businesstoday.com.tw/article/category/180687/post/202101040038" TargetMode="External"/><Relationship Id="rId757" Type="http://schemas.openxmlformats.org/officeDocument/2006/relationships/hyperlink" Target="https://esg.businesstoday.com.tw/article/category/180687/post/202011110013" TargetMode="External"/><Relationship Id="rId999" Type="http://schemas.openxmlformats.org/officeDocument/2006/relationships/hyperlink" Target="https://esg.businesstoday.com.tw/article/category/180689/post/202009160002" TargetMode="External"/><Relationship Id="rId15" Type="http://schemas.openxmlformats.org/officeDocument/2006/relationships/hyperlink" Target="https://esg.businesstoday.com.tw/article/category/180687/post/202110290005" TargetMode="External"/><Relationship Id="rId990" Type="http://schemas.openxmlformats.org/officeDocument/2006/relationships/hyperlink" Target="https://esg.businesstoday.com.tw/article/category/180687/post/202111100050" TargetMode="External"/><Relationship Id="rId14" Type="http://schemas.openxmlformats.org/officeDocument/2006/relationships/hyperlink" Target="https://esg.businesstoday.com.tw/article/category/180687/post/202210260018" TargetMode="External"/><Relationship Id="rId17" Type="http://schemas.openxmlformats.org/officeDocument/2006/relationships/hyperlink" Target="https://esg.businesstoday.com.tw/article/category/180687/post/202110250021" TargetMode="External"/><Relationship Id="rId16" Type="http://schemas.openxmlformats.org/officeDocument/2006/relationships/hyperlink" Target="https://esg.businesstoday.com.tw/article/category/180688/post/202207180031" TargetMode="External"/><Relationship Id="rId1340" Type="http://schemas.openxmlformats.org/officeDocument/2006/relationships/hyperlink" Target="https://esg.businesstoday.com.tw/article/category/180687/post/201909180034" TargetMode="External"/><Relationship Id="rId19" Type="http://schemas.openxmlformats.org/officeDocument/2006/relationships/hyperlink" Target="https://esg.businesstoday.com.tw/article/category/180688/post/202112010002" TargetMode="External"/><Relationship Id="rId510" Type="http://schemas.openxmlformats.org/officeDocument/2006/relationships/hyperlink" Target="https://esg.businesstoday.com.tw/article/category/180689/post/202201190058" TargetMode="External"/><Relationship Id="rId752" Type="http://schemas.openxmlformats.org/officeDocument/2006/relationships/hyperlink" Target="https://esg.businesstoday.com.tw/article/category/190807/post/202206150022" TargetMode="External"/><Relationship Id="rId994" Type="http://schemas.openxmlformats.org/officeDocument/2006/relationships/hyperlink" Target="https://esg.businesstoday.com.tw/article/category/180688/post/202004100016" TargetMode="External"/><Relationship Id="rId1341" Type="http://schemas.openxmlformats.org/officeDocument/2006/relationships/hyperlink" Target="https://esg.businesstoday.com.tw/article/category/180689/post/201911060013" TargetMode="External"/><Relationship Id="rId18" Type="http://schemas.openxmlformats.org/officeDocument/2006/relationships/hyperlink" Target="https://esg.businesstoday.com.tw/article/category/180688/post/202012100011" TargetMode="External"/><Relationship Id="rId751" Type="http://schemas.openxmlformats.org/officeDocument/2006/relationships/hyperlink" Target="https://esg.businesstoday.com.tw/article/category/180689/post/202203160039" TargetMode="External"/><Relationship Id="rId993" Type="http://schemas.openxmlformats.org/officeDocument/2006/relationships/hyperlink" Target="https://esg.businesstoday.com.tw/article/category/180689/post/202108240012" TargetMode="External"/><Relationship Id="rId1100" Type="http://schemas.openxmlformats.org/officeDocument/2006/relationships/hyperlink" Target="https://esg.businesstoday.com.tw/article/category/180687/post/202012020006" TargetMode="External"/><Relationship Id="rId1342" Type="http://schemas.openxmlformats.org/officeDocument/2006/relationships/hyperlink" Target="https://esg.businesstoday.com.tw/article/category/180687/post/201910160043" TargetMode="External"/><Relationship Id="rId750" Type="http://schemas.openxmlformats.org/officeDocument/2006/relationships/hyperlink" Target="https://esg.businesstoday.com.tw/article/category/180689/post/202205250040" TargetMode="External"/><Relationship Id="rId992" Type="http://schemas.openxmlformats.org/officeDocument/2006/relationships/hyperlink" Target="https://esg.businesstoday.com.tw/article/category/180687/post/202111080022" TargetMode="External"/><Relationship Id="rId1101" Type="http://schemas.openxmlformats.org/officeDocument/2006/relationships/hyperlink" Target="https://esg.businesstoday.com.tw/article/category/180688/post/202202170006" TargetMode="External"/><Relationship Id="rId1343" Type="http://schemas.openxmlformats.org/officeDocument/2006/relationships/hyperlink" Target="https://esg.businesstoday.com.tw/article/category/180687/post/202009180017" TargetMode="External"/><Relationship Id="rId991" Type="http://schemas.openxmlformats.org/officeDocument/2006/relationships/hyperlink" Target="https://esg.businesstoday.com.tw/article/category/180687/post/202006230070" TargetMode="External"/><Relationship Id="rId1102" Type="http://schemas.openxmlformats.org/officeDocument/2006/relationships/hyperlink" Target="https://esg.businesstoday.com.tw/article/category/180687/post/202102220031" TargetMode="External"/><Relationship Id="rId1344" Type="http://schemas.openxmlformats.org/officeDocument/2006/relationships/hyperlink" Target="https://esg.businesstoday.com.tw/article/category/180687/post/202204120012" TargetMode="External"/><Relationship Id="rId84" Type="http://schemas.openxmlformats.org/officeDocument/2006/relationships/hyperlink" Target="https://esg.businesstoday.com.tw/article/category/190807/post/202112010075" TargetMode="External"/><Relationship Id="rId83" Type="http://schemas.openxmlformats.org/officeDocument/2006/relationships/hyperlink" Target="https://esg.businesstoday.com.tw/article/category/180687/post/202202080013" TargetMode="External"/><Relationship Id="rId86" Type="http://schemas.openxmlformats.org/officeDocument/2006/relationships/hyperlink" Target="https://esg.businesstoday.com.tw/article/category/180689/post/202207040005" TargetMode="External"/><Relationship Id="rId85" Type="http://schemas.openxmlformats.org/officeDocument/2006/relationships/hyperlink" Target="https://esg.businesstoday.com.tw/article/category/180689/post/202007160010" TargetMode="External"/><Relationship Id="rId88" Type="http://schemas.openxmlformats.org/officeDocument/2006/relationships/hyperlink" Target="https://esg.businesstoday.com.tw/article/category/180688/post/202206200011" TargetMode="External"/><Relationship Id="rId87" Type="http://schemas.openxmlformats.org/officeDocument/2006/relationships/hyperlink" Target="https://esg.businesstoday.com.tw/article/category/180687/post/202202090005" TargetMode="External"/><Relationship Id="rId89" Type="http://schemas.openxmlformats.org/officeDocument/2006/relationships/hyperlink" Target="https://esg.businesstoday.com.tw/article/category/180687/post/201909110073" TargetMode="External"/><Relationship Id="rId709" Type="http://schemas.openxmlformats.org/officeDocument/2006/relationships/hyperlink" Target="https://esg.businesstoday.com.tw/article/category/180688/post/202208230011" TargetMode="External"/><Relationship Id="rId708" Type="http://schemas.openxmlformats.org/officeDocument/2006/relationships/hyperlink" Target="https://esg.businesstoday.com.tw/article/category/180687/post/202201250011" TargetMode="External"/><Relationship Id="rId707" Type="http://schemas.openxmlformats.org/officeDocument/2006/relationships/hyperlink" Target="https://esg.businesstoday.com.tw/article/category/180689/post/202205230030" TargetMode="External"/><Relationship Id="rId949" Type="http://schemas.openxmlformats.org/officeDocument/2006/relationships/hyperlink" Target="https://esg.businesstoday.com.tw/article/category/190807/post/202202070016" TargetMode="External"/><Relationship Id="rId706" Type="http://schemas.openxmlformats.org/officeDocument/2006/relationships/hyperlink" Target="https://esg.businesstoday.com.tw/article/category/180689/post/202203070033" TargetMode="External"/><Relationship Id="rId948" Type="http://schemas.openxmlformats.org/officeDocument/2006/relationships/hyperlink" Target="https://esg.businesstoday.com.tw/article/category/180689/post/202207130014" TargetMode="External"/><Relationship Id="rId80" Type="http://schemas.openxmlformats.org/officeDocument/2006/relationships/hyperlink" Target="https://esg.businesstoday.com.tw/article/category/190807/post/202102020034" TargetMode="External"/><Relationship Id="rId82" Type="http://schemas.openxmlformats.org/officeDocument/2006/relationships/hyperlink" Target="https://esg.businesstoday.com.tw/article/category/180687/post/201805300028" TargetMode="External"/><Relationship Id="rId81" Type="http://schemas.openxmlformats.org/officeDocument/2006/relationships/hyperlink" Target="https://esg.businesstoday.com.tw/article/category/180687/post/202208240024" TargetMode="External"/><Relationship Id="rId701" Type="http://schemas.openxmlformats.org/officeDocument/2006/relationships/hyperlink" Target="https://esg.businesstoday.com.tw/article/category/180689/post/202112070015" TargetMode="External"/><Relationship Id="rId943" Type="http://schemas.openxmlformats.org/officeDocument/2006/relationships/hyperlink" Target="https://esg.businesstoday.com.tw/article/category/180687/post/202107160010" TargetMode="External"/><Relationship Id="rId700" Type="http://schemas.openxmlformats.org/officeDocument/2006/relationships/hyperlink" Target="https://esg.businesstoday.com.tw/article/category/180688/post/202012230076" TargetMode="External"/><Relationship Id="rId942" Type="http://schemas.openxmlformats.org/officeDocument/2006/relationships/hyperlink" Target="https://esg.businesstoday.com.tw/article/category/180687/post/202110190016" TargetMode="External"/><Relationship Id="rId941" Type="http://schemas.openxmlformats.org/officeDocument/2006/relationships/hyperlink" Target="https://esg.businesstoday.com.tw/article/category/180689/post/202201100011" TargetMode="External"/><Relationship Id="rId940" Type="http://schemas.openxmlformats.org/officeDocument/2006/relationships/hyperlink" Target="https://esg.businesstoday.com.tw/article/category/180687/post/202204290024" TargetMode="External"/><Relationship Id="rId705" Type="http://schemas.openxmlformats.org/officeDocument/2006/relationships/hyperlink" Target="https://esg.businesstoday.com.tw/article/category/180687/post/202109010023" TargetMode="External"/><Relationship Id="rId947" Type="http://schemas.openxmlformats.org/officeDocument/2006/relationships/hyperlink" Target="https://esg.businesstoday.com.tw/article/category/180687/post/202205250054" TargetMode="External"/><Relationship Id="rId704" Type="http://schemas.openxmlformats.org/officeDocument/2006/relationships/hyperlink" Target="https://esg.businesstoday.com.tw/article/category/180688/post/202211180019" TargetMode="External"/><Relationship Id="rId946" Type="http://schemas.openxmlformats.org/officeDocument/2006/relationships/hyperlink" Target="https://esg.businesstoday.com.tw/article/category/180689/post/202109150024" TargetMode="External"/><Relationship Id="rId703" Type="http://schemas.openxmlformats.org/officeDocument/2006/relationships/hyperlink" Target="https://esg.businesstoday.com.tw/article/category/180689/post/202010270032" TargetMode="External"/><Relationship Id="rId945" Type="http://schemas.openxmlformats.org/officeDocument/2006/relationships/hyperlink" Target="https://esg.businesstoday.com.tw/article/category/180688/post/201901140007" TargetMode="External"/><Relationship Id="rId702" Type="http://schemas.openxmlformats.org/officeDocument/2006/relationships/hyperlink" Target="https://esg.businesstoday.com.tw/article/category/180687/post/202002050055" TargetMode="External"/><Relationship Id="rId944" Type="http://schemas.openxmlformats.org/officeDocument/2006/relationships/hyperlink" Target="https://esg.businesstoday.com.tw/article/category/180689/post/202205200028" TargetMode="External"/><Relationship Id="rId73" Type="http://schemas.openxmlformats.org/officeDocument/2006/relationships/hyperlink" Target="https://esg.businesstoday.com.tw/article/category/180688/post/202211240013" TargetMode="External"/><Relationship Id="rId72" Type="http://schemas.openxmlformats.org/officeDocument/2006/relationships/hyperlink" Target="https://esg.businesstoday.com.tw/article/category/180687/post/202107280011" TargetMode="External"/><Relationship Id="rId75" Type="http://schemas.openxmlformats.org/officeDocument/2006/relationships/hyperlink" Target="https://esg.businesstoday.com.tw/article/category/180687/post/202211180013" TargetMode="External"/><Relationship Id="rId74" Type="http://schemas.openxmlformats.org/officeDocument/2006/relationships/hyperlink" Target="https://esg.businesstoday.com.tw/article/category/180687/post/202103290028" TargetMode="External"/><Relationship Id="rId77" Type="http://schemas.openxmlformats.org/officeDocument/2006/relationships/hyperlink" Target="https://esg.businesstoday.com.tw/article/category/180688/post/202201130030" TargetMode="External"/><Relationship Id="rId76" Type="http://schemas.openxmlformats.org/officeDocument/2006/relationships/hyperlink" Target="https://esg.businesstoday.com.tw/article/category/180687/post/202204150006" TargetMode="External"/><Relationship Id="rId79" Type="http://schemas.openxmlformats.org/officeDocument/2006/relationships/hyperlink" Target="https://esg.businesstoday.com.tw/article/category/180689/post/202109290050" TargetMode="External"/><Relationship Id="rId78" Type="http://schemas.openxmlformats.org/officeDocument/2006/relationships/hyperlink" Target="https://esg.businesstoday.com.tw/article/category/180687/post/202112160002" TargetMode="External"/><Relationship Id="rId939" Type="http://schemas.openxmlformats.org/officeDocument/2006/relationships/hyperlink" Target="https://esg.businesstoday.com.tw/article/category/180689/post/202009020037" TargetMode="External"/><Relationship Id="rId938" Type="http://schemas.openxmlformats.org/officeDocument/2006/relationships/hyperlink" Target="https://esg.businesstoday.com.tw/article/category/180687/post/202111010034" TargetMode="External"/><Relationship Id="rId937" Type="http://schemas.openxmlformats.org/officeDocument/2006/relationships/hyperlink" Target="https://esg.businesstoday.com.tw/article/category/180687/post/202011270006" TargetMode="External"/><Relationship Id="rId71" Type="http://schemas.openxmlformats.org/officeDocument/2006/relationships/hyperlink" Target="https://esg.businesstoday.com.tw/article/category/180688/post/202111170040" TargetMode="External"/><Relationship Id="rId70" Type="http://schemas.openxmlformats.org/officeDocument/2006/relationships/hyperlink" Target="https://esg.businesstoday.com.tw/article/category/180687/post/202104270036" TargetMode="External"/><Relationship Id="rId932" Type="http://schemas.openxmlformats.org/officeDocument/2006/relationships/hyperlink" Target="https://esg.businesstoday.com.tw/article/category/180687/post/202010260025" TargetMode="External"/><Relationship Id="rId931" Type="http://schemas.openxmlformats.org/officeDocument/2006/relationships/hyperlink" Target="https://esg.businesstoday.com.tw/article/category/180687/post/202105260050" TargetMode="External"/><Relationship Id="rId930" Type="http://schemas.openxmlformats.org/officeDocument/2006/relationships/hyperlink" Target="https://esg.businesstoday.com.tw/article/category/180687/post/202202090008" TargetMode="External"/><Relationship Id="rId936" Type="http://schemas.openxmlformats.org/officeDocument/2006/relationships/hyperlink" Target="https://esg.businesstoday.com.tw/article/category/180687/post/202203240034" TargetMode="External"/><Relationship Id="rId935" Type="http://schemas.openxmlformats.org/officeDocument/2006/relationships/hyperlink" Target="https://esg.businesstoday.com.tw/article/category/180687/post/202107200024" TargetMode="External"/><Relationship Id="rId934" Type="http://schemas.openxmlformats.org/officeDocument/2006/relationships/hyperlink" Target="https://esg.businesstoday.com.tw/article/category/180687/post/202203210004" TargetMode="External"/><Relationship Id="rId933" Type="http://schemas.openxmlformats.org/officeDocument/2006/relationships/hyperlink" Target="https://esg.businesstoday.com.tw/article/category/180687/post/202012080038" TargetMode="External"/><Relationship Id="rId62" Type="http://schemas.openxmlformats.org/officeDocument/2006/relationships/hyperlink" Target="https://esg.businesstoday.com.tw/article/category/180687/post/202009100019" TargetMode="External"/><Relationship Id="rId1312" Type="http://schemas.openxmlformats.org/officeDocument/2006/relationships/hyperlink" Target="https://esg.businesstoday.com.tw/article/category/180689/post/201905020024" TargetMode="External"/><Relationship Id="rId61" Type="http://schemas.openxmlformats.org/officeDocument/2006/relationships/hyperlink" Target="https://esg.businesstoday.com.tw/article/category/180688/post/202108240044" TargetMode="External"/><Relationship Id="rId1313" Type="http://schemas.openxmlformats.org/officeDocument/2006/relationships/hyperlink" Target="https://esg.businesstoday.com.tw/article/category/180688/post/202111080018" TargetMode="External"/><Relationship Id="rId64" Type="http://schemas.openxmlformats.org/officeDocument/2006/relationships/hyperlink" Target="https://esg.businesstoday.com.tw/article/category/180689/post/202202230028" TargetMode="External"/><Relationship Id="rId1314" Type="http://schemas.openxmlformats.org/officeDocument/2006/relationships/hyperlink" Target="https://esg.businesstoday.com.tw/article/category/180689/post/202207150005" TargetMode="External"/><Relationship Id="rId63" Type="http://schemas.openxmlformats.org/officeDocument/2006/relationships/hyperlink" Target="https://esg.businesstoday.com.tw/article/category/180687/post/202103170021" TargetMode="External"/><Relationship Id="rId1315" Type="http://schemas.openxmlformats.org/officeDocument/2006/relationships/hyperlink" Target="https://esg.businesstoday.com.tw/article/category/180688/post/202201070005" TargetMode="External"/><Relationship Id="rId66" Type="http://schemas.openxmlformats.org/officeDocument/2006/relationships/hyperlink" Target="https://esg.businesstoday.com.tw/article/category/180689/post/202111220021" TargetMode="External"/><Relationship Id="rId1316" Type="http://schemas.openxmlformats.org/officeDocument/2006/relationships/hyperlink" Target="https://esg.businesstoday.com.tw/article/category/180687/post/202203020059" TargetMode="External"/><Relationship Id="rId65" Type="http://schemas.openxmlformats.org/officeDocument/2006/relationships/hyperlink" Target="https://esg.businesstoday.com.tw/article/category/180687/post/202008200028" TargetMode="External"/><Relationship Id="rId1317" Type="http://schemas.openxmlformats.org/officeDocument/2006/relationships/hyperlink" Target="https://esg.businesstoday.com.tw/article/category/180687/post/202211180016" TargetMode="External"/><Relationship Id="rId68" Type="http://schemas.openxmlformats.org/officeDocument/2006/relationships/hyperlink" Target="https://esg.businesstoday.com.tw/article/category/180687/post/202111300008" TargetMode="External"/><Relationship Id="rId1318" Type="http://schemas.openxmlformats.org/officeDocument/2006/relationships/hyperlink" Target="https://esg.businesstoday.com.tw/article/category/180687/post/202204210006" TargetMode="External"/><Relationship Id="rId67" Type="http://schemas.openxmlformats.org/officeDocument/2006/relationships/hyperlink" Target="https://esg.businesstoday.com.tw/article/category/180687/post/202105260055" TargetMode="External"/><Relationship Id="rId1319" Type="http://schemas.openxmlformats.org/officeDocument/2006/relationships/hyperlink" Target="https://esg.businesstoday.com.tw/article/category/180687/post/202211160073" TargetMode="External"/><Relationship Id="rId729" Type="http://schemas.openxmlformats.org/officeDocument/2006/relationships/hyperlink" Target="https://esg.businesstoday.com.tw/article/category/180689/post/202206020015" TargetMode="External"/><Relationship Id="rId728" Type="http://schemas.openxmlformats.org/officeDocument/2006/relationships/hyperlink" Target="https://esg.businesstoday.com.tw/article/category/180689/post/202010060017" TargetMode="External"/><Relationship Id="rId60" Type="http://schemas.openxmlformats.org/officeDocument/2006/relationships/hyperlink" Target="https://esg.businesstoday.com.tw/article/category/190807/post/202208270015" TargetMode="External"/><Relationship Id="rId723" Type="http://schemas.openxmlformats.org/officeDocument/2006/relationships/hyperlink" Target="https://esg.businesstoday.com.tw/article/category/180689/post/201808150018" TargetMode="External"/><Relationship Id="rId965" Type="http://schemas.openxmlformats.org/officeDocument/2006/relationships/hyperlink" Target="https://esg.businesstoday.com.tw/article/category/190807/post/202204290014" TargetMode="External"/><Relationship Id="rId722" Type="http://schemas.openxmlformats.org/officeDocument/2006/relationships/hyperlink" Target="https://esg.businesstoday.com.tw/article/category/180687/post/202102220018" TargetMode="External"/><Relationship Id="rId964" Type="http://schemas.openxmlformats.org/officeDocument/2006/relationships/hyperlink" Target="https://esg.businesstoday.com.tw/article/category/180689/post/202005130027" TargetMode="External"/><Relationship Id="rId721" Type="http://schemas.openxmlformats.org/officeDocument/2006/relationships/hyperlink" Target="https://esg.businesstoday.com.tw/article/category/190807/post/202212260010" TargetMode="External"/><Relationship Id="rId963" Type="http://schemas.openxmlformats.org/officeDocument/2006/relationships/hyperlink" Target="https://esg.businesstoday.com.tw/article/category/180687/post/202106230001" TargetMode="External"/><Relationship Id="rId720" Type="http://schemas.openxmlformats.org/officeDocument/2006/relationships/hyperlink" Target="https://esg.businesstoday.com.tw/article/category/180687/post/201911290021" TargetMode="External"/><Relationship Id="rId962" Type="http://schemas.openxmlformats.org/officeDocument/2006/relationships/hyperlink" Target="https://esg.businesstoday.com.tw/article/category/180687/post/202207150008" TargetMode="External"/><Relationship Id="rId727" Type="http://schemas.openxmlformats.org/officeDocument/2006/relationships/hyperlink" Target="https://esg.businesstoday.com.tw/article/category/180689/post/202205120041" TargetMode="External"/><Relationship Id="rId969" Type="http://schemas.openxmlformats.org/officeDocument/2006/relationships/hyperlink" Target="https://esg.businesstoday.com.tw/article/category/180687/post/202109030022" TargetMode="External"/><Relationship Id="rId726" Type="http://schemas.openxmlformats.org/officeDocument/2006/relationships/hyperlink" Target="https://esg.businesstoday.com.tw/article/category/180688/post/201811020019" TargetMode="External"/><Relationship Id="rId968" Type="http://schemas.openxmlformats.org/officeDocument/2006/relationships/hyperlink" Target="https://esg.businesstoday.com.tw/article/category/180687/post/201808220021" TargetMode="External"/><Relationship Id="rId725" Type="http://schemas.openxmlformats.org/officeDocument/2006/relationships/hyperlink" Target="https://esg.businesstoday.com.tw/article/category/190807/post/202110060062" TargetMode="External"/><Relationship Id="rId967" Type="http://schemas.openxmlformats.org/officeDocument/2006/relationships/hyperlink" Target="https://esg.businesstoday.com.tw/article/category/190807/post/202108250080" TargetMode="External"/><Relationship Id="rId724" Type="http://schemas.openxmlformats.org/officeDocument/2006/relationships/hyperlink" Target="https://esg.businesstoday.com.tw/article/category/180687/post/202101110034" TargetMode="External"/><Relationship Id="rId966" Type="http://schemas.openxmlformats.org/officeDocument/2006/relationships/hyperlink" Target="https://esg.businesstoday.com.tw/article/category/180689/post/202110110005" TargetMode="External"/><Relationship Id="rId69" Type="http://schemas.openxmlformats.org/officeDocument/2006/relationships/hyperlink" Target="https://esg.businesstoday.com.tw/article/category/180687/post/202012040017" TargetMode="External"/><Relationship Id="rId961" Type="http://schemas.openxmlformats.org/officeDocument/2006/relationships/hyperlink" Target="https://esg.businesstoday.com.tw/article/category/190807/post/202207220013" TargetMode="External"/><Relationship Id="rId960" Type="http://schemas.openxmlformats.org/officeDocument/2006/relationships/hyperlink" Target="https://esg.businesstoday.com.tw/article/category/180687/post/202101070010" TargetMode="External"/><Relationship Id="rId1310" Type="http://schemas.openxmlformats.org/officeDocument/2006/relationships/hyperlink" Target="https://esg.businesstoday.com.tw/article/category/180687/post/202207250025" TargetMode="External"/><Relationship Id="rId1311" Type="http://schemas.openxmlformats.org/officeDocument/2006/relationships/hyperlink" Target="https://esg.businesstoday.com.tw/article/category/190807/post/202212080006" TargetMode="External"/><Relationship Id="rId51" Type="http://schemas.openxmlformats.org/officeDocument/2006/relationships/hyperlink" Target="https://esg.businesstoday.com.tw/article/category/180687/post/202104140064" TargetMode="External"/><Relationship Id="rId1301" Type="http://schemas.openxmlformats.org/officeDocument/2006/relationships/hyperlink" Target="https://esg.businesstoday.com.tw/article/category/180688/post/201911270047" TargetMode="External"/><Relationship Id="rId50" Type="http://schemas.openxmlformats.org/officeDocument/2006/relationships/hyperlink" Target="https://esg.businesstoday.com.tw/article/category/180687/post/202211250011" TargetMode="External"/><Relationship Id="rId1302" Type="http://schemas.openxmlformats.org/officeDocument/2006/relationships/hyperlink" Target="https://esg.businesstoday.com.tw/article/category/180688/post/201808240030" TargetMode="External"/><Relationship Id="rId53" Type="http://schemas.openxmlformats.org/officeDocument/2006/relationships/hyperlink" Target="https://esg.businesstoday.com.tw/article/category/180687/post/202110210012" TargetMode="External"/><Relationship Id="rId1303" Type="http://schemas.openxmlformats.org/officeDocument/2006/relationships/hyperlink" Target="https://esg.businesstoday.com.tw/article/category/180687/post/202111150020" TargetMode="External"/><Relationship Id="rId52" Type="http://schemas.openxmlformats.org/officeDocument/2006/relationships/hyperlink" Target="https://esg.businesstoday.com.tw/article/category/190807/post/202103040018" TargetMode="External"/><Relationship Id="rId1304" Type="http://schemas.openxmlformats.org/officeDocument/2006/relationships/hyperlink" Target="https://esg.businesstoday.com.tw/article/category/180688/post/202202150008" TargetMode="External"/><Relationship Id="rId55" Type="http://schemas.openxmlformats.org/officeDocument/2006/relationships/hyperlink" Target="https://esg.businesstoday.com.tw/article/category/180687/post/202009110023" TargetMode="External"/><Relationship Id="rId1305" Type="http://schemas.openxmlformats.org/officeDocument/2006/relationships/hyperlink" Target="https://esg.businesstoday.com.tw/article/category/180688/post/202103090043" TargetMode="External"/><Relationship Id="rId54" Type="http://schemas.openxmlformats.org/officeDocument/2006/relationships/hyperlink" Target="https://esg.businesstoday.com.tw/article/category/180689/post/202206200014" TargetMode="External"/><Relationship Id="rId1306" Type="http://schemas.openxmlformats.org/officeDocument/2006/relationships/hyperlink" Target="https://esg.businesstoday.com.tw/article/category/180687/post/202110130014" TargetMode="External"/><Relationship Id="rId57" Type="http://schemas.openxmlformats.org/officeDocument/2006/relationships/hyperlink" Target="https://esg.businesstoday.com.tw/article/category/180688/post/202105200018" TargetMode="External"/><Relationship Id="rId1307" Type="http://schemas.openxmlformats.org/officeDocument/2006/relationships/hyperlink" Target="https://esg.businesstoday.com.tw/article/category/180687/post/202208150021" TargetMode="External"/><Relationship Id="rId56" Type="http://schemas.openxmlformats.org/officeDocument/2006/relationships/hyperlink" Target="https://esg.businesstoday.com.tw/article/category/180687/post/202004200019" TargetMode="External"/><Relationship Id="rId1308" Type="http://schemas.openxmlformats.org/officeDocument/2006/relationships/hyperlink" Target="https://esg.businesstoday.com.tw/article/category/180687/post/202211110023" TargetMode="External"/><Relationship Id="rId1309" Type="http://schemas.openxmlformats.org/officeDocument/2006/relationships/hyperlink" Target="https://esg.businesstoday.com.tw/article/category/220217/post/202208010028" TargetMode="External"/><Relationship Id="rId719" Type="http://schemas.openxmlformats.org/officeDocument/2006/relationships/hyperlink" Target="https://esg.businesstoday.com.tw/article/category/180687/post/202103150021" TargetMode="External"/><Relationship Id="rId718" Type="http://schemas.openxmlformats.org/officeDocument/2006/relationships/hyperlink" Target="https://esg.businesstoday.com.tw/article/category/180687/post/202104200003" TargetMode="External"/><Relationship Id="rId717" Type="http://schemas.openxmlformats.org/officeDocument/2006/relationships/hyperlink" Target="https://esg.businesstoday.com.tw/article/category/180687/post/202006040030" TargetMode="External"/><Relationship Id="rId959" Type="http://schemas.openxmlformats.org/officeDocument/2006/relationships/hyperlink" Target="https://esg.businesstoday.com.tw/article/category/180688/post/202209060019" TargetMode="External"/><Relationship Id="rId712" Type="http://schemas.openxmlformats.org/officeDocument/2006/relationships/hyperlink" Target="https://esg.businesstoday.com.tw/article/category/180689/post/202007010029" TargetMode="External"/><Relationship Id="rId954" Type="http://schemas.openxmlformats.org/officeDocument/2006/relationships/hyperlink" Target="https://esg.businesstoday.com.tw/article/category/180687/post/202202090023" TargetMode="External"/><Relationship Id="rId711" Type="http://schemas.openxmlformats.org/officeDocument/2006/relationships/hyperlink" Target="https://esg.businesstoday.com.tw/article/category/180689/post/202111180008" TargetMode="External"/><Relationship Id="rId953" Type="http://schemas.openxmlformats.org/officeDocument/2006/relationships/hyperlink" Target="https://esg.businesstoday.com.tw/article/category/180687/post/202212210053" TargetMode="External"/><Relationship Id="rId710" Type="http://schemas.openxmlformats.org/officeDocument/2006/relationships/hyperlink" Target="https://esg.businesstoday.com.tw/article/category/180689/post/202202100031" TargetMode="External"/><Relationship Id="rId952" Type="http://schemas.openxmlformats.org/officeDocument/2006/relationships/hyperlink" Target="https://esg.businesstoday.com.tw/article/category/180688/post/202006030038" TargetMode="External"/><Relationship Id="rId951" Type="http://schemas.openxmlformats.org/officeDocument/2006/relationships/hyperlink" Target="https://esg.businesstoday.com.tw/article/category/180687/post/202104220017" TargetMode="External"/><Relationship Id="rId716" Type="http://schemas.openxmlformats.org/officeDocument/2006/relationships/hyperlink" Target="https://esg.businesstoday.com.tw/article/category/180687/post/202011170034" TargetMode="External"/><Relationship Id="rId958" Type="http://schemas.openxmlformats.org/officeDocument/2006/relationships/hyperlink" Target="https://esg.businesstoday.com.tw/article/category/180688/post/202108300041" TargetMode="External"/><Relationship Id="rId715" Type="http://schemas.openxmlformats.org/officeDocument/2006/relationships/hyperlink" Target="https://esg.businesstoday.com.tw/article/category/180687/post/202206010046" TargetMode="External"/><Relationship Id="rId957" Type="http://schemas.openxmlformats.org/officeDocument/2006/relationships/hyperlink" Target="https://esg.businesstoday.com.tw/article/category/180688/post/201812050009" TargetMode="External"/><Relationship Id="rId714" Type="http://schemas.openxmlformats.org/officeDocument/2006/relationships/hyperlink" Target="https://esg.businesstoday.com.tw/article/category/180688/post/202110200043" TargetMode="External"/><Relationship Id="rId956" Type="http://schemas.openxmlformats.org/officeDocument/2006/relationships/hyperlink" Target="https://esg.businesstoday.com.tw/article/category/180687/post/201804110022" TargetMode="External"/><Relationship Id="rId713" Type="http://schemas.openxmlformats.org/officeDocument/2006/relationships/hyperlink" Target="https://esg.businesstoday.com.tw/article/category/190807/post/202212010005" TargetMode="External"/><Relationship Id="rId955" Type="http://schemas.openxmlformats.org/officeDocument/2006/relationships/hyperlink" Target="https://esg.businesstoday.com.tw/article/category/190807/post/202109270036" TargetMode="External"/><Relationship Id="rId59" Type="http://schemas.openxmlformats.org/officeDocument/2006/relationships/hyperlink" Target="https://esg.businesstoday.com.tw/article/category/180687/post/202108050031" TargetMode="External"/><Relationship Id="rId58" Type="http://schemas.openxmlformats.org/officeDocument/2006/relationships/hyperlink" Target="https://esg.businesstoday.com.tw/article/category/180688/post/202008280019" TargetMode="External"/><Relationship Id="rId950" Type="http://schemas.openxmlformats.org/officeDocument/2006/relationships/hyperlink" Target="https://esg.businesstoday.com.tw/article/category/180687/post/202102020032" TargetMode="External"/><Relationship Id="rId1300" Type="http://schemas.openxmlformats.org/officeDocument/2006/relationships/hyperlink" Target="https://esg.businesstoday.com.tw/article/category/180688/post/201807050004" TargetMode="External"/><Relationship Id="rId590" Type="http://schemas.openxmlformats.org/officeDocument/2006/relationships/hyperlink" Target="https://esg.businesstoday.com.tw/article/category/180687/post/201910170027" TargetMode="External"/><Relationship Id="rId107" Type="http://schemas.openxmlformats.org/officeDocument/2006/relationships/hyperlink" Target="https://esg.businesstoday.com.tw/article/category/190807/post/202209140006" TargetMode="External"/><Relationship Id="rId349" Type="http://schemas.openxmlformats.org/officeDocument/2006/relationships/hyperlink" Target="https://esg.businesstoday.com.tw/article/category/180689/post/202209080027" TargetMode="External"/><Relationship Id="rId106" Type="http://schemas.openxmlformats.org/officeDocument/2006/relationships/hyperlink" Target="https://esg.businesstoday.com.tw/article/category/180687/post/202108090020" TargetMode="External"/><Relationship Id="rId348" Type="http://schemas.openxmlformats.org/officeDocument/2006/relationships/hyperlink" Target="https://esg.businesstoday.com.tw/article/category/180687/post/202012170028" TargetMode="External"/><Relationship Id="rId105" Type="http://schemas.openxmlformats.org/officeDocument/2006/relationships/hyperlink" Target="https://esg.businesstoday.com.tw/article/category/180687/post/202203110029" TargetMode="External"/><Relationship Id="rId347" Type="http://schemas.openxmlformats.org/officeDocument/2006/relationships/hyperlink" Target="https://esg.businesstoday.com.tw/article/category/190807/post/202107230037" TargetMode="External"/><Relationship Id="rId589" Type="http://schemas.openxmlformats.org/officeDocument/2006/relationships/hyperlink" Target="https://esg.businesstoday.com.tw/article/category/190807/post/202209220029" TargetMode="External"/><Relationship Id="rId104" Type="http://schemas.openxmlformats.org/officeDocument/2006/relationships/hyperlink" Target="https://esg.businesstoday.com.tw/article/category/180687/post/202108110018" TargetMode="External"/><Relationship Id="rId346" Type="http://schemas.openxmlformats.org/officeDocument/2006/relationships/hyperlink" Target="https://esg.businesstoday.com.tw/article/category/180689/post/201805160020" TargetMode="External"/><Relationship Id="rId588" Type="http://schemas.openxmlformats.org/officeDocument/2006/relationships/hyperlink" Target="https://esg.businesstoday.com.tw/article/category/180687/post/202010230020" TargetMode="External"/><Relationship Id="rId109" Type="http://schemas.openxmlformats.org/officeDocument/2006/relationships/hyperlink" Target="https://esg.businesstoday.com.tw/article/category/180689/post/202107260045" TargetMode="External"/><Relationship Id="rId1170" Type="http://schemas.openxmlformats.org/officeDocument/2006/relationships/hyperlink" Target="https://esg.businesstoday.com.tw/article/category/180689/post/202009160035" TargetMode="External"/><Relationship Id="rId108" Type="http://schemas.openxmlformats.org/officeDocument/2006/relationships/hyperlink" Target="https://esg.businesstoday.com.tw/article/category/180687/post/202209190025" TargetMode="External"/><Relationship Id="rId1171" Type="http://schemas.openxmlformats.org/officeDocument/2006/relationships/hyperlink" Target="https://esg.businesstoday.com.tw/article/category/180687/post/202108110021" TargetMode="External"/><Relationship Id="rId341" Type="http://schemas.openxmlformats.org/officeDocument/2006/relationships/hyperlink" Target="https://esg.businesstoday.com.tw/article/category/190807/post/202206300025" TargetMode="External"/><Relationship Id="rId583" Type="http://schemas.openxmlformats.org/officeDocument/2006/relationships/hyperlink" Target="https://esg.businesstoday.com.tw/article/category/180688/post/201810250007" TargetMode="External"/><Relationship Id="rId1172" Type="http://schemas.openxmlformats.org/officeDocument/2006/relationships/hyperlink" Target="https://esg.businesstoday.com.tw/article/category/180688/post/202107290012" TargetMode="External"/><Relationship Id="rId340" Type="http://schemas.openxmlformats.org/officeDocument/2006/relationships/hyperlink" Target="https://esg.businesstoday.com.tw/article/category/180687/post/202105260037" TargetMode="External"/><Relationship Id="rId582" Type="http://schemas.openxmlformats.org/officeDocument/2006/relationships/hyperlink" Target="https://esg.businesstoday.com.tw/article/category/180687/post/202101260018" TargetMode="External"/><Relationship Id="rId1173" Type="http://schemas.openxmlformats.org/officeDocument/2006/relationships/hyperlink" Target="https://esg.businesstoday.com.tw/article/category/180689/post/202201220018" TargetMode="External"/><Relationship Id="rId581" Type="http://schemas.openxmlformats.org/officeDocument/2006/relationships/hyperlink" Target="https://esg.businesstoday.com.tw/article/category/180687/post/202009240033" TargetMode="External"/><Relationship Id="rId1174" Type="http://schemas.openxmlformats.org/officeDocument/2006/relationships/hyperlink" Target="https://esg.businesstoday.com.tw/article/category/180687/post/202112140013" TargetMode="External"/><Relationship Id="rId580" Type="http://schemas.openxmlformats.org/officeDocument/2006/relationships/hyperlink" Target="https://esg.businesstoday.com.tw/article/category/190807/post/202210310026" TargetMode="External"/><Relationship Id="rId1175" Type="http://schemas.openxmlformats.org/officeDocument/2006/relationships/hyperlink" Target="https://esg.businesstoday.com.tw/article/category/180687/post/202109170019" TargetMode="External"/><Relationship Id="rId103" Type="http://schemas.openxmlformats.org/officeDocument/2006/relationships/hyperlink" Target="https://esg.businesstoday.com.tw/article/category/180687/post/202210270015" TargetMode="External"/><Relationship Id="rId345" Type="http://schemas.openxmlformats.org/officeDocument/2006/relationships/hyperlink" Target="https://esg.businesstoday.com.tw/article/category/180688/post/202204290010" TargetMode="External"/><Relationship Id="rId587" Type="http://schemas.openxmlformats.org/officeDocument/2006/relationships/hyperlink" Target="https://esg.businesstoday.com.tw/article/category/180689/post/202211230008" TargetMode="External"/><Relationship Id="rId1176" Type="http://schemas.openxmlformats.org/officeDocument/2006/relationships/hyperlink" Target="https://esg.businesstoday.com.tw/article/category/190807/post/202108250029" TargetMode="External"/><Relationship Id="rId102" Type="http://schemas.openxmlformats.org/officeDocument/2006/relationships/hyperlink" Target="https://esg.businesstoday.com.tw/article/category/180687/post/202011200024" TargetMode="External"/><Relationship Id="rId344" Type="http://schemas.openxmlformats.org/officeDocument/2006/relationships/hyperlink" Target="https://esg.businesstoday.com.tw/article/category/180687/post/202101280022" TargetMode="External"/><Relationship Id="rId586" Type="http://schemas.openxmlformats.org/officeDocument/2006/relationships/hyperlink" Target="https://esg.businesstoday.com.tw/article/category/180687/post/202009240043" TargetMode="External"/><Relationship Id="rId1177" Type="http://schemas.openxmlformats.org/officeDocument/2006/relationships/hyperlink" Target="https://esg.businesstoday.com.tw/article/category/180689/post/202205110036" TargetMode="External"/><Relationship Id="rId101" Type="http://schemas.openxmlformats.org/officeDocument/2006/relationships/hyperlink" Target="https://esg.businesstoday.com.tw/article/category/180689/post/202106010030" TargetMode="External"/><Relationship Id="rId343" Type="http://schemas.openxmlformats.org/officeDocument/2006/relationships/hyperlink" Target="https://esg.businesstoday.com.tw/article/category/180687/post/202101270052" TargetMode="External"/><Relationship Id="rId585" Type="http://schemas.openxmlformats.org/officeDocument/2006/relationships/hyperlink" Target="https://esg.businesstoday.com.tw/article/category/190807/post/202212300044" TargetMode="External"/><Relationship Id="rId1178" Type="http://schemas.openxmlformats.org/officeDocument/2006/relationships/hyperlink" Target="https://esg.businesstoday.com.tw/article/category/180689/post/202202110017" TargetMode="External"/><Relationship Id="rId100" Type="http://schemas.openxmlformats.org/officeDocument/2006/relationships/hyperlink" Target="https://esg.businesstoday.com.tw/article/category/180689/post/201807040016" TargetMode="External"/><Relationship Id="rId342" Type="http://schemas.openxmlformats.org/officeDocument/2006/relationships/hyperlink" Target="https://esg.businesstoday.com.tw/article/category/180689/post/202209140037" TargetMode="External"/><Relationship Id="rId584" Type="http://schemas.openxmlformats.org/officeDocument/2006/relationships/hyperlink" Target="https://esg.businesstoday.com.tw/article/category/180687/post/202110130050" TargetMode="External"/><Relationship Id="rId1179" Type="http://schemas.openxmlformats.org/officeDocument/2006/relationships/hyperlink" Target="https://esg.businesstoday.com.tw/article/category/180687/post/202203280013" TargetMode="External"/><Relationship Id="rId1169" Type="http://schemas.openxmlformats.org/officeDocument/2006/relationships/hyperlink" Target="https://esg.businesstoday.com.tw/article/category/180687/post/202106140016" TargetMode="External"/><Relationship Id="rId338" Type="http://schemas.openxmlformats.org/officeDocument/2006/relationships/hyperlink" Target="https://esg.businesstoday.com.tw/article/category/180689/post/202206200012" TargetMode="External"/><Relationship Id="rId337" Type="http://schemas.openxmlformats.org/officeDocument/2006/relationships/hyperlink" Target="https://esg.businesstoday.com.tw/article/category/180688/post/201801100035" TargetMode="External"/><Relationship Id="rId579" Type="http://schemas.openxmlformats.org/officeDocument/2006/relationships/hyperlink" Target="https://esg.businesstoday.com.tw/article/category/180689/post/202111170071" TargetMode="External"/><Relationship Id="rId336" Type="http://schemas.openxmlformats.org/officeDocument/2006/relationships/hyperlink" Target="https://esg.businesstoday.com.tw/article/category/190807/post/202112220004" TargetMode="External"/><Relationship Id="rId578" Type="http://schemas.openxmlformats.org/officeDocument/2006/relationships/hyperlink" Target="https://esg.businesstoday.com.tw/article/category/180687/post/202210270019" TargetMode="External"/><Relationship Id="rId335" Type="http://schemas.openxmlformats.org/officeDocument/2006/relationships/hyperlink" Target="https://esg.businesstoday.com.tw/article/category/180688/post/201801170005" TargetMode="External"/><Relationship Id="rId577" Type="http://schemas.openxmlformats.org/officeDocument/2006/relationships/hyperlink" Target="https://esg.businesstoday.com.tw/article/category/180687/post/202110200006" TargetMode="External"/><Relationship Id="rId339" Type="http://schemas.openxmlformats.org/officeDocument/2006/relationships/hyperlink" Target="https://esg.businesstoday.com.tw/article/category/180687/post/202103240044" TargetMode="External"/><Relationship Id="rId1160" Type="http://schemas.openxmlformats.org/officeDocument/2006/relationships/hyperlink" Target="https://esg.businesstoday.com.tw/article/category/180687/post/202109280020" TargetMode="External"/><Relationship Id="rId330" Type="http://schemas.openxmlformats.org/officeDocument/2006/relationships/hyperlink" Target="https://esg.businesstoday.com.tw/article/category/180687/post/202106020046" TargetMode="External"/><Relationship Id="rId572" Type="http://schemas.openxmlformats.org/officeDocument/2006/relationships/hyperlink" Target="https://esg.businesstoday.com.tw/article/category/180689/post/202112220056" TargetMode="External"/><Relationship Id="rId1161" Type="http://schemas.openxmlformats.org/officeDocument/2006/relationships/hyperlink" Target="https://esg.businesstoday.com.tw/article/category/180688/post/202103110019" TargetMode="External"/><Relationship Id="rId571" Type="http://schemas.openxmlformats.org/officeDocument/2006/relationships/hyperlink" Target="https://esg.businesstoday.com.tw/article/category/180689/post/202110040054" TargetMode="External"/><Relationship Id="rId1162" Type="http://schemas.openxmlformats.org/officeDocument/2006/relationships/hyperlink" Target="https://esg.businesstoday.com.tw/article/category/180687/post/202212220006" TargetMode="External"/><Relationship Id="rId570" Type="http://schemas.openxmlformats.org/officeDocument/2006/relationships/hyperlink" Target="https://esg.businesstoday.com.tw/article/category/180689/post/202205270037" TargetMode="External"/><Relationship Id="rId1163" Type="http://schemas.openxmlformats.org/officeDocument/2006/relationships/hyperlink" Target="https://esg.businesstoday.com.tw/article/category/180688/post/202004230016" TargetMode="External"/><Relationship Id="rId1164" Type="http://schemas.openxmlformats.org/officeDocument/2006/relationships/hyperlink" Target="https://esg.businesstoday.com.tw/article/category/180687/post/202104220007" TargetMode="External"/><Relationship Id="rId334" Type="http://schemas.openxmlformats.org/officeDocument/2006/relationships/hyperlink" Target="https://esg.businesstoday.com.tw/article/category/180689/post/202110250044" TargetMode="External"/><Relationship Id="rId576" Type="http://schemas.openxmlformats.org/officeDocument/2006/relationships/hyperlink" Target="https://esg.businesstoday.com.tw/article/category/180688/post/202103120023" TargetMode="External"/><Relationship Id="rId1165" Type="http://schemas.openxmlformats.org/officeDocument/2006/relationships/hyperlink" Target="https://esg.businesstoday.com.tw/article/category/180689/post/202104260035" TargetMode="External"/><Relationship Id="rId333" Type="http://schemas.openxmlformats.org/officeDocument/2006/relationships/hyperlink" Target="https://esg.businesstoday.com.tw/article/category/180688/post/202201060005" TargetMode="External"/><Relationship Id="rId575" Type="http://schemas.openxmlformats.org/officeDocument/2006/relationships/hyperlink" Target="https://esg.businesstoday.com.tw/article/category/180689/post/202201170006" TargetMode="External"/><Relationship Id="rId1166" Type="http://schemas.openxmlformats.org/officeDocument/2006/relationships/hyperlink" Target="https://esg.businesstoday.com.tw/article/category/180687/post/201811270003" TargetMode="External"/><Relationship Id="rId332" Type="http://schemas.openxmlformats.org/officeDocument/2006/relationships/hyperlink" Target="https://esg.businesstoday.com.tw/article/category/180687/post/202104220013" TargetMode="External"/><Relationship Id="rId574" Type="http://schemas.openxmlformats.org/officeDocument/2006/relationships/hyperlink" Target="https://esg.businesstoday.com.tw/article/category/180687/post/202205230016" TargetMode="External"/><Relationship Id="rId1167" Type="http://schemas.openxmlformats.org/officeDocument/2006/relationships/hyperlink" Target="https://esg.businesstoday.com.tw/article/category/180689/post/202206020037" TargetMode="External"/><Relationship Id="rId331" Type="http://schemas.openxmlformats.org/officeDocument/2006/relationships/hyperlink" Target="https://esg.businesstoday.com.tw/article/category/180687/post/202101280034" TargetMode="External"/><Relationship Id="rId573" Type="http://schemas.openxmlformats.org/officeDocument/2006/relationships/hyperlink" Target="https://esg.businesstoday.com.tw/article/category/180687/post/202211160013" TargetMode="External"/><Relationship Id="rId1168" Type="http://schemas.openxmlformats.org/officeDocument/2006/relationships/hyperlink" Target="https://esg.businesstoday.com.tw/article/category/190807/post/202212160018" TargetMode="External"/><Relationship Id="rId370" Type="http://schemas.openxmlformats.org/officeDocument/2006/relationships/hyperlink" Target="https://esg.businesstoday.com.tw/article/category/180687/post/202105240038" TargetMode="External"/><Relationship Id="rId129" Type="http://schemas.openxmlformats.org/officeDocument/2006/relationships/hyperlink" Target="https://esg.businesstoday.com.tw/article/category/180687/post/202105200002" TargetMode="External"/><Relationship Id="rId128" Type="http://schemas.openxmlformats.org/officeDocument/2006/relationships/hyperlink" Target="https://esg.businesstoday.com.tw/article/category/180687/post/202009090050" TargetMode="External"/><Relationship Id="rId127" Type="http://schemas.openxmlformats.org/officeDocument/2006/relationships/hyperlink" Target="https://esg.businesstoday.com.tw/article/category/180688/post/202212280018" TargetMode="External"/><Relationship Id="rId369" Type="http://schemas.openxmlformats.org/officeDocument/2006/relationships/hyperlink" Target="https://esg.businesstoday.com.tw/article/category/180687/post/202203010003" TargetMode="External"/><Relationship Id="rId126" Type="http://schemas.openxmlformats.org/officeDocument/2006/relationships/hyperlink" Target="https://esg.businesstoday.com.tw/article/category/180687/post/202005180026" TargetMode="External"/><Relationship Id="rId368" Type="http://schemas.openxmlformats.org/officeDocument/2006/relationships/hyperlink" Target="https://esg.businesstoday.com.tw/article/category/180687/post/202101290036" TargetMode="External"/><Relationship Id="rId1190" Type="http://schemas.openxmlformats.org/officeDocument/2006/relationships/hyperlink" Target="https://esg.businesstoday.com.tw/article/category/180687/post/202102080032" TargetMode="External"/><Relationship Id="rId1191" Type="http://schemas.openxmlformats.org/officeDocument/2006/relationships/hyperlink" Target="https://esg.businesstoday.com.tw/article/category/180687/post/202111230013" TargetMode="External"/><Relationship Id="rId1192" Type="http://schemas.openxmlformats.org/officeDocument/2006/relationships/hyperlink" Target="https://esg.businesstoday.com.tw/article/category/180687/post/202201070013" TargetMode="External"/><Relationship Id="rId1193" Type="http://schemas.openxmlformats.org/officeDocument/2006/relationships/hyperlink" Target="https://esg.businesstoday.com.tw/article/category/180689/post/202104280068" TargetMode="External"/><Relationship Id="rId121" Type="http://schemas.openxmlformats.org/officeDocument/2006/relationships/hyperlink" Target="https://esg.businesstoday.com.tw/article/category/180689/post/202208030012" TargetMode="External"/><Relationship Id="rId363" Type="http://schemas.openxmlformats.org/officeDocument/2006/relationships/hyperlink" Target="https://esg.businesstoday.com.tw/article/category/180687/post/202111090008" TargetMode="External"/><Relationship Id="rId1194" Type="http://schemas.openxmlformats.org/officeDocument/2006/relationships/hyperlink" Target="https://esg.businesstoday.com.tw/article/category/180687/post/202010140055" TargetMode="External"/><Relationship Id="rId120" Type="http://schemas.openxmlformats.org/officeDocument/2006/relationships/hyperlink" Target="https://esg.businesstoday.com.tw/article/category/180687/post/202201100021" TargetMode="External"/><Relationship Id="rId362" Type="http://schemas.openxmlformats.org/officeDocument/2006/relationships/hyperlink" Target="https://esg.businesstoday.com.tw/article/category/180687/post/202104060022" TargetMode="External"/><Relationship Id="rId1195" Type="http://schemas.openxmlformats.org/officeDocument/2006/relationships/hyperlink" Target="https://esg.businesstoday.com.tw/article/category/190807/post/202204070017" TargetMode="External"/><Relationship Id="rId361" Type="http://schemas.openxmlformats.org/officeDocument/2006/relationships/hyperlink" Target="https://esg.businesstoday.com.tw/article/category/190807/post/202108180042" TargetMode="External"/><Relationship Id="rId1196" Type="http://schemas.openxmlformats.org/officeDocument/2006/relationships/hyperlink" Target="https://esg.businesstoday.com.tw/article/category/180689/post/202212050015" TargetMode="External"/><Relationship Id="rId360" Type="http://schemas.openxmlformats.org/officeDocument/2006/relationships/hyperlink" Target="https://esg.businesstoday.com.tw/article/category/180688/post/201803090042" TargetMode="External"/><Relationship Id="rId1197" Type="http://schemas.openxmlformats.org/officeDocument/2006/relationships/hyperlink" Target="https://esg.businesstoday.com.tw/article/category/180687/post/202111080023" TargetMode="External"/><Relationship Id="rId125" Type="http://schemas.openxmlformats.org/officeDocument/2006/relationships/hyperlink" Target="https://esg.businesstoday.com.tw/article/category/180687/post/202207270029" TargetMode="External"/><Relationship Id="rId367" Type="http://schemas.openxmlformats.org/officeDocument/2006/relationships/hyperlink" Target="https://esg.businesstoday.com.tw/article/category/180687/post/202009170034" TargetMode="External"/><Relationship Id="rId1198" Type="http://schemas.openxmlformats.org/officeDocument/2006/relationships/hyperlink" Target="https://esg.businesstoday.com.tw/article/category/180689/post/202010080009" TargetMode="External"/><Relationship Id="rId124" Type="http://schemas.openxmlformats.org/officeDocument/2006/relationships/hyperlink" Target="https://esg.businesstoday.com.tw/article/category/180687/post/202108060022" TargetMode="External"/><Relationship Id="rId366" Type="http://schemas.openxmlformats.org/officeDocument/2006/relationships/hyperlink" Target="https://esg.businesstoday.com.tw/article/category/180687/post/202112290041" TargetMode="External"/><Relationship Id="rId1199" Type="http://schemas.openxmlformats.org/officeDocument/2006/relationships/hyperlink" Target="https://esg.businesstoday.com.tw/article/category/180687/post/202107300025" TargetMode="External"/><Relationship Id="rId123" Type="http://schemas.openxmlformats.org/officeDocument/2006/relationships/hyperlink" Target="https://esg.businesstoday.com.tw/article/category/180689/post/202206090022" TargetMode="External"/><Relationship Id="rId365" Type="http://schemas.openxmlformats.org/officeDocument/2006/relationships/hyperlink" Target="https://esg.businesstoday.com.tw/article/category/180689/post/202202160020" TargetMode="External"/><Relationship Id="rId122" Type="http://schemas.openxmlformats.org/officeDocument/2006/relationships/hyperlink" Target="https://esg.businesstoday.com.tw/article/category/190807/post/202212150025" TargetMode="External"/><Relationship Id="rId364" Type="http://schemas.openxmlformats.org/officeDocument/2006/relationships/hyperlink" Target="https://esg.businesstoday.com.tw/article/category/180689/post/202112220008" TargetMode="External"/><Relationship Id="rId95" Type="http://schemas.openxmlformats.org/officeDocument/2006/relationships/hyperlink" Target="https://esg.businesstoday.com.tw/article/category/180687/post/202002270019" TargetMode="External"/><Relationship Id="rId94" Type="http://schemas.openxmlformats.org/officeDocument/2006/relationships/hyperlink" Target="https://esg.businesstoday.com.tw/article/category/180689/post/202110260017" TargetMode="External"/><Relationship Id="rId97" Type="http://schemas.openxmlformats.org/officeDocument/2006/relationships/hyperlink" Target="https://esg.businesstoday.com.tw/article/category/180688/post/202201030005" TargetMode="External"/><Relationship Id="rId96" Type="http://schemas.openxmlformats.org/officeDocument/2006/relationships/hyperlink" Target="https://esg.businesstoday.com.tw/article/category/180687/post/202204010010" TargetMode="External"/><Relationship Id="rId99" Type="http://schemas.openxmlformats.org/officeDocument/2006/relationships/hyperlink" Target="https://esg.businesstoday.com.tw/article/category/180687/post/202205250015" TargetMode="External"/><Relationship Id="rId98" Type="http://schemas.openxmlformats.org/officeDocument/2006/relationships/hyperlink" Target="https://esg.businesstoday.com.tw/article/category/180687/post/202011250033" TargetMode="External"/><Relationship Id="rId91" Type="http://schemas.openxmlformats.org/officeDocument/2006/relationships/hyperlink" Target="https://esg.businesstoday.com.tw/article/category/180689/post/202109100010" TargetMode="External"/><Relationship Id="rId90" Type="http://schemas.openxmlformats.org/officeDocument/2006/relationships/hyperlink" Target="https://esg.businesstoday.com.tw/article/category/180687/post/202103160020" TargetMode="External"/><Relationship Id="rId93" Type="http://schemas.openxmlformats.org/officeDocument/2006/relationships/hyperlink" Target="https://esg.businesstoday.com.tw/article/category/180689/post/202212200005" TargetMode="External"/><Relationship Id="rId92" Type="http://schemas.openxmlformats.org/officeDocument/2006/relationships/hyperlink" Target="https://esg.businesstoday.com.tw/article/category/180687/post/202103050025" TargetMode="External"/><Relationship Id="rId118" Type="http://schemas.openxmlformats.org/officeDocument/2006/relationships/hyperlink" Target="https://esg.businesstoday.com.tw/article/category/190807/post/202107230014" TargetMode="External"/><Relationship Id="rId117" Type="http://schemas.openxmlformats.org/officeDocument/2006/relationships/hyperlink" Target="https://esg.businesstoday.com.tw/article/category/180687/post/202203230008" TargetMode="External"/><Relationship Id="rId359" Type="http://schemas.openxmlformats.org/officeDocument/2006/relationships/hyperlink" Target="https://esg.businesstoday.com.tw/article/category/180687/post/202202170008" TargetMode="External"/><Relationship Id="rId116" Type="http://schemas.openxmlformats.org/officeDocument/2006/relationships/hyperlink" Target="https://esg.businesstoday.com.tw/article/category/180688/post/202112170028" TargetMode="External"/><Relationship Id="rId358" Type="http://schemas.openxmlformats.org/officeDocument/2006/relationships/hyperlink" Target="https://esg.businesstoday.com.tw/article/category/180689/post/202201190015" TargetMode="External"/><Relationship Id="rId115" Type="http://schemas.openxmlformats.org/officeDocument/2006/relationships/hyperlink" Target="https://esg.businesstoday.com.tw/article/category/180687/post/202101280045" TargetMode="External"/><Relationship Id="rId357" Type="http://schemas.openxmlformats.org/officeDocument/2006/relationships/hyperlink" Target="https://esg.businesstoday.com.tw/article/category/180687/post/202009110013" TargetMode="External"/><Relationship Id="rId599" Type="http://schemas.openxmlformats.org/officeDocument/2006/relationships/hyperlink" Target="https://esg.businesstoday.com.tw/article/category/180689/post/202105110032" TargetMode="External"/><Relationship Id="rId1180" Type="http://schemas.openxmlformats.org/officeDocument/2006/relationships/hyperlink" Target="https://esg.businesstoday.com.tw/article/category/180687/post/202109080014" TargetMode="External"/><Relationship Id="rId1181" Type="http://schemas.openxmlformats.org/officeDocument/2006/relationships/hyperlink" Target="https://esg.businesstoday.com.tw/article/category/180689/post/202210060027" TargetMode="External"/><Relationship Id="rId119" Type="http://schemas.openxmlformats.org/officeDocument/2006/relationships/hyperlink" Target="https://esg.businesstoday.com.tw/article/category/180689/post/202111180017" TargetMode="External"/><Relationship Id="rId1182" Type="http://schemas.openxmlformats.org/officeDocument/2006/relationships/hyperlink" Target="https://esg.businesstoday.com.tw/article/category/180687/post/202009250005" TargetMode="External"/><Relationship Id="rId110" Type="http://schemas.openxmlformats.org/officeDocument/2006/relationships/hyperlink" Target="https://esg.businesstoday.com.tw/article/category/180687/post/202203310030" TargetMode="External"/><Relationship Id="rId352" Type="http://schemas.openxmlformats.org/officeDocument/2006/relationships/hyperlink" Target="https://esg.businesstoday.com.tw/article/category/180689/post/202009160045" TargetMode="External"/><Relationship Id="rId594" Type="http://schemas.openxmlformats.org/officeDocument/2006/relationships/hyperlink" Target="https://esg.businesstoday.com.tw/article/category/180689/post/202211180033" TargetMode="External"/><Relationship Id="rId1183" Type="http://schemas.openxmlformats.org/officeDocument/2006/relationships/hyperlink" Target="https://esg.businesstoday.com.tw/article/category/180687/post/202003200014" TargetMode="External"/><Relationship Id="rId351" Type="http://schemas.openxmlformats.org/officeDocument/2006/relationships/hyperlink" Target="https://esg.businesstoday.com.tw/article/category/180688/post/202207270022" TargetMode="External"/><Relationship Id="rId593" Type="http://schemas.openxmlformats.org/officeDocument/2006/relationships/hyperlink" Target="https://esg.businesstoday.com.tw/article/category/180689/post/202206070037" TargetMode="External"/><Relationship Id="rId1184" Type="http://schemas.openxmlformats.org/officeDocument/2006/relationships/hyperlink" Target="https://esg.businesstoday.com.tw/article/category/180689/post/202204270029" TargetMode="External"/><Relationship Id="rId350" Type="http://schemas.openxmlformats.org/officeDocument/2006/relationships/hyperlink" Target="https://esg.businesstoday.com.tw/article/category/180687/post/202112290049" TargetMode="External"/><Relationship Id="rId592" Type="http://schemas.openxmlformats.org/officeDocument/2006/relationships/hyperlink" Target="https://esg.businesstoday.com.tw/article/category/180687/post/202101110011" TargetMode="External"/><Relationship Id="rId1185" Type="http://schemas.openxmlformats.org/officeDocument/2006/relationships/hyperlink" Target="https://esg.businesstoday.com.tw/article/category/180687/post/202201170009" TargetMode="External"/><Relationship Id="rId591" Type="http://schemas.openxmlformats.org/officeDocument/2006/relationships/hyperlink" Target="https://esg.businesstoday.com.tw/article/category/180689/post/202108260023" TargetMode="External"/><Relationship Id="rId1186" Type="http://schemas.openxmlformats.org/officeDocument/2006/relationships/hyperlink" Target="https://esg.businesstoday.com.tw/article/category/180687/post/202102240008" TargetMode="External"/><Relationship Id="rId114" Type="http://schemas.openxmlformats.org/officeDocument/2006/relationships/hyperlink" Target="https://esg.businesstoday.com.tw/article/category/180687/post/202103040040" TargetMode="External"/><Relationship Id="rId356" Type="http://schemas.openxmlformats.org/officeDocument/2006/relationships/hyperlink" Target="https://esg.businesstoday.com.tw/article/category/180688/post/201810240011" TargetMode="External"/><Relationship Id="rId598" Type="http://schemas.openxmlformats.org/officeDocument/2006/relationships/hyperlink" Target="https://esg.businesstoday.com.tw/article/category/180689/post/202207120019" TargetMode="External"/><Relationship Id="rId1187" Type="http://schemas.openxmlformats.org/officeDocument/2006/relationships/hyperlink" Target="https://esg.businesstoday.com.tw/article/category/190807/post/202211160031" TargetMode="External"/><Relationship Id="rId113" Type="http://schemas.openxmlformats.org/officeDocument/2006/relationships/hyperlink" Target="https://esg.businesstoday.com.tw/article/category/180687/post/202204070004" TargetMode="External"/><Relationship Id="rId355" Type="http://schemas.openxmlformats.org/officeDocument/2006/relationships/hyperlink" Target="https://esg.businesstoday.com.tw/article/category/180687/post/202006030016" TargetMode="External"/><Relationship Id="rId597" Type="http://schemas.openxmlformats.org/officeDocument/2006/relationships/hyperlink" Target="https://esg.businesstoday.com.tw/article/category/180689/post/202205240008" TargetMode="External"/><Relationship Id="rId1188" Type="http://schemas.openxmlformats.org/officeDocument/2006/relationships/hyperlink" Target="https://esg.businesstoday.com.tw/article/category/180687/post/202203110003" TargetMode="External"/><Relationship Id="rId112" Type="http://schemas.openxmlformats.org/officeDocument/2006/relationships/hyperlink" Target="https://esg.businesstoday.com.tw/article/category/180689/post/201811280053" TargetMode="External"/><Relationship Id="rId354" Type="http://schemas.openxmlformats.org/officeDocument/2006/relationships/hyperlink" Target="https://esg.businesstoday.com.tw/article/category/180689/post/202210170017" TargetMode="External"/><Relationship Id="rId596" Type="http://schemas.openxmlformats.org/officeDocument/2006/relationships/hyperlink" Target="https://esg.businesstoday.com.tw/article/category/180687/post/202201190013" TargetMode="External"/><Relationship Id="rId1189" Type="http://schemas.openxmlformats.org/officeDocument/2006/relationships/hyperlink" Target="https://esg.businesstoday.com.tw/article/category/180687/post/202204220044" TargetMode="External"/><Relationship Id="rId111" Type="http://schemas.openxmlformats.org/officeDocument/2006/relationships/hyperlink" Target="https://esg.businesstoday.com.tw/article/category/180689/post/202212300007" TargetMode="External"/><Relationship Id="rId353" Type="http://schemas.openxmlformats.org/officeDocument/2006/relationships/hyperlink" Target="https://esg.businesstoday.com.tw/article/category/180689/post/202104140036" TargetMode="External"/><Relationship Id="rId595" Type="http://schemas.openxmlformats.org/officeDocument/2006/relationships/hyperlink" Target="https://esg.businesstoday.com.tw/article/category/180687/post/202211210005" TargetMode="External"/><Relationship Id="rId1136" Type="http://schemas.openxmlformats.org/officeDocument/2006/relationships/hyperlink" Target="https://esg.businesstoday.com.tw/article/category/180687/post/202208230020" TargetMode="External"/><Relationship Id="rId1378" Type="http://schemas.openxmlformats.org/officeDocument/2006/relationships/hyperlink" Target="https://esg.businesstoday.com.tw/article/category/180687/post/202203110046" TargetMode="External"/><Relationship Id="rId1137" Type="http://schemas.openxmlformats.org/officeDocument/2006/relationships/hyperlink" Target="https://esg.businesstoday.com.tw/article/category/180689/post/202009230054" TargetMode="External"/><Relationship Id="rId1379" Type="http://schemas.openxmlformats.org/officeDocument/2006/relationships/hyperlink" Target="https://esg.businesstoday.com.tw/article/category/180689/post/202112060013" TargetMode="External"/><Relationship Id="rId1138" Type="http://schemas.openxmlformats.org/officeDocument/2006/relationships/hyperlink" Target="https://esg.businesstoday.com.tw/article/category/180689/post/202201220029" TargetMode="External"/><Relationship Id="rId1139" Type="http://schemas.openxmlformats.org/officeDocument/2006/relationships/hyperlink" Target="https://esg.businesstoday.com.tw/article/category/180689/post/202210120008" TargetMode="External"/><Relationship Id="rId305" Type="http://schemas.openxmlformats.org/officeDocument/2006/relationships/hyperlink" Target="https://esg.businesstoday.com.tw/article/category/180689/post/202110130030" TargetMode="External"/><Relationship Id="rId547" Type="http://schemas.openxmlformats.org/officeDocument/2006/relationships/hyperlink" Target="https://esg.businesstoday.com.tw/article/category/180687/post/201909180041" TargetMode="External"/><Relationship Id="rId789" Type="http://schemas.openxmlformats.org/officeDocument/2006/relationships/hyperlink" Target="https://esg.businesstoday.com.tw/article/category/180687/post/202205120012" TargetMode="External"/><Relationship Id="rId304" Type="http://schemas.openxmlformats.org/officeDocument/2006/relationships/hyperlink" Target="https://esg.businesstoday.com.tw/article/category/180687/post/202209140057" TargetMode="External"/><Relationship Id="rId546" Type="http://schemas.openxmlformats.org/officeDocument/2006/relationships/hyperlink" Target="https://esg.businesstoday.com.tw/article/category/180688/post/202205060006" TargetMode="External"/><Relationship Id="rId788" Type="http://schemas.openxmlformats.org/officeDocument/2006/relationships/hyperlink" Target="https://esg.businesstoday.com.tw/article/category/180687/post/202103120026" TargetMode="External"/><Relationship Id="rId303" Type="http://schemas.openxmlformats.org/officeDocument/2006/relationships/hyperlink" Target="https://esg.businesstoday.com.tw/article/category/180687/post/201912250016" TargetMode="External"/><Relationship Id="rId545" Type="http://schemas.openxmlformats.org/officeDocument/2006/relationships/hyperlink" Target="https://esg.businesstoday.com.tw/article/category/180687/post/202204260018" TargetMode="External"/><Relationship Id="rId787" Type="http://schemas.openxmlformats.org/officeDocument/2006/relationships/hyperlink" Target="https://esg.businesstoday.com.tw/article/category/180687/post/202008030016" TargetMode="External"/><Relationship Id="rId302" Type="http://schemas.openxmlformats.org/officeDocument/2006/relationships/hyperlink" Target="https://esg.businesstoday.com.tw/article/category/180688/post/202201130027" TargetMode="External"/><Relationship Id="rId544" Type="http://schemas.openxmlformats.org/officeDocument/2006/relationships/hyperlink" Target="https://esg.businesstoday.com.tw/article/category/180689/post/202010140003" TargetMode="External"/><Relationship Id="rId786" Type="http://schemas.openxmlformats.org/officeDocument/2006/relationships/hyperlink" Target="https://esg.businesstoday.com.tw/article/category/180689/post/202104090013" TargetMode="External"/><Relationship Id="rId309" Type="http://schemas.openxmlformats.org/officeDocument/2006/relationships/hyperlink" Target="https://esg.businesstoday.com.tw/article/category/180689/post/202203230012" TargetMode="External"/><Relationship Id="rId308" Type="http://schemas.openxmlformats.org/officeDocument/2006/relationships/hyperlink" Target="https://esg.businesstoday.com.tw/article/category/180687/post/202203220036" TargetMode="External"/><Relationship Id="rId307" Type="http://schemas.openxmlformats.org/officeDocument/2006/relationships/hyperlink" Target="https://esg.businesstoday.com.tw/article/category/180687/post/202112070013" TargetMode="External"/><Relationship Id="rId549" Type="http://schemas.openxmlformats.org/officeDocument/2006/relationships/hyperlink" Target="https://esg.businesstoday.com.tw/article/category/180687/post/202101220041" TargetMode="External"/><Relationship Id="rId306" Type="http://schemas.openxmlformats.org/officeDocument/2006/relationships/hyperlink" Target="https://esg.businesstoday.com.tw/article/category/180687/post/202011060029" TargetMode="External"/><Relationship Id="rId548" Type="http://schemas.openxmlformats.org/officeDocument/2006/relationships/hyperlink" Target="https://esg.businesstoday.com.tw/article/category/180687/post/202010080039" TargetMode="External"/><Relationship Id="rId781" Type="http://schemas.openxmlformats.org/officeDocument/2006/relationships/hyperlink" Target="https://esg.businesstoday.com.tw/article/category/180687/post/202203040007" TargetMode="External"/><Relationship Id="rId1370" Type="http://schemas.openxmlformats.org/officeDocument/2006/relationships/hyperlink" Target="https://esg.businesstoday.com.tw/article/category/180687/post/202106160084" TargetMode="External"/><Relationship Id="rId780" Type="http://schemas.openxmlformats.org/officeDocument/2006/relationships/hyperlink" Target="https://esg.businesstoday.com.tw/article/category/180687/post/202112290051" TargetMode="External"/><Relationship Id="rId1371" Type="http://schemas.openxmlformats.org/officeDocument/2006/relationships/hyperlink" Target="https://esg.businesstoday.com.tw/article/category/180687/post/202201200019" TargetMode="External"/><Relationship Id="rId1130" Type="http://schemas.openxmlformats.org/officeDocument/2006/relationships/hyperlink" Target="https://esg.businesstoday.com.tw/article/category/180689/post/201811280050" TargetMode="External"/><Relationship Id="rId1372" Type="http://schemas.openxmlformats.org/officeDocument/2006/relationships/hyperlink" Target="https://esg.businesstoday.com.tw/article/category/180688/post/202104140066" TargetMode="External"/><Relationship Id="rId1131" Type="http://schemas.openxmlformats.org/officeDocument/2006/relationships/hyperlink" Target="https://esg.businesstoday.com.tw/article/category/180687/post/202205170015" TargetMode="External"/><Relationship Id="rId1373" Type="http://schemas.openxmlformats.org/officeDocument/2006/relationships/hyperlink" Target="https://esg.businesstoday.com.tw/article/category/190807/post/202211010012" TargetMode="External"/><Relationship Id="rId301" Type="http://schemas.openxmlformats.org/officeDocument/2006/relationships/hyperlink" Target="https://esg.businesstoday.com.tw/article/category/180688/post/202107290031" TargetMode="External"/><Relationship Id="rId543" Type="http://schemas.openxmlformats.org/officeDocument/2006/relationships/hyperlink" Target="https://esg.businesstoday.com.tw/article/category/190807/post/202209120020" TargetMode="External"/><Relationship Id="rId785" Type="http://schemas.openxmlformats.org/officeDocument/2006/relationships/hyperlink" Target="https://esg.businesstoday.com.tw/article/category/180687/post/202104210035" TargetMode="External"/><Relationship Id="rId1132" Type="http://schemas.openxmlformats.org/officeDocument/2006/relationships/hyperlink" Target="https://esg.businesstoday.com.tw/article/category/180687/post/202103050012" TargetMode="External"/><Relationship Id="rId1374" Type="http://schemas.openxmlformats.org/officeDocument/2006/relationships/hyperlink" Target="https://esg.businesstoday.com.tw/article/category/180689/post/202203020007" TargetMode="External"/><Relationship Id="rId300" Type="http://schemas.openxmlformats.org/officeDocument/2006/relationships/hyperlink" Target="https://esg.businesstoday.com.tw/article/category/190807/post/202104070026" TargetMode="External"/><Relationship Id="rId542" Type="http://schemas.openxmlformats.org/officeDocument/2006/relationships/hyperlink" Target="https://esg.businesstoday.com.tw/article/category/190807/post/202205310021" TargetMode="External"/><Relationship Id="rId784" Type="http://schemas.openxmlformats.org/officeDocument/2006/relationships/hyperlink" Target="https://esg.businesstoday.com.tw/article/category/180689/post/202007290015" TargetMode="External"/><Relationship Id="rId1133" Type="http://schemas.openxmlformats.org/officeDocument/2006/relationships/hyperlink" Target="https://esg.businesstoday.com.tw/article/category/180687/post/201911080003" TargetMode="External"/><Relationship Id="rId1375" Type="http://schemas.openxmlformats.org/officeDocument/2006/relationships/hyperlink" Target="https://esg.businesstoday.com.tw/article/category/180689/post/202202160078" TargetMode="External"/><Relationship Id="rId541" Type="http://schemas.openxmlformats.org/officeDocument/2006/relationships/hyperlink" Target="https://esg.businesstoday.com.tw/article/category/180687/post/202203110015" TargetMode="External"/><Relationship Id="rId783" Type="http://schemas.openxmlformats.org/officeDocument/2006/relationships/hyperlink" Target="https://esg.businesstoday.com.tw/article/category/180689/post/202012100032" TargetMode="External"/><Relationship Id="rId1134" Type="http://schemas.openxmlformats.org/officeDocument/2006/relationships/hyperlink" Target="https://esg.businesstoday.com.tw/article/category/180688/post/202208020034" TargetMode="External"/><Relationship Id="rId1376" Type="http://schemas.openxmlformats.org/officeDocument/2006/relationships/hyperlink" Target="https://esg.businesstoday.com.tw/article/category/180687/post/202111010012" TargetMode="External"/><Relationship Id="rId540" Type="http://schemas.openxmlformats.org/officeDocument/2006/relationships/hyperlink" Target="https://esg.businesstoday.com.tw/article/category/180689/post/202206010011" TargetMode="External"/><Relationship Id="rId782" Type="http://schemas.openxmlformats.org/officeDocument/2006/relationships/hyperlink" Target="https://esg.businesstoday.com.tw/article/category/180689/post/202204260033" TargetMode="External"/><Relationship Id="rId1135" Type="http://schemas.openxmlformats.org/officeDocument/2006/relationships/hyperlink" Target="https://esg.businesstoday.com.tw/article/category/180687/post/201908220033" TargetMode="External"/><Relationship Id="rId1377" Type="http://schemas.openxmlformats.org/officeDocument/2006/relationships/hyperlink" Target="https://esg.businesstoday.com.tw/article/category/180687/post/202009260022" TargetMode="External"/><Relationship Id="rId1125" Type="http://schemas.openxmlformats.org/officeDocument/2006/relationships/hyperlink" Target="https://esg.businesstoday.com.tw/article/category/180687/post/202111190008" TargetMode="External"/><Relationship Id="rId1367" Type="http://schemas.openxmlformats.org/officeDocument/2006/relationships/hyperlink" Target="https://esg.businesstoday.com.tw/article/category/190807/post/202207280005" TargetMode="External"/><Relationship Id="rId1126" Type="http://schemas.openxmlformats.org/officeDocument/2006/relationships/hyperlink" Target="https://esg.businesstoday.com.tw/article/category/180688/post/202205130024" TargetMode="External"/><Relationship Id="rId1368" Type="http://schemas.openxmlformats.org/officeDocument/2006/relationships/hyperlink" Target="https://esg.businesstoday.com.tw/article/category/180687/post/202009160006" TargetMode="External"/><Relationship Id="rId1127" Type="http://schemas.openxmlformats.org/officeDocument/2006/relationships/hyperlink" Target="https://esg.businesstoday.com.tw/article/category/180688/post/202208260009" TargetMode="External"/><Relationship Id="rId1369" Type="http://schemas.openxmlformats.org/officeDocument/2006/relationships/hyperlink" Target="https://esg.businesstoday.com.tw/article/category/180689/post/202209210026" TargetMode="External"/><Relationship Id="rId1128" Type="http://schemas.openxmlformats.org/officeDocument/2006/relationships/hyperlink" Target="https://esg.businesstoday.com.tw/article/category/180687/post/202204150027" TargetMode="External"/><Relationship Id="rId1129" Type="http://schemas.openxmlformats.org/officeDocument/2006/relationships/hyperlink" Target="https://esg.businesstoday.com.tw/article/category/180687/post/202104260019" TargetMode="External"/><Relationship Id="rId536" Type="http://schemas.openxmlformats.org/officeDocument/2006/relationships/hyperlink" Target="https://esg.businesstoday.com.tw/article/category/180687/post/202107140036" TargetMode="External"/><Relationship Id="rId778" Type="http://schemas.openxmlformats.org/officeDocument/2006/relationships/hyperlink" Target="https://esg.businesstoday.com.tw/article/category/180687/post/202111240031" TargetMode="External"/><Relationship Id="rId535" Type="http://schemas.openxmlformats.org/officeDocument/2006/relationships/hyperlink" Target="https://esg.businesstoday.com.tw/article/category/180687/post/202211160019" TargetMode="External"/><Relationship Id="rId777" Type="http://schemas.openxmlformats.org/officeDocument/2006/relationships/hyperlink" Target="https://esg.businesstoday.com.tw/article/category/180687/post/202005280009" TargetMode="External"/><Relationship Id="rId534" Type="http://schemas.openxmlformats.org/officeDocument/2006/relationships/hyperlink" Target="https://esg.businesstoday.com.tw/article/category/180689/post/202111030029" TargetMode="External"/><Relationship Id="rId776" Type="http://schemas.openxmlformats.org/officeDocument/2006/relationships/hyperlink" Target="https://esg.businesstoday.com.tw/article/category/180689/post/202211160009" TargetMode="External"/><Relationship Id="rId533" Type="http://schemas.openxmlformats.org/officeDocument/2006/relationships/hyperlink" Target="https://esg.businesstoday.com.tw/article/category/180687/post/202203230004" TargetMode="External"/><Relationship Id="rId775" Type="http://schemas.openxmlformats.org/officeDocument/2006/relationships/hyperlink" Target="https://esg.businesstoday.com.tw/article/category/190807/post/202204150017" TargetMode="External"/><Relationship Id="rId539" Type="http://schemas.openxmlformats.org/officeDocument/2006/relationships/hyperlink" Target="https://esg.businesstoday.com.tw/article/category/180687/post/202111100045" TargetMode="External"/><Relationship Id="rId538" Type="http://schemas.openxmlformats.org/officeDocument/2006/relationships/hyperlink" Target="https://esg.businesstoday.com.tw/article/category/180687/post/202010230006" TargetMode="External"/><Relationship Id="rId537" Type="http://schemas.openxmlformats.org/officeDocument/2006/relationships/hyperlink" Target="https://esg.businesstoday.com.tw/article/category/180687/post/202101180018" TargetMode="External"/><Relationship Id="rId779" Type="http://schemas.openxmlformats.org/officeDocument/2006/relationships/hyperlink" Target="https://esg.businesstoday.com.tw/article/category/180687/post/202009170038" TargetMode="External"/><Relationship Id="rId770" Type="http://schemas.openxmlformats.org/officeDocument/2006/relationships/hyperlink" Target="https://esg.businesstoday.com.tw/article/category/180687/post/202107160036" TargetMode="External"/><Relationship Id="rId1360" Type="http://schemas.openxmlformats.org/officeDocument/2006/relationships/hyperlink" Target="https://esg.businesstoday.com.tw/article/category/180687/post/202201270019" TargetMode="External"/><Relationship Id="rId1361" Type="http://schemas.openxmlformats.org/officeDocument/2006/relationships/hyperlink" Target="https://esg.businesstoday.com.tw/article/category/180688/post/201805090025" TargetMode="External"/><Relationship Id="rId1120" Type="http://schemas.openxmlformats.org/officeDocument/2006/relationships/hyperlink" Target="https://esg.businesstoday.com.tw/article/category/180689/post/202205190005" TargetMode="External"/><Relationship Id="rId1362" Type="http://schemas.openxmlformats.org/officeDocument/2006/relationships/hyperlink" Target="https://esg.businesstoday.com.tw/article/category/190807/post/202209260039" TargetMode="External"/><Relationship Id="rId532" Type="http://schemas.openxmlformats.org/officeDocument/2006/relationships/hyperlink" Target="https://esg.businesstoday.com.tw/article/category/180689/post/202201190020" TargetMode="External"/><Relationship Id="rId774" Type="http://schemas.openxmlformats.org/officeDocument/2006/relationships/hyperlink" Target="https://esg.businesstoday.com.tw/article/category/180689/post/202107270041" TargetMode="External"/><Relationship Id="rId1121" Type="http://schemas.openxmlformats.org/officeDocument/2006/relationships/hyperlink" Target="https://esg.businesstoday.com.tw/article/category/180689/post/202206200025" TargetMode="External"/><Relationship Id="rId1363" Type="http://schemas.openxmlformats.org/officeDocument/2006/relationships/hyperlink" Target="https://esg.businesstoday.com.tw/article/category/180689/post/202111230007" TargetMode="External"/><Relationship Id="rId531" Type="http://schemas.openxmlformats.org/officeDocument/2006/relationships/hyperlink" Target="https://esg.businesstoday.com.tw/article/category/180687/post/202203160043" TargetMode="External"/><Relationship Id="rId773" Type="http://schemas.openxmlformats.org/officeDocument/2006/relationships/hyperlink" Target="https://esg.businesstoday.com.tw/article/category/180687/post/202008250035" TargetMode="External"/><Relationship Id="rId1122" Type="http://schemas.openxmlformats.org/officeDocument/2006/relationships/hyperlink" Target="https://esg.businesstoday.com.tw/article/category/180687/post/202106180021" TargetMode="External"/><Relationship Id="rId1364" Type="http://schemas.openxmlformats.org/officeDocument/2006/relationships/hyperlink" Target="https://esg.businesstoday.com.tw/article/category/180688/post/201712130007" TargetMode="External"/><Relationship Id="rId530" Type="http://schemas.openxmlformats.org/officeDocument/2006/relationships/hyperlink" Target="https://esg.businesstoday.com.tw/article/category/190807/post/202204290015" TargetMode="External"/><Relationship Id="rId772" Type="http://schemas.openxmlformats.org/officeDocument/2006/relationships/hyperlink" Target="https://esg.businesstoday.com.tw/article/category/180687/post/202106030026" TargetMode="External"/><Relationship Id="rId1123" Type="http://schemas.openxmlformats.org/officeDocument/2006/relationships/hyperlink" Target="https://esg.businesstoday.com.tw/article/category/180687/post/202010050027" TargetMode="External"/><Relationship Id="rId1365" Type="http://schemas.openxmlformats.org/officeDocument/2006/relationships/hyperlink" Target="https://esg.businesstoday.com.tw/article/category/180689/post/202108270031" TargetMode="External"/><Relationship Id="rId771" Type="http://schemas.openxmlformats.org/officeDocument/2006/relationships/hyperlink" Target="https://esg.businesstoday.com.tw/article/category/180689/post/201912180009" TargetMode="External"/><Relationship Id="rId1124" Type="http://schemas.openxmlformats.org/officeDocument/2006/relationships/hyperlink" Target="https://esg.businesstoday.com.tw/article/category/180689/post/202210210042" TargetMode="External"/><Relationship Id="rId1366" Type="http://schemas.openxmlformats.org/officeDocument/2006/relationships/hyperlink" Target="https://esg.businesstoday.com.tw/article/category/180689/post/202211040001" TargetMode="External"/><Relationship Id="rId1158" Type="http://schemas.openxmlformats.org/officeDocument/2006/relationships/hyperlink" Target="https://esg.businesstoday.com.tw/article/category/180688/post/202101060066" TargetMode="External"/><Relationship Id="rId1159" Type="http://schemas.openxmlformats.org/officeDocument/2006/relationships/hyperlink" Target="https://esg.businesstoday.com.tw/article/category/180689/post/202204110012" TargetMode="External"/><Relationship Id="rId327" Type="http://schemas.openxmlformats.org/officeDocument/2006/relationships/hyperlink" Target="https://esg.businesstoday.com.tw/article/category/180689/post/202209260011" TargetMode="External"/><Relationship Id="rId569" Type="http://schemas.openxmlformats.org/officeDocument/2006/relationships/hyperlink" Target="https://esg.businesstoday.com.tw/article/category/190807/post/202212230002" TargetMode="External"/><Relationship Id="rId326" Type="http://schemas.openxmlformats.org/officeDocument/2006/relationships/hyperlink" Target="https://esg.businesstoday.com.tw/article/category/180689/post/202206020013" TargetMode="External"/><Relationship Id="rId568" Type="http://schemas.openxmlformats.org/officeDocument/2006/relationships/hyperlink" Target="https://esg.businesstoday.com.tw/article/category/180688/post/202108040008" TargetMode="External"/><Relationship Id="rId325" Type="http://schemas.openxmlformats.org/officeDocument/2006/relationships/hyperlink" Target="https://esg.businesstoday.com.tw/article/category/180687/post/202103110014" TargetMode="External"/><Relationship Id="rId567" Type="http://schemas.openxmlformats.org/officeDocument/2006/relationships/hyperlink" Target="https://esg.businesstoday.com.tw/article/category/180689/post/202109290027" TargetMode="External"/><Relationship Id="rId324" Type="http://schemas.openxmlformats.org/officeDocument/2006/relationships/hyperlink" Target="https://esg.businesstoday.com.tw/article/category/180687/post/202203110025" TargetMode="External"/><Relationship Id="rId566" Type="http://schemas.openxmlformats.org/officeDocument/2006/relationships/hyperlink" Target="https://esg.businesstoday.com.tw/article/category/180687/post/201903130056" TargetMode="External"/><Relationship Id="rId329" Type="http://schemas.openxmlformats.org/officeDocument/2006/relationships/hyperlink" Target="https://esg.businesstoday.com.tw/article/category/180687/post/201802070018" TargetMode="External"/><Relationship Id="rId1390" Type="http://schemas.openxmlformats.org/officeDocument/2006/relationships/hyperlink" Target="https://esg.businesstoday.com.tw/article/category/180687/post/202204010006" TargetMode="External"/><Relationship Id="rId328" Type="http://schemas.openxmlformats.org/officeDocument/2006/relationships/hyperlink" Target="https://esg.businesstoday.com.tw/article/category/180689/post/202208220038" TargetMode="External"/><Relationship Id="rId1391" Type="http://schemas.openxmlformats.org/officeDocument/2006/relationships/hyperlink" Target="https://esg.businesstoday.com.tw/article/category/180687/post/202111160006" TargetMode="External"/><Relationship Id="rId561" Type="http://schemas.openxmlformats.org/officeDocument/2006/relationships/hyperlink" Target="https://esg.businesstoday.com.tw/article/category/180687/post/202008070013" TargetMode="External"/><Relationship Id="rId1150" Type="http://schemas.openxmlformats.org/officeDocument/2006/relationships/hyperlink" Target="https://esg.businesstoday.com.tw/article/category/190807/post/202209220010" TargetMode="External"/><Relationship Id="rId1392" Type="http://schemas.openxmlformats.org/officeDocument/2006/relationships/hyperlink" Target="https://esg.businesstoday.com.tw/article/category/180687/post/202108040036" TargetMode="External"/><Relationship Id="rId560" Type="http://schemas.openxmlformats.org/officeDocument/2006/relationships/hyperlink" Target="https://esg.businesstoday.com.tw/article/category/180687/post/202203290021" TargetMode="External"/><Relationship Id="rId1151" Type="http://schemas.openxmlformats.org/officeDocument/2006/relationships/hyperlink" Target="https://esg.businesstoday.com.tw/article/category/180687/post/202110130070" TargetMode="External"/><Relationship Id="rId1393" Type="http://schemas.openxmlformats.org/officeDocument/2006/relationships/hyperlink" Target="https://esg.businesstoday.com.tw/article/category/190807/post/202010300027" TargetMode="External"/><Relationship Id="rId1152" Type="http://schemas.openxmlformats.org/officeDocument/2006/relationships/hyperlink" Target="https://esg.businesstoday.com.tw/article/category/180687/post/202103170056" TargetMode="External"/><Relationship Id="rId1394" Type="http://schemas.openxmlformats.org/officeDocument/2006/relationships/hyperlink" Target="https://esg.businesstoday.com.tw/article/category/180687/post/202211140009" TargetMode="External"/><Relationship Id="rId1153" Type="http://schemas.openxmlformats.org/officeDocument/2006/relationships/hyperlink" Target="https://esg.businesstoday.com.tw/article/category/180689/post/202007220057" TargetMode="External"/><Relationship Id="rId1395" Type="http://schemas.openxmlformats.org/officeDocument/2006/relationships/hyperlink" Target="https://esg.businesstoday.com.tw/article/category/180688/post/202108030047" TargetMode="External"/><Relationship Id="rId323" Type="http://schemas.openxmlformats.org/officeDocument/2006/relationships/hyperlink" Target="https://esg.businesstoday.com.tw/article/category/180687/post/202012290006" TargetMode="External"/><Relationship Id="rId565" Type="http://schemas.openxmlformats.org/officeDocument/2006/relationships/hyperlink" Target="https://esg.businesstoday.com.tw/article/category/180689/post/202111100007" TargetMode="External"/><Relationship Id="rId1154" Type="http://schemas.openxmlformats.org/officeDocument/2006/relationships/hyperlink" Target="https://esg.businesstoday.com.tw/article/category/180687/post/202004150020" TargetMode="External"/><Relationship Id="rId1396" Type="http://schemas.openxmlformats.org/officeDocument/2006/relationships/hyperlink" Target="https://esg.businesstoday.com.tw/article/category/180689/post/202205040032" TargetMode="External"/><Relationship Id="rId322" Type="http://schemas.openxmlformats.org/officeDocument/2006/relationships/hyperlink" Target="https://esg.businesstoday.com.tw/article/category/180687/post/202012210018" TargetMode="External"/><Relationship Id="rId564" Type="http://schemas.openxmlformats.org/officeDocument/2006/relationships/hyperlink" Target="https://esg.businesstoday.com.tw/article/category/180689/post/202206220048" TargetMode="External"/><Relationship Id="rId1155" Type="http://schemas.openxmlformats.org/officeDocument/2006/relationships/hyperlink" Target="https://esg.businesstoday.com.tw/article/category/180687/post/202111210008" TargetMode="External"/><Relationship Id="rId1397" Type="http://schemas.openxmlformats.org/officeDocument/2006/relationships/hyperlink" Target="https://esg.businesstoday.com.tw/article/category/180689/post/202010080040" TargetMode="External"/><Relationship Id="rId321" Type="http://schemas.openxmlformats.org/officeDocument/2006/relationships/hyperlink" Target="https://esg.businesstoday.com.tw/article/category/180688/post/202011230031" TargetMode="External"/><Relationship Id="rId563" Type="http://schemas.openxmlformats.org/officeDocument/2006/relationships/hyperlink" Target="https://esg.businesstoday.com.tw/article/category/180689/post/202105190002" TargetMode="External"/><Relationship Id="rId1156" Type="http://schemas.openxmlformats.org/officeDocument/2006/relationships/hyperlink" Target="https://esg.businesstoday.com.tw/article/category/180687/post/202110140003" TargetMode="External"/><Relationship Id="rId1398" Type="http://schemas.openxmlformats.org/officeDocument/2006/relationships/hyperlink" Target="https://esg.businesstoday.com.tw/article/category/180689/post/202211070063" TargetMode="External"/><Relationship Id="rId320" Type="http://schemas.openxmlformats.org/officeDocument/2006/relationships/hyperlink" Target="https://esg.businesstoday.com.tw/article/category/180687/post/202210190016" TargetMode="External"/><Relationship Id="rId562" Type="http://schemas.openxmlformats.org/officeDocument/2006/relationships/hyperlink" Target="https://esg.businesstoday.com.tw/article/category/180687/post/202010070039" TargetMode="External"/><Relationship Id="rId1157" Type="http://schemas.openxmlformats.org/officeDocument/2006/relationships/hyperlink" Target="https://esg.businesstoday.com.tw/article/category/180688/post/202101210036" TargetMode="External"/><Relationship Id="rId1399" Type="http://schemas.openxmlformats.org/officeDocument/2006/relationships/hyperlink" Target="https://esg.businesstoday.com.tw/article/category/180687/post/202201130032" TargetMode="External"/><Relationship Id="rId1147" Type="http://schemas.openxmlformats.org/officeDocument/2006/relationships/hyperlink" Target="https://esg.businesstoday.com.tw/article/category/180687/post/202009040010" TargetMode="External"/><Relationship Id="rId1389" Type="http://schemas.openxmlformats.org/officeDocument/2006/relationships/hyperlink" Target="https://esg.businesstoday.com.tw/article/category/180687/post/202207250010" TargetMode="External"/><Relationship Id="rId1148" Type="http://schemas.openxmlformats.org/officeDocument/2006/relationships/hyperlink" Target="https://esg.businesstoday.com.tw/article/category/180687/post/202108180016" TargetMode="External"/><Relationship Id="rId1149" Type="http://schemas.openxmlformats.org/officeDocument/2006/relationships/hyperlink" Target="https://esg.businesstoday.com.tw/article/category/190807/post/202110270044" TargetMode="External"/><Relationship Id="rId316" Type="http://schemas.openxmlformats.org/officeDocument/2006/relationships/hyperlink" Target="https://esg.businesstoday.com.tw/article/category/190807/post/202210070032" TargetMode="External"/><Relationship Id="rId558" Type="http://schemas.openxmlformats.org/officeDocument/2006/relationships/hyperlink" Target="https://esg.businesstoday.com.tw/article/category/180687/post/202007280033" TargetMode="External"/><Relationship Id="rId315" Type="http://schemas.openxmlformats.org/officeDocument/2006/relationships/hyperlink" Target="https://esg.businesstoday.com.tw/article/category/180689/post/202111160010" TargetMode="External"/><Relationship Id="rId557" Type="http://schemas.openxmlformats.org/officeDocument/2006/relationships/hyperlink" Target="https://esg.businesstoday.com.tw/article/category/180689/post/202005060024" TargetMode="External"/><Relationship Id="rId799" Type="http://schemas.openxmlformats.org/officeDocument/2006/relationships/hyperlink" Target="https://esg.businesstoday.com.tw/article/category/180687/post/202101200012" TargetMode="External"/><Relationship Id="rId314" Type="http://schemas.openxmlformats.org/officeDocument/2006/relationships/hyperlink" Target="https://esg.businesstoday.com.tw/article/category/190807/post/202205250058" TargetMode="External"/><Relationship Id="rId556" Type="http://schemas.openxmlformats.org/officeDocument/2006/relationships/hyperlink" Target="https://esg.businesstoday.com.tw/article/category/180688/post/201812190008" TargetMode="External"/><Relationship Id="rId798" Type="http://schemas.openxmlformats.org/officeDocument/2006/relationships/hyperlink" Target="https://esg.businesstoday.com.tw/article/category/180688/post/201811280046" TargetMode="External"/><Relationship Id="rId313" Type="http://schemas.openxmlformats.org/officeDocument/2006/relationships/hyperlink" Target="https://esg.businesstoday.com.tw/article/category/180689/post/202206290011" TargetMode="External"/><Relationship Id="rId555" Type="http://schemas.openxmlformats.org/officeDocument/2006/relationships/hyperlink" Target="https://esg.businesstoday.com.tw/article/category/180687/post/202204010009" TargetMode="External"/><Relationship Id="rId797" Type="http://schemas.openxmlformats.org/officeDocument/2006/relationships/hyperlink" Target="https://esg.businesstoday.com.tw/article/category/180687/post/202105190026" TargetMode="External"/><Relationship Id="rId319" Type="http://schemas.openxmlformats.org/officeDocument/2006/relationships/hyperlink" Target="https://esg.businesstoday.com.tw/article/category/180689/post/202205260011" TargetMode="External"/><Relationship Id="rId318" Type="http://schemas.openxmlformats.org/officeDocument/2006/relationships/hyperlink" Target="https://esg.businesstoday.com.tw/article/category/180689/post/202208030031" TargetMode="External"/><Relationship Id="rId317" Type="http://schemas.openxmlformats.org/officeDocument/2006/relationships/hyperlink" Target="https://esg.businesstoday.com.tw/article/category/180689/post/202110210030" TargetMode="External"/><Relationship Id="rId559" Type="http://schemas.openxmlformats.org/officeDocument/2006/relationships/hyperlink" Target="https://esg.businesstoday.com.tw/article/category/180687/post/202104200037" TargetMode="External"/><Relationship Id="rId1380" Type="http://schemas.openxmlformats.org/officeDocument/2006/relationships/hyperlink" Target="https://esg.businesstoday.com.tw/article/category/180687/post/202110290046" TargetMode="External"/><Relationship Id="rId550" Type="http://schemas.openxmlformats.org/officeDocument/2006/relationships/hyperlink" Target="https://esg.businesstoday.com.tw/article/category/180687/post/202203310008" TargetMode="External"/><Relationship Id="rId792" Type="http://schemas.openxmlformats.org/officeDocument/2006/relationships/hyperlink" Target="https://esg.businesstoday.com.tw/article/category/180689/post/202009250028" TargetMode="External"/><Relationship Id="rId1381" Type="http://schemas.openxmlformats.org/officeDocument/2006/relationships/hyperlink" Target="https://esg.businesstoday.com.tw/article/category/180687/post/202203290027" TargetMode="External"/><Relationship Id="rId791" Type="http://schemas.openxmlformats.org/officeDocument/2006/relationships/hyperlink" Target="https://esg.businesstoday.com.tw/article/category/180687/post/202212140023" TargetMode="External"/><Relationship Id="rId1140" Type="http://schemas.openxmlformats.org/officeDocument/2006/relationships/hyperlink" Target="https://esg.businesstoday.com.tw/article/category/180689/post/202107090024" TargetMode="External"/><Relationship Id="rId1382" Type="http://schemas.openxmlformats.org/officeDocument/2006/relationships/hyperlink" Target="https://esg.businesstoday.com.tw/article/category/180687/post/202006170014" TargetMode="External"/><Relationship Id="rId790" Type="http://schemas.openxmlformats.org/officeDocument/2006/relationships/hyperlink" Target="https://esg.businesstoday.com.tw/article/category/180687/post/202107210025" TargetMode="External"/><Relationship Id="rId1141" Type="http://schemas.openxmlformats.org/officeDocument/2006/relationships/hyperlink" Target="https://esg.businesstoday.com.tw/article/category/180689/post/202202160043" TargetMode="External"/><Relationship Id="rId1383" Type="http://schemas.openxmlformats.org/officeDocument/2006/relationships/hyperlink" Target="https://esg.businesstoday.com.tw/article/category/180688/post/202107280049" TargetMode="External"/><Relationship Id="rId1142" Type="http://schemas.openxmlformats.org/officeDocument/2006/relationships/hyperlink" Target="https://esg.businesstoday.com.tw/article/category/180687/post/202207190023" TargetMode="External"/><Relationship Id="rId1384" Type="http://schemas.openxmlformats.org/officeDocument/2006/relationships/hyperlink" Target="https://esg.businesstoday.com.tw/article/category/180689/post/201911270014" TargetMode="External"/><Relationship Id="rId312" Type="http://schemas.openxmlformats.org/officeDocument/2006/relationships/hyperlink" Target="https://esg.businesstoday.com.tw/article/category/180689/post/202105060035" TargetMode="External"/><Relationship Id="rId554" Type="http://schemas.openxmlformats.org/officeDocument/2006/relationships/hyperlink" Target="https://esg.businesstoday.com.tw/article/category/180689/post/202105120025" TargetMode="External"/><Relationship Id="rId796" Type="http://schemas.openxmlformats.org/officeDocument/2006/relationships/hyperlink" Target="https://esg.businesstoday.com.tw/article/category/180687/post/202009140010" TargetMode="External"/><Relationship Id="rId1143" Type="http://schemas.openxmlformats.org/officeDocument/2006/relationships/hyperlink" Target="https://esg.businesstoday.com.tw/article/category/180687/post/202012040019" TargetMode="External"/><Relationship Id="rId1385" Type="http://schemas.openxmlformats.org/officeDocument/2006/relationships/hyperlink" Target="https://esg.businesstoday.com.tw/article/category/180689/post/202006300021" TargetMode="External"/><Relationship Id="rId311" Type="http://schemas.openxmlformats.org/officeDocument/2006/relationships/hyperlink" Target="https://esg.businesstoday.com.tw/article/category/180689/post/202111010001" TargetMode="External"/><Relationship Id="rId553" Type="http://schemas.openxmlformats.org/officeDocument/2006/relationships/hyperlink" Target="https://esg.businesstoday.com.tw/article/category/180689/post/202001210044" TargetMode="External"/><Relationship Id="rId795" Type="http://schemas.openxmlformats.org/officeDocument/2006/relationships/hyperlink" Target="https://esg.businesstoday.com.tw/article/category/180687/post/201902130037" TargetMode="External"/><Relationship Id="rId1144" Type="http://schemas.openxmlformats.org/officeDocument/2006/relationships/hyperlink" Target="https://esg.businesstoday.com.tw/article/category/180689/post/202110180016" TargetMode="External"/><Relationship Id="rId1386" Type="http://schemas.openxmlformats.org/officeDocument/2006/relationships/hyperlink" Target="https://esg.businesstoday.com.tw/article/category/190807/post/202207210023" TargetMode="External"/><Relationship Id="rId310" Type="http://schemas.openxmlformats.org/officeDocument/2006/relationships/hyperlink" Target="https://esg.businesstoday.com.tw/article/category/190807/post/202204190006" TargetMode="External"/><Relationship Id="rId552" Type="http://schemas.openxmlformats.org/officeDocument/2006/relationships/hyperlink" Target="https://esg.businesstoday.com.tw/article/category/180687/post/202010070027" TargetMode="External"/><Relationship Id="rId794" Type="http://schemas.openxmlformats.org/officeDocument/2006/relationships/hyperlink" Target="https://esg.businesstoday.com.tw/article/category/180687/post/202204130017" TargetMode="External"/><Relationship Id="rId1145" Type="http://schemas.openxmlformats.org/officeDocument/2006/relationships/hyperlink" Target="https://esg.businesstoday.com.tw/article/category/180689/post/201801030012" TargetMode="External"/><Relationship Id="rId1387" Type="http://schemas.openxmlformats.org/officeDocument/2006/relationships/hyperlink" Target="https://esg.businesstoday.com.tw/article/category/190807/post/202211220020" TargetMode="External"/><Relationship Id="rId551" Type="http://schemas.openxmlformats.org/officeDocument/2006/relationships/hyperlink" Target="https://esg.businesstoday.com.tw/article/category/180689/post/202207210009" TargetMode="External"/><Relationship Id="rId793" Type="http://schemas.openxmlformats.org/officeDocument/2006/relationships/hyperlink" Target="https://esg.businesstoday.com.tw/article/category/180689/post/202208250004" TargetMode="External"/><Relationship Id="rId1146" Type="http://schemas.openxmlformats.org/officeDocument/2006/relationships/hyperlink" Target="https://esg.businesstoday.com.tw/article/category/180688/post/201811280043" TargetMode="External"/><Relationship Id="rId1388" Type="http://schemas.openxmlformats.org/officeDocument/2006/relationships/hyperlink" Target="https://esg.businesstoday.com.tw/article/category/180687/post/202009280010" TargetMode="External"/><Relationship Id="rId297" Type="http://schemas.openxmlformats.org/officeDocument/2006/relationships/hyperlink" Target="https://esg.businesstoday.com.tw/article/category/180688/post/202004240005" TargetMode="External"/><Relationship Id="rId296" Type="http://schemas.openxmlformats.org/officeDocument/2006/relationships/hyperlink" Target="https://esg.businesstoday.com.tw/article/category/180687/post/202205260008" TargetMode="External"/><Relationship Id="rId295" Type="http://schemas.openxmlformats.org/officeDocument/2006/relationships/hyperlink" Target="https://esg.businesstoday.com.tw/article/category/190807/post/202202170016" TargetMode="External"/><Relationship Id="rId294" Type="http://schemas.openxmlformats.org/officeDocument/2006/relationships/hyperlink" Target="https://esg.businesstoday.com.tw/article/category/180689/post/202202160029" TargetMode="External"/><Relationship Id="rId299" Type="http://schemas.openxmlformats.org/officeDocument/2006/relationships/hyperlink" Target="https://esg.businesstoday.com.tw/article/category/180687/post/202212130026" TargetMode="External"/><Relationship Id="rId298" Type="http://schemas.openxmlformats.org/officeDocument/2006/relationships/hyperlink" Target="https://esg.businesstoday.com.tw/article/category/180687/post/202102240079" TargetMode="External"/><Relationship Id="rId271" Type="http://schemas.openxmlformats.org/officeDocument/2006/relationships/hyperlink" Target="https://esg.businesstoday.com.tw/article/category/190807/post/202109260016" TargetMode="External"/><Relationship Id="rId270" Type="http://schemas.openxmlformats.org/officeDocument/2006/relationships/hyperlink" Target="https://esg.businesstoday.com.tw/article/category/180687/post/202110130031" TargetMode="External"/><Relationship Id="rId269" Type="http://schemas.openxmlformats.org/officeDocument/2006/relationships/hyperlink" Target="https://esg.businesstoday.com.tw/article/category/180689/post/202212140008" TargetMode="External"/><Relationship Id="rId264" Type="http://schemas.openxmlformats.org/officeDocument/2006/relationships/hyperlink" Target="https://esg.businesstoday.com.tw/article/category/180688/post/202007080035" TargetMode="External"/><Relationship Id="rId263" Type="http://schemas.openxmlformats.org/officeDocument/2006/relationships/hyperlink" Target="https://esg.businesstoday.com.tw/article/category/180688/post/202212060030" TargetMode="External"/><Relationship Id="rId262" Type="http://schemas.openxmlformats.org/officeDocument/2006/relationships/hyperlink" Target="https://esg.businesstoday.com.tw/article/category/180687/post/202105050067" TargetMode="External"/><Relationship Id="rId261" Type="http://schemas.openxmlformats.org/officeDocument/2006/relationships/hyperlink" Target="https://esg.businesstoday.com.tw/article/category/180687/post/202010150044" TargetMode="External"/><Relationship Id="rId268" Type="http://schemas.openxmlformats.org/officeDocument/2006/relationships/hyperlink" Target="https://esg.businesstoday.com.tw/article/category/180687/post/202008100020" TargetMode="External"/><Relationship Id="rId267" Type="http://schemas.openxmlformats.org/officeDocument/2006/relationships/hyperlink" Target="https://esg.businesstoday.com.tw/article/category/180687/post/202105260076" TargetMode="External"/><Relationship Id="rId266" Type="http://schemas.openxmlformats.org/officeDocument/2006/relationships/hyperlink" Target="https://esg.businesstoday.com.tw/article/category/180689/post/202204210008" TargetMode="External"/><Relationship Id="rId265" Type="http://schemas.openxmlformats.org/officeDocument/2006/relationships/hyperlink" Target="https://esg.businesstoday.com.tw/article/category/180689/post/202010200025" TargetMode="External"/><Relationship Id="rId260" Type="http://schemas.openxmlformats.org/officeDocument/2006/relationships/hyperlink" Target="https://esg.businesstoday.com.tw/article/category/190807/post/202211100020" TargetMode="External"/><Relationship Id="rId259" Type="http://schemas.openxmlformats.org/officeDocument/2006/relationships/hyperlink" Target="https://esg.businesstoday.com.tw/article/category/180688/post/202102260014" TargetMode="External"/><Relationship Id="rId258" Type="http://schemas.openxmlformats.org/officeDocument/2006/relationships/hyperlink" Target="https://esg.businesstoday.com.tw/article/category/190807/post/202107230017" TargetMode="External"/><Relationship Id="rId253" Type="http://schemas.openxmlformats.org/officeDocument/2006/relationships/hyperlink" Target="https://esg.businesstoday.com.tw/article/category/180689/post/202101050017" TargetMode="External"/><Relationship Id="rId495" Type="http://schemas.openxmlformats.org/officeDocument/2006/relationships/hyperlink" Target="https://esg.businesstoday.com.tw/article/category/190807/post/202204120015" TargetMode="External"/><Relationship Id="rId252" Type="http://schemas.openxmlformats.org/officeDocument/2006/relationships/hyperlink" Target="https://esg.businesstoday.com.tw/article/category/180687/post/202111080024" TargetMode="External"/><Relationship Id="rId494" Type="http://schemas.openxmlformats.org/officeDocument/2006/relationships/hyperlink" Target="https://esg.businesstoday.com.tw/article/category/180689/post/202208120016" TargetMode="External"/><Relationship Id="rId251" Type="http://schemas.openxmlformats.org/officeDocument/2006/relationships/hyperlink" Target="https://esg.businesstoday.com.tw/article/category/180687/post/201710250034" TargetMode="External"/><Relationship Id="rId493" Type="http://schemas.openxmlformats.org/officeDocument/2006/relationships/hyperlink" Target="https://esg.businesstoday.com.tw/article/category/180687/post/202004150052" TargetMode="External"/><Relationship Id="rId250" Type="http://schemas.openxmlformats.org/officeDocument/2006/relationships/hyperlink" Target="https://esg.businesstoday.com.tw/article/category/180689/post/202011040041" TargetMode="External"/><Relationship Id="rId492" Type="http://schemas.openxmlformats.org/officeDocument/2006/relationships/hyperlink" Target="https://esg.businesstoday.com.tw/article/category/180687/post/202012020061" TargetMode="External"/><Relationship Id="rId257" Type="http://schemas.openxmlformats.org/officeDocument/2006/relationships/hyperlink" Target="https://esg.businesstoday.com.tw/article/category/180687/post/202211300007" TargetMode="External"/><Relationship Id="rId499" Type="http://schemas.openxmlformats.org/officeDocument/2006/relationships/hyperlink" Target="https://esg.businesstoday.com.tw/article/category/190807/post/202112220002" TargetMode="External"/><Relationship Id="rId256" Type="http://schemas.openxmlformats.org/officeDocument/2006/relationships/hyperlink" Target="https://esg.businesstoday.com.tw/article/category/180687/post/201912110051" TargetMode="External"/><Relationship Id="rId498" Type="http://schemas.openxmlformats.org/officeDocument/2006/relationships/hyperlink" Target="https://esg.businesstoday.com.tw/article/category/190807/post/202208040008" TargetMode="External"/><Relationship Id="rId255" Type="http://schemas.openxmlformats.org/officeDocument/2006/relationships/hyperlink" Target="https://esg.businesstoday.com.tw/article/category/180687/post/202009230010" TargetMode="External"/><Relationship Id="rId497" Type="http://schemas.openxmlformats.org/officeDocument/2006/relationships/hyperlink" Target="https://esg.businesstoday.com.tw/article/category/180687/post/202203070009" TargetMode="External"/><Relationship Id="rId254" Type="http://schemas.openxmlformats.org/officeDocument/2006/relationships/hyperlink" Target="https://esg.businesstoday.com.tw/article/category/180688/post/201906190015" TargetMode="External"/><Relationship Id="rId496" Type="http://schemas.openxmlformats.org/officeDocument/2006/relationships/hyperlink" Target="https://esg.businesstoday.com.tw/article/category/180689/post/202212270033" TargetMode="External"/><Relationship Id="rId293" Type="http://schemas.openxmlformats.org/officeDocument/2006/relationships/hyperlink" Target="https://esg.businesstoday.com.tw/article/category/180687/post/202202170007" TargetMode="External"/><Relationship Id="rId292" Type="http://schemas.openxmlformats.org/officeDocument/2006/relationships/hyperlink" Target="https://esg.businesstoday.com.tw/article/category/180687/post/201904170045" TargetMode="External"/><Relationship Id="rId291" Type="http://schemas.openxmlformats.org/officeDocument/2006/relationships/hyperlink" Target="https://esg.businesstoday.com.tw/article/category/190807/post/202109300029" TargetMode="External"/><Relationship Id="rId290" Type="http://schemas.openxmlformats.org/officeDocument/2006/relationships/hyperlink" Target="https://esg.businesstoday.com.tw/article/category/180687/post/202210120070" TargetMode="External"/><Relationship Id="rId286" Type="http://schemas.openxmlformats.org/officeDocument/2006/relationships/hyperlink" Target="https://esg.businesstoday.com.tw/article/category/180687/post/202204060012" TargetMode="External"/><Relationship Id="rId285" Type="http://schemas.openxmlformats.org/officeDocument/2006/relationships/hyperlink" Target="https://esg.businesstoday.com.tw/article/category/180687/post/202211230031" TargetMode="External"/><Relationship Id="rId284" Type="http://schemas.openxmlformats.org/officeDocument/2006/relationships/hyperlink" Target="https://esg.businesstoday.com.tw/article/category/180687/post/202105190030" TargetMode="External"/><Relationship Id="rId283" Type="http://schemas.openxmlformats.org/officeDocument/2006/relationships/hyperlink" Target="https://esg.businesstoday.com.tw/article/category/180687/post/202211170007" TargetMode="External"/><Relationship Id="rId289" Type="http://schemas.openxmlformats.org/officeDocument/2006/relationships/hyperlink" Target="https://esg.businesstoday.com.tw/article/category/180687/post/202202220021" TargetMode="External"/><Relationship Id="rId288" Type="http://schemas.openxmlformats.org/officeDocument/2006/relationships/hyperlink" Target="https://esg.businesstoday.com.tw/article/category/180687/post/202103260022" TargetMode="External"/><Relationship Id="rId287" Type="http://schemas.openxmlformats.org/officeDocument/2006/relationships/hyperlink" Target="https://esg.businesstoday.com.tw/article/category/180687/post/202204060027" TargetMode="External"/><Relationship Id="rId282" Type="http://schemas.openxmlformats.org/officeDocument/2006/relationships/hyperlink" Target="https://esg.businesstoday.com.tw/article/category/180687/post/202110130051" TargetMode="External"/><Relationship Id="rId281" Type="http://schemas.openxmlformats.org/officeDocument/2006/relationships/hyperlink" Target="https://esg.businesstoday.com.tw/article/category/180689/post/202204180010" TargetMode="External"/><Relationship Id="rId280" Type="http://schemas.openxmlformats.org/officeDocument/2006/relationships/hyperlink" Target="https://esg.businesstoday.com.tw/article/category/180687/post/201903200055" TargetMode="External"/><Relationship Id="rId275" Type="http://schemas.openxmlformats.org/officeDocument/2006/relationships/hyperlink" Target="https://esg.businesstoday.com.tw/article/category/180687/post/202207080022" TargetMode="External"/><Relationship Id="rId274" Type="http://schemas.openxmlformats.org/officeDocument/2006/relationships/hyperlink" Target="https://esg.businesstoday.com.tw/article/category/180687/post/202010140057" TargetMode="External"/><Relationship Id="rId273" Type="http://schemas.openxmlformats.org/officeDocument/2006/relationships/hyperlink" Target="https://esg.businesstoday.com.tw/article/category/180687/post/202108050007" TargetMode="External"/><Relationship Id="rId272" Type="http://schemas.openxmlformats.org/officeDocument/2006/relationships/hyperlink" Target="https://esg.businesstoday.com.tw/article/category/180689/post/202204080026" TargetMode="External"/><Relationship Id="rId279" Type="http://schemas.openxmlformats.org/officeDocument/2006/relationships/hyperlink" Target="https://esg.businesstoday.com.tw/article/category/180689/post/202105030039" TargetMode="External"/><Relationship Id="rId278" Type="http://schemas.openxmlformats.org/officeDocument/2006/relationships/hyperlink" Target="https://esg.businesstoday.com.tw/article/category/180687/post/202203300017" TargetMode="External"/><Relationship Id="rId277" Type="http://schemas.openxmlformats.org/officeDocument/2006/relationships/hyperlink" Target="https://esg.businesstoday.com.tw/article/category/180687/post/202203220043" TargetMode="External"/><Relationship Id="rId276" Type="http://schemas.openxmlformats.org/officeDocument/2006/relationships/hyperlink" Target="https://esg.businesstoday.com.tw/article/category/180687/post/202101200063" TargetMode="External"/><Relationship Id="rId907" Type="http://schemas.openxmlformats.org/officeDocument/2006/relationships/hyperlink" Target="https://esg.businesstoday.com.tw/article/category/180689/post/202207080018" TargetMode="External"/><Relationship Id="rId906" Type="http://schemas.openxmlformats.org/officeDocument/2006/relationships/hyperlink" Target="https://esg.businesstoday.com.tw/article/category/180687/post/202006040044" TargetMode="External"/><Relationship Id="rId905" Type="http://schemas.openxmlformats.org/officeDocument/2006/relationships/hyperlink" Target="https://esg.businesstoday.com.tw/article/category/180687/post/201905300007" TargetMode="External"/><Relationship Id="rId904" Type="http://schemas.openxmlformats.org/officeDocument/2006/relationships/hyperlink" Target="https://esg.businesstoday.com.tw/article/category/180687/post/202108300015" TargetMode="External"/><Relationship Id="rId909" Type="http://schemas.openxmlformats.org/officeDocument/2006/relationships/hyperlink" Target="https://esg.businesstoday.com.tw/article/category/180687/post/202109290029" TargetMode="External"/><Relationship Id="rId908" Type="http://schemas.openxmlformats.org/officeDocument/2006/relationships/hyperlink" Target="https://esg.businesstoday.com.tw/article/category/180689/post/202201230011" TargetMode="External"/><Relationship Id="rId903" Type="http://schemas.openxmlformats.org/officeDocument/2006/relationships/hyperlink" Target="https://esg.businesstoday.com.tw/article/category/180689/post/201809050031" TargetMode="External"/><Relationship Id="rId902" Type="http://schemas.openxmlformats.org/officeDocument/2006/relationships/hyperlink" Target="https://esg.businesstoday.com.tw/article/category/180689/post/202212140012" TargetMode="External"/><Relationship Id="rId901" Type="http://schemas.openxmlformats.org/officeDocument/2006/relationships/hyperlink" Target="https://esg.businesstoday.com.tw/article/category/180687/post/202010080005" TargetMode="External"/><Relationship Id="rId900" Type="http://schemas.openxmlformats.org/officeDocument/2006/relationships/hyperlink" Target="https://esg.businesstoday.com.tw/article/category/180689/post/202209120019" TargetMode="External"/><Relationship Id="rId929" Type="http://schemas.openxmlformats.org/officeDocument/2006/relationships/hyperlink" Target="https://esg.businesstoday.com.tw/article/category/180687/post/202008250022" TargetMode="External"/><Relationship Id="rId928" Type="http://schemas.openxmlformats.org/officeDocument/2006/relationships/hyperlink" Target="https://esg.businesstoday.com.tw/article/category/180688/post/201712130008" TargetMode="External"/><Relationship Id="rId927" Type="http://schemas.openxmlformats.org/officeDocument/2006/relationships/hyperlink" Target="https://esg.businesstoday.com.tw/article/category/180689/post/201712200009" TargetMode="External"/><Relationship Id="rId926" Type="http://schemas.openxmlformats.org/officeDocument/2006/relationships/hyperlink" Target="https://esg.businesstoday.com.tw/article/category/180689/post/202209120004" TargetMode="External"/><Relationship Id="rId921" Type="http://schemas.openxmlformats.org/officeDocument/2006/relationships/hyperlink" Target="https://esg.businesstoday.com.tw/article/category/180687/post/202204140018" TargetMode="External"/><Relationship Id="rId920" Type="http://schemas.openxmlformats.org/officeDocument/2006/relationships/hyperlink" Target="https://esg.businesstoday.com.tw/article/category/180689/post/202209080026" TargetMode="External"/><Relationship Id="rId925" Type="http://schemas.openxmlformats.org/officeDocument/2006/relationships/hyperlink" Target="https://esg.businesstoday.com.tw/article/category/180687/post/202011170033" TargetMode="External"/><Relationship Id="rId924" Type="http://schemas.openxmlformats.org/officeDocument/2006/relationships/hyperlink" Target="https://esg.businesstoday.com.tw/article/category/180687/post/201805090022" TargetMode="External"/><Relationship Id="rId923" Type="http://schemas.openxmlformats.org/officeDocument/2006/relationships/hyperlink" Target="https://esg.businesstoday.com.tw/article/category/180687/post/202205030007" TargetMode="External"/><Relationship Id="rId922" Type="http://schemas.openxmlformats.org/officeDocument/2006/relationships/hyperlink" Target="https://esg.businesstoday.com.tw/article/category/180688/post/202209160013" TargetMode="External"/><Relationship Id="rId918" Type="http://schemas.openxmlformats.org/officeDocument/2006/relationships/hyperlink" Target="https://esg.businesstoday.com.tw/article/category/180687/post/202208030016" TargetMode="External"/><Relationship Id="rId917" Type="http://schemas.openxmlformats.org/officeDocument/2006/relationships/hyperlink" Target="https://esg.businesstoday.com.tw/article/category/180687/post/202009150019" TargetMode="External"/><Relationship Id="rId916" Type="http://schemas.openxmlformats.org/officeDocument/2006/relationships/hyperlink" Target="https://esg.businesstoday.com.tw/article/category/180687/post/202111090015" TargetMode="External"/><Relationship Id="rId915" Type="http://schemas.openxmlformats.org/officeDocument/2006/relationships/hyperlink" Target="https://esg.businesstoday.com.tw/article/category/180689/post/202211180025" TargetMode="External"/><Relationship Id="rId919" Type="http://schemas.openxmlformats.org/officeDocument/2006/relationships/hyperlink" Target="https://esg.businesstoday.com.tw/article/category/190807/post/202212290004" TargetMode="External"/><Relationship Id="rId910" Type="http://schemas.openxmlformats.org/officeDocument/2006/relationships/hyperlink" Target="https://esg.businesstoday.com.tw/article/category/180687/post/201809120030" TargetMode="External"/><Relationship Id="rId914" Type="http://schemas.openxmlformats.org/officeDocument/2006/relationships/hyperlink" Target="https://esg.businesstoday.com.tw/article/category/180687/post/202012160056" TargetMode="External"/><Relationship Id="rId913" Type="http://schemas.openxmlformats.org/officeDocument/2006/relationships/hyperlink" Target="https://esg.businesstoday.com.tw/article/category/190807/post/202202250027" TargetMode="External"/><Relationship Id="rId912" Type="http://schemas.openxmlformats.org/officeDocument/2006/relationships/hyperlink" Target="https://esg.businesstoday.com.tw/article/category/180687/post/202011020029" TargetMode="External"/><Relationship Id="rId911" Type="http://schemas.openxmlformats.org/officeDocument/2006/relationships/hyperlink" Target="https://esg.businesstoday.com.tw/article/category/180689/post/202206010032" TargetMode="External"/><Relationship Id="rId1213" Type="http://schemas.openxmlformats.org/officeDocument/2006/relationships/hyperlink" Target="https://esg.businesstoday.com.tw/article/category/180687/post/202112070006" TargetMode="External"/><Relationship Id="rId1214" Type="http://schemas.openxmlformats.org/officeDocument/2006/relationships/hyperlink" Target="https://esg.businesstoday.com.tw/article/category/190807/post/202212090017" TargetMode="External"/><Relationship Id="rId1215" Type="http://schemas.openxmlformats.org/officeDocument/2006/relationships/hyperlink" Target="https://esg.businesstoday.com.tw/article/category/180687/post/202202080005" TargetMode="External"/><Relationship Id="rId1216" Type="http://schemas.openxmlformats.org/officeDocument/2006/relationships/hyperlink" Target="https://esg.businesstoday.com.tw/article/category/180687/post/201806250007" TargetMode="External"/><Relationship Id="rId1217" Type="http://schemas.openxmlformats.org/officeDocument/2006/relationships/hyperlink" Target="https://esg.businesstoday.com.tw/article/category/180687/post/202203300034" TargetMode="External"/><Relationship Id="rId1218" Type="http://schemas.openxmlformats.org/officeDocument/2006/relationships/hyperlink" Target="https://esg.businesstoday.com.tw/article/category/180688/post/202204010031" TargetMode="External"/><Relationship Id="rId1219" Type="http://schemas.openxmlformats.org/officeDocument/2006/relationships/hyperlink" Target="https://esg.businesstoday.com.tw/article/category/180687/post/202201190072" TargetMode="External"/><Relationship Id="rId629" Type="http://schemas.openxmlformats.org/officeDocument/2006/relationships/hyperlink" Target="https://esg.businesstoday.com.tw/article/category/180689/post/202001150054" TargetMode="External"/><Relationship Id="rId624" Type="http://schemas.openxmlformats.org/officeDocument/2006/relationships/hyperlink" Target="https://esg.businesstoday.com.tw/article/category/180688/post/201810290032" TargetMode="External"/><Relationship Id="rId866" Type="http://schemas.openxmlformats.org/officeDocument/2006/relationships/hyperlink" Target="https://esg.businesstoday.com.tw/article/category/180687/post/201910070022" TargetMode="External"/><Relationship Id="rId623" Type="http://schemas.openxmlformats.org/officeDocument/2006/relationships/hyperlink" Target="https://esg.businesstoday.com.tw/article/category/180687/post/202109280010" TargetMode="External"/><Relationship Id="rId865" Type="http://schemas.openxmlformats.org/officeDocument/2006/relationships/hyperlink" Target="https://esg.businesstoday.com.tw/article/category/180687/post/202109160031" TargetMode="External"/><Relationship Id="rId622" Type="http://schemas.openxmlformats.org/officeDocument/2006/relationships/hyperlink" Target="https://esg.businesstoday.com.tw/article/category/190807/post/202010300029" TargetMode="External"/><Relationship Id="rId864" Type="http://schemas.openxmlformats.org/officeDocument/2006/relationships/hyperlink" Target="https://esg.businesstoday.com.tw/article/category/180687/post/202104120039" TargetMode="External"/><Relationship Id="rId621" Type="http://schemas.openxmlformats.org/officeDocument/2006/relationships/hyperlink" Target="https://esg.businesstoday.com.tw/article/category/180688/post/202203160022" TargetMode="External"/><Relationship Id="rId863" Type="http://schemas.openxmlformats.org/officeDocument/2006/relationships/hyperlink" Target="https://esg.businesstoday.com.tw/article/category/180689/post/202002260059" TargetMode="External"/><Relationship Id="rId628" Type="http://schemas.openxmlformats.org/officeDocument/2006/relationships/hyperlink" Target="https://esg.businesstoday.com.tw/article/category/180687/post/202110190009" TargetMode="External"/><Relationship Id="rId627" Type="http://schemas.openxmlformats.org/officeDocument/2006/relationships/hyperlink" Target="https://esg.businesstoday.com.tw/article/category/180689/post/202011240040" TargetMode="External"/><Relationship Id="rId869" Type="http://schemas.openxmlformats.org/officeDocument/2006/relationships/hyperlink" Target="https://esg.businesstoday.com.tw/article/category/180687/post/202111090006" TargetMode="External"/><Relationship Id="rId626" Type="http://schemas.openxmlformats.org/officeDocument/2006/relationships/hyperlink" Target="https://esg.businesstoday.com.tw/article/category/180689/post/202211250013" TargetMode="External"/><Relationship Id="rId868" Type="http://schemas.openxmlformats.org/officeDocument/2006/relationships/hyperlink" Target="https://esg.businesstoday.com.tw/article/category/190807/post/202208010022" TargetMode="External"/><Relationship Id="rId625" Type="http://schemas.openxmlformats.org/officeDocument/2006/relationships/hyperlink" Target="https://esg.businesstoday.com.tw/article/category/180687/post/202111160005" TargetMode="External"/><Relationship Id="rId867" Type="http://schemas.openxmlformats.org/officeDocument/2006/relationships/hyperlink" Target="https://esg.businesstoday.com.tw/article/category/180687/post/202201070009" TargetMode="External"/><Relationship Id="rId620" Type="http://schemas.openxmlformats.org/officeDocument/2006/relationships/hyperlink" Target="https://esg.businesstoday.com.tw/article/category/180688/post/201209200025" TargetMode="External"/><Relationship Id="rId862" Type="http://schemas.openxmlformats.org/officeDocument/2006/relationships/hyperlink" Target="https://esg.businesstoday.com.tw/article/category/180688/post/202009230021" TargetMode="External"/><Relationship Id="rId861" Type="http://schemas.openxmlformats.org/officeDocument/2006/relationships/hyperlink" Target="https://esg.businesstoday.com.tw/article/category/180687/post/202003180039" TargetMode="External"/><Relationship Id="rId1210" Type="http://schemas.openxmlformats.org/officeDocument/2006/relationships/hyperlink" Target="https://esg.businesstoday.com.tw/article/category/190807/post/202109270037" TargetMode="External"/><Relationship Id="rId860" Type="http://schemas.openxmlformats.org/officeDocument/2006/relationships/hyperlink" Target="https://esg.businesstoday.com.tw/article/category/180689/post/202210170006" TargetMode="External"/><Relationship Id="rId1211" Type="http://schemas.openxmlformats.org/officeDocument/2006/relationships/hyperlink" Target="https://esg.businesstoday.com.tw/article/category/180687/post/202211290027" TargetMode="External"/><Relationship Id="rId1212" Type="http://schemas.openxmlformats.org/officeDocument/2006/relationships/hyperlink" Target="https://esg.businesstoday.com.tw/article/category/180689/post/202011250035" TargetMode="External"/><Relationship Id="rId1202" Type="http://schemas.openxmlformats.org/officeDocument/2006/relationships/hyperlink" Target="https://esg.businesstoday.com.tw/article/category/180687/post/202112070005" TargetMode="External"/><Relationship Id="rId1203" Type="http://schemas.openxmlformats.org/officeDocument/2006/relationships/hyperlink" Target="https://esg.businesstoday.com.tw/article/category/180689/post/202112080035" TargetMode="External"/><Relationship Id="rId1204" Type="http://schemas.openxmlformats.org/officeDocument/2006/relationships/hyperlink" Target="https://esg.businesstoday.com.tw/article/category/180689/post/202204210022" TargetMode="External"/><Relationship Id="rId1205" Type="http://schemas.openxmlformats.org/officeDocument/2006/relationships/hyperlink" Target="https://esg.businesstoday.com.tw/article/category/180687/post/202207070011" TargetMode="External"/><Relationship Id="rId1206" Type="http://schemas.openxmlformats.org/officeDocument/2006/relationships/hyperlink" Target="https://esg.businesstoday.com.tw/article/category/180687/post/202110200008" TargetMode="External"/><Relationship Id="rId1207" Type="http://schemas.openxmlformats.org/officeDocument/2006/relationships/hyperlink" Target="https://esg.businesstoday.com.tw/article/category/180687/post/201906110022" TargetMode="External"/><Relationship Id="rId1208" Type="http://schemas.openxmlformats.org/officeDocument/2006/relationships/hyperlink" Target="https://esg.businesstoday.com.tw/article/category/180687/post/202112220018" TargetMode="External"/><Relationship Id="rId1209" Type="http://schemas.openxmlformats.org/officeDocument/2006/relationships/hyperlink" Target="https://esg.businesstoday.com.tw/article/category/180687/post/202009260024" TargetMode="External"/><Relationship Id="rId619" Type="http://schemas.openxmlformats.org/officeDocument/2006/relationships/hyperlink" Target="https://esg.businesstoday.com.tw/article/category/180689/post/202111150044" TargetMode="External"/><Relationship Id="rId618" Type="http://schemas.openxmlformats.org/officeDocument/2006/relationships/hyperlink" Target="https://esg.businesstoday.com.tw/article/category/180687/post/202103100007" TargetMode="External"/><Relationship Id="rId613" Type="http://schemas.openxmlformats.org/officeDocument/2006/relationships/hyperlink" Target="https://esg.businesstoday.com.tw/article/category/180689/post/202203170026" TargetMode="External"/><Relationship Id="rId855" Type="http://schemas.openxmlformats.org/officeDocument/2006/relationships/hyperlink" Target="https://esg.businesstoday.com.tw/article/category/180688/post/202004150055" TargetMode="External"/><Relationship Id="rId612" Type="http://schemas.openxmlformats.org/officeDocument/2006/relationships/hyperlink" Target="https://esg.businesstoday.com.tw/article/category/180687/post/202205200007" TargetMode="External"/><Relationship Id="rId854" Type="http://schemas.openxmlformats.org/officeDocument/2006/relationships/hyperlink" Target="https://esg.businesstoday.com.tw/article/category/180689/post/202208310030" TargetMode="External"/><Relationship Id="rId611" Type="http://schemas.openxmlformats.org/officeDocument/2006/relationships/hyperlink" Target="https://esg.businesstoday.com.tw/article/category/180687/post/202109270013" TargetMode="External"/><Relationship Id="rId853" Type="http://schemas.openxmlformats.org/officeDocument/2006/relationships/hyperlink" Target="https://esg.businesstoday.com.tw/article/category/180689/post/202109220036" TargetMode="External"/><Relationship Id="rId610" Type="http://schemas.openxmlformats.org/officeDocument/2006/relationships/hyperlink" Target="https://esg.businesstoday.com.tw/article/category/180688/post/201903140035" TargetMode="External"/><Relationship Id="rId852" Type="http://schemas.openxmlformats.org/officeDocument/2006/relationships/hyperlink" Target="https://esg.businesstoday.com.tw/article/category/180689/post/202202230031" TargetMode="External"/><Relationship Id="rId617" Type="http://schemas.openxmlformats.org/officeDocument/2006/relationships/hyperlink" Target="https://esg.businesstoday.com.tw/article/category/180687/post/202103040032" TargetMode="External"/><Relationship Id="rId859" Type="http://schemas.openxmlformats.org/officeDocument/2006/relationships/hyperlink" Target="https://esg.businesstoday.com.tw/article/category/180689/post/202201130001" TargetMode="External"/><Relationship Id="rId616" Type="http://schemas.openxmlformats.org/officeDocument/2006/relationships/hyperlink" Target="https://esg.businesstoday.com.tw/article/category/180689/post/202207070006" TargetMode="External"/><Relationship Id="rId858" Type="http://schemas.openxmlformats.org/officeDocument/2006/relationships/hyperlink" Target="https://esg.businesstoday.com.tw/article/category/180687/post/201803030003" TargetMode="External"/><Relationship Id="rId615" Type="http://schemas.openxmlformats.org/officeDocument/2006/relationships/hyperlink" Target="https://esg.businesstoday.com.tw/article/category/180689/post/202112080045" TargetMode="External"/><Relationship Id="rId857" Type="http://schemas.openxmlformats.org/officeDocument/2006/relationships/hyperlink" Target="https://esg.businesstoday.com.tw/article/category/180689/post/202204080041" TargetMode="External"/><Relationship Id="rId614" Type="http://schemas.openxmlformats.org/officeDocument/2006/relationships/hyperlink" Target="https://esg.businesstoday.com.tw/article/category/180687/post/202205110022" TargetMode="External"/><Relationship Id="rId856" Type="http://schemas.openxmlformats.org/officeDocument/2006/relationships/hyperlink" Target="https://esg.businesstoday.com.tw/article/category/180687/post/202009210001" TargetMode="External"/><Relationship Id="rId851" Type="http://schemas.openxmlformats.org/officeDocument/2006/relationships/hyperlink" Target="https://esg.businesstoday.com.tw/article/category/180687/post/202109020016" TargetMode="External"/><Relationship Id="rId850" Type="http://schemas.openxmlformats.org/officeDocument/2006/relationships/hyperlink" Target="https://esg.businesstoday.com.tw/article/category/180687/post/202103170055" TargetMode="External"/><Relationship Id="rId1200" Type="http://schemas.openxmlformats.org/officeDocument/2006/relationships/hyperlink" Target="https://esg.businesstoday.com.tw/article/category/180689/post/202007230022" TargetMode="External"/><Relationship Id="rId1201" Type="http://schemas.openxmlformats.org/officeDocument/2006/relationships/hyperlink" Target="https://esg.businesstoday.com.tw/article/category/180687/post/202103110024" TargetMode="External"/><Relationship Id="rId1235" Type="http://schemas.openxmlformats.org/officeDocument/2006/relationships/hyperlink" Target="https://esg.businesstoday.com.tw/article/category/190807/post/202109170008" TargetMode="External"/><Relationship Id="rId1236" Type="http://schemas.openxmlformats.org/officeDocument/2006/relationships/hyperlink" Target="https://esg.businesstoday.com.tw/article/category/180687/post/202108050041" TargetMode="External"/><Relationship Id="rId1237" Type="http://schemas.openxmlformats.org/officeDocument/2006/relationships/hyperlink" Target="https://esg.businesstoday.com.tw/article/category/180687/post/202101250041" TargetMode="External"/><Relationship Id="rId1238" Type="http://schemas.openxmlformats.org/officeDocument/2006/relationships/hyperlink" Target="https://esg.businesstoday.com.tw/article/category/180687/post/202011060022" TargetMode="External"/><Relationship Id="rId1239" Type="http://schemas.openxmlformats.org/officeDocument/2006/relationships/hyperlink" Target="https://esg.businesstoday.com.tw/article/category/180687/post/202010190018" TargetMode="External"/><Relationship Id="rId409" Type="http://schemas.openxmlformats.org/officeDocument/2006/relationships/hyperlink" Target="https://esg.businesstoday.com.tw/article/category/180688/post/202006080028" TargetMode="External"/><Relationship Id="rId404" Type="http://schemas.openxmlformats.org/officeDocument/2006/relationships/hyperlink" Target="https://esg.businesstoday.com.tw/article/category/180687/post/202211220014" TargetMode="External"/><Relationship Id="rId646" Type="http://schemas.openxmlformats.org/officeDocument/2006/relationships/hyperlink" Target="https://esg.businesstoday.com.tw/article/category/180687/post/202108040055" TargetMode="External"/><Relationship Id="rId888" Type="http://schemas.openxmlformats.org/officeDocument/2006/relationships/hyperlink" Target="https://esg.businesstoday.com.tw/article/category/180689/post/202009160047" TargetMode="External"/><Relationship Id="rId403" Type="http://schemas.openxmlformats.org/officeDocument/2006/relationships/hyperlink" Target="https://esg.businesstoday.com.tw/article/category/180687/post/202206170011" TargetMode="External"/><Relationship Id="rId645" Type="http://schemas.openxmlformats.org/officeDocument/2006/relationships/hyperlink" Target="https://esg.businesstoday.com.tw/article/category/220217/post/202203210031" TargetMode="External"/><Relationship Id="rId887" Type="http://schemas.openxmlformats.org/officeDocument/2006/relationships/hyperlink" Target="https://esg.businesstoday.com.tw/article/category/180689/post/202112010013" TargetMode="External"/><Relationship Id="rId402" Type="http://schemas.openxmlformats.org/officeDocument/2006/relationships/hyperlink" Target="https://esg.businesstoday.com.tw/article/category/180687/post/202112220029" TargetMode="External"/><Relationship Id="rId644" Type="http://schemas.openxmlformats.org/officeDocument/2006/relationships/hyperlink" Target="https://esg.businesstoday.com.tw/article/category/180687/post/202108040053" TargetMode="External"/><Relationship Id="rId886" Type="http://schemas.openxmlformats.org/officeDocument/2006/relationships/hyperlink" Target="https://esg.businesstoday.com.tw/article/category/180689/post/202109080043" TargetMode="External"/><Relationship Id="rId401" Type="http://schemas.openxmlformats.org/officeDocument/2006/relationships/hyperlink" Target="https://esg.businesstoday.com.tw/article/category/180689/post/202101060064" TargetMode="External"/><Relationship Id="rId643" Type="http://schemas.openxmlformats.org/officeDocument/2006/relationships/hyperlink" Target="https://esg.businesstoday.com.tw/article/category/180688/post/202006110006" TargetMode="External"/><Relationship Id="rId885" Type="http://schemas.openxmlformats.org/officeDocument/2006/relationships/hyperlink" Target="https://esg.businesstoday.com.tw/article/category/180687/post/202008120047" TargetMode="External"/><Relationship Id="rId408" Type="http://schemas.openxmlformats.org/officeDocument/2006/relationships/hyperlink" Target="https://esg.businesstoday.com.tw/article/category/180687/post/202203310004" TargetMode="External"/><Relationship Id="rId407" Type="http://schemas.openxmlformats.org/officeDocument/2006/relationships/hyperlink" Target="https://esg.businesstoday.com.tw/article/category/180689/post/202009210022" TargetMode="External"/><Relationship Id="rId649" Type="http://schemas.openxmlformats.org/officeDocument/2006/relationships/hyperlink" Target="https://esg.businesstoday.com.tw/article/category/180687/post/202108270004" TargetMode="External"/><Relationship Id="rId406" Type="http://schemas.openxmlformats.org/officeDocument/2006/relationships/hyperlink" Target="https://esg.businesstoday.com.tw/article/category/190807/post/202201260067" TargetMode="External"/><Relationship Id="rId648" Type="http://schemas.openxmlformats.org/officeDocument/2006/relationships/hyperlink" Target="https://esg.businesstoday.com.tw/article/category/180687/post/202109270015" TargetMode="External"/><Relationship Id="rId405" Type="http://schemas.openxmlformats.org/officeDocument/2006/relationships/hyperlink" Target="https://esg.businesstoday.com.tw/article/category/190807/post/202110050047" TargetMode="External"/><Relationship Id="rId647" Type="http://schemas.openxmlformats.org/officeDocument/2006/relationships/hyperlink" Target="https://esg.businesstoday.com.tw/article/category/180688/post/202008130011" TargetMode="External"/><Relationship Id="rId889" Type="http://schemas.openxmlformats.org/officeDocument/2006/relationships/hyperlink" Target="https://esg.businesstoday.com.tw/article/category/180687/post/202109240037" TargetMode="External"/><Relationship Id="rId880" Type="http://schemas.openxmlformats.org/officeDocument/2006/relationships/hyperlink" Target="https://esg.businesstoday.com.tw/article/category/180687/post/202012090014" TargetMode="External"/><Relationship Id="rId1230" Type="http://schemas.openxmlformats.org/officeDocument/2006/relationships/hyperlink" Target="https://esg.businesstoday.com.tw/article/category/180687/post/202008310013" TargetMode="External"/><Relationship Id="rId400" Type="http://schemas.openxmlformats.org/officeDocument/2006/relationships/hyperlink" Target="https://esg.businesstoday.com.tw/article/category/180688/post/201902140026" TargetMode="External"/><Relationship Id="rId642" Type="http://schemas.openxmlformats.org/officeDocument/2006/relationships/hyperlink" Target="https://esg.businesstoday.com.tw/article/category/180687/post/202010280051" TargetMode="External"/><Relationship Id="rId884" Type="http://schemas.openxmlformats.org/officeDocument/2006/relationships/hyperlink" Target="https://esg.businesstoday.com.tw/article/category/180689/post/202210200035" TargetMode="External"/><Relationship Id="rId1231" Type="http://schemas.openxmlformats.org/officeDocument/2006/relationships/hyperlink" Target="https://esg.businesstoday.com.tw/article/category/180687/post/202205050011" TargetMode="External"/><Relationship Id="rId641" Type="http://schemas.openxmlformats.org/officeDocument/2006/relationships/hyperlink" Target="https://esg.businesstoday.com.tw/article/category/180687/post/202204200012" TargetMode="External"/><Relationship Id="rId883" Type="http://schemas.openxmlformats.org/officeDocument/2006/relationships/hyperlink" Target="https://esg.businesstoday.com.tw/article/category/190807/post/202205110053" TargetMode="External"/><Relationship Id="rId1232" Type="http://schemas.openxmlformats.org/officeDocument/2006/relationships/hyperlink" Target="https://esg.businesstoday.com.tw/article/category/190807/post/202205170009" TargetMode="External"/><Relationship Id="rId640" Type="http://schemas.openxmlformats.org/officeDocument/2006/relationships/hyperlink" Target="https://esg.businesstoday.com.tw/article/category/180687/post/202202070006" TargetMode="External"/><Relationship Id="rId882" Type="http://schemas.openxmlformats.org/officeDocument/2006/relationships/hyperlink" Target="https://esg.businesstoday.com.tw/article/category/180687/post/201706080013" TargetMode="External"/><Relationship Id="rId1233" Type="http://schemas.openxmlformats.org/officeDocument/2006/relationships/hyperlink" Target="https://esg.businesstoday.com.tw/article/category/190807/post/202111160025" TargetMode="External"/><Relationship Id="rId881" Type="http://schemas.openxmlformats.org/officeDocument/2006/relationships/hyperlink" Target="https://esg.businesstoday.com.tw/article/category/180687/post/202012110008" TargetMode="External"/><Relationship Id="rId1234" Type="http://schemas.openxmlformats.org/officeDocument/2006/relationships/hyperlink" Target="https://esg.businesstoday.com.tw/article/category/180689/post/202108030037" TargetMode="External"/><Relationship Id="rId1224" Type="http://schemas.openxmlformats.org/officeDocument/2006/relationships/hyperlink" Target="https://esg.businesstoday.com.tw/article/category/180687/post/202203080013" TargetMode="External"/><Relationship Id="rId1225" Type="http://schemas.openxmlformats.org/officeDocument/2006/relationships/hyperlink" Target="https://esg.businesstoday.com.tw/article/category/180689/post/202210310016" TargetMode="External"/><Relationship Id="rId1226" Type="http://schemas.openxmlformats.org/officeDocument/2006/relationships/hyperlink" Target="https://esg.businesstoday.com.tw/article/category/180688/post/202107070067" TargetMode="External"/><Relationship Id="rId1227" Type="http://schemas.openxmlformats.org/officeDocument/2006/relationships/hyperlink" Target="https://esg.businesstoday.com.tw/article/category/180688/post/202106150014" TargetMode="External"/><Relationship Id="rId1228" Type="http://schemas.openxmlformats.org/officeDocument/2006/relationships/hyperlink" Target="https://esg.businesstoday.com.tw/article/category/180689/post/202012160037" TargetMode="External"/><Relationship Id="rId1229" Type="http://schemas.openxmlformats.org/officeDocument/2006/relationships/hyperlink" Target="https://esg.businesstoday.com.tw/article/category/180687/post/202211070012" TargetMode="External"/><Relationship Id="rId635" Type="http://schemas.openxmlformats.org/officeDocument/2006/relationships/hyperlink" Target="https://esg.businesstoday.com.tw/article/category/180687/post/202012150035" TargetMode="External"/><Relationship Id="rId877" Type="http://schemas.openxmlformats.org/officeDocument/2006/relationships/hyperlink" Target="https://esg.businesstoday.com.tw/article/category/180687/post/202107290014" TargetMode="External"/><Relationship Id="rId634" Type="http://schemas.openxmlformats.org/officeDocument/2006/relationships/hyperlink" Target="https://esg.businesstoday.com.tw/article/category/180687/post/202104160002" TargetMode="External"/><Relationship Id="rId876" Type="http://schemas.openxmlformats.org/officeDocument/2006/relationships/hyperlink" Target="https://esg.businesstoday.com.tw/article/category/180687/post/202107280044" TargetMode="External"/><Relationship Id="rId633" Type="http://schemas.openxmlformats.org/officeDocument/2006/relationships/hyperlink" Target="https://esg.businesstoday.com.tw/article/category/190807/post/202211230059" TargetMode="External"/><Relationship Id="rId875" Type="http://schemas.openxmlformats.org/officeDocument/2006/relationships/hyperlink" Target="https://esg.businesstoday.com.tw/article/category/180688/post/202201030004" TargetMode="External"/><Relationship Id="rId632" Type="http://schemas.openxmlformats.org/officeDocument/2006/relationships/hyperlink" Target="https://esg.businesstoday.com.tw/article/category/180687/post/202103100017" TargetMode="External"/><Relationship Id="rId874" Type="http://schemas.openxmlformats.org/officeDocument/2006/relationships/hyperlink" Target="https://esg.businesstoday.com.tw/article/category/180687/post/201801170016" TargetMode="External"/><Relationship Id="rId639" Type="http://schemas.openxmlformats.org/officeDocument/2006/relationships/hyperlink" Target="https://esg.businesstoday.com.tw/article/category/180687/post/202207210031" TargetMode="External"/><Relationship Id="rId638" Type="http://schemas.openxmlformats.org/officeDocument/2006/relationships/hyperlink" Target="https://esg.businesstoday.com.tw/article/category/180689/post/202111180021" TargetMode="External"/><Relationship Id="rId637" Type="http://schemas.openxmlformats.org/officeDocument/2006/relationships/hyperlink" Target="https://esg.businesstoday.com.tw/article/category/180687/post/202102010026" TargetMode="External"/><Relationship Id="rId879" Type="http://schemas.openxmlformats.org/officeDocument/2006/relationships/hyperlink" Target="https://esg.businesstoday.com.tw/article/category/180687/post/202111240047" TargetMode="External"/><Relationship Id="rId636" Type="http://schemas.openxmlformats.org/officeDocument/2006/relationships/hyperlink" Target="https://esg.businesstoday.com.tw/article/category/190807/post/202207060023" TargetMode="External"/><Relationship Id="rId878" Type="http://schemas.openxmlformats.org/officeDocument/2006/relationships/hyperlink" Target="https://esg.businesstoday.com.tw/article/category/180687/post/202101130059" TargetMode="External"/><Relationship Id="rId631" Type="http://schemas.openxmlformats.org/officeDocument/2006/relationships/hyperlink" Target="https://esg.businesstoday.com.tw/article/category/180689/post/201807110018" TargetMode="External"/><Relationship Id="rId873" Type="http://schemas.openxmlformats.org/officeDocument/2006/relationships/hyperlink" Target="https://esg.businesstoday.com.tw/article/category/180687/post/202105100026" TargetMode="External"/><Relationship Id="rId1220" Type="http://schemas.openxmlformats.org/officeDocument/2006/relationships/hyperlink" Target="https://esg.businesstoday.com.tw/article/category/180689/post/202212070001" TargetMode="External"/><Relationship Id="rId630" Type="http://schemas.openxmlformats.org/officeDocument/2006/relationships/hyperlink" Target="https://esg.businesstoday.com.tw/article/category/190807/post/202111030065" TargetMode="External"/><Relationship Id="rId872" Type="http://schemas.openxmlformats.org/officeDocument/2006/relationships/hyperlink" Target="https://esg.businesstoday.com.tw/article/category/180687/post/202009210011" TargetMode="External"/><Relationship Id="rId1221" Type="http://schemas.openxmlformats.org/officeDocument/2006/relationships/hyperlink" Target="https://esg.businesstoday.com.tw/article/category/180687/post/202206270035" TargetMode="External"/><Relationship Id="rId871" Type="http://schemas.openxmlformats.org/officeDocument/2006/relationships/hyperlink" Target="https://esg.businesstoday.com.tw/article/category/180687/post/202203300011" TargetMode="External"/><Relationship Id="rId1222" Type="http://schemas.openxmlformats.org/officeDocument/2006/relationships/hyperlink" Target="https://esg.businesstoday.com.tw/article/category/180689/post/202202160008" TargetMode="External"/><Relationship Id="rId870" Type="http://schemas.openxmlformats.org/officeDocument/2006/relationships/hyperlink" Target="https://esg.businesstoday.com.tw/article/category/180688/post/202011100018" TargetMode="External"/><Relationship Id="rId1223" Type="http://schemas.openxmlformats.org/officeDocument/2006/relationships/hyperlink" Target="https://esg.businesstoday.com.tw/article/category/180687/post/202210110018" TargetMode="External"/><Relationship Id="rId829" Type="http://schemas.openxmlformats.org/officeDocument/2006/relationships/hyperlink" Target="https://esg.businesstoday.com.tw/article/category/190807/post/202209260024" TargetMode="External"/><Relationship Id="rId828" Type="http://schemas.openxmlformats.org/officeDocument/2006/relationships/hyperlink" Target="https://esg.businesstoday.com.tw/article/category/180689/post/202110200052" TargetMode="External"/><Relationship Id="rId827" Type="http://schemas.openxmlformats.org/officeDocument/2006/relationships/hyperlink" Target="https://esg.businesstoday.com.tw/article/category/180688/post/202203260001" TargetMode="External"/><Relationship Id="rId822" Type="http://schemas.openxmlformats.org/officeDocument/2006/relationships/hyperlink" Target="https://esg.businesstoday.com.tw/article/category/180687/post/202010130017" TargetMode="External"/><Relationship Id="rId821" Type="http://schemas.openxmlformats.org/officeDocument/2006/relationships/hyperlink" Target="https://esg.businesstoday.com.tw/article/category/180687/post/202108130006" TargetMode="External"/><Relationship Id="rId820" Type="http://schemas.openxmlformats.org/officeDocument/2006/relationships/hyperlink" Target="https://esg.businesstoday.com.tw/article/category/180687/post/201811280029" TargetMode="External"/><Relationship Id="rId826" Type="http://schemas.openxmlformats.org/officeDocument/2006/relationships/hyperlink" Target="https://esg.businesstoday.com.tw/article/category/180687/post/201805020032" TargetMode="External"/><Relationship Id="rId825" Type="http://schemas.openxmlformats.org/officeDocument/2006/relationships/hyperlink" Target="https://esg.businesstoday.com.tw/article/category/180687/post/202011050014" TargetMode="External"/><Relationship Id="rId824" Type="http://schemas.openxmlformats.org/officeDocument/2006/relationships/hyperlink" Target="https://esg.businesstoday.com.tw/article/category/180687/post/202108190015" TargetMode="External"/><Relationship Id="rId823" Type="http://schemas.openxmlformats.org/officeDocument/2006/relationships/hyperlink" Target="https://esg.businesstoday.com.tw/article/category/180687/post/202006200012" TargetMode="External"/><Relationship Id="rId1400" Type="http://schemas.openxmlformats.org/officeDocument/2006/relationships/hyperlink" Target="https://esg.businesstoday.com.tw/article/category/180689/post/202207200037" TargetMode="External"/><Relationship Id="rId1401" Type="http://schemas.openxmlformats.org/officeDocument/2006/relationships/drawing" Target="../drawings/drawing1.xml"/><Relationship Id="rId819" Type="http://schemas.openxmlformats.org/officeDocument/2006/relationships/hyperlink" Target="https://esg.businesstoday.com.tw/article/category/180687/post/202211240003" TargetMode="External"/><Relationship Id="rId818" Type="http://schemas.openxmlformats.org/officeDocument/2006/relationships/hyperlink" Target="https://esg.businesstoday.com.tw/article/category/180687/post/202012180019" TargetMode="External"/><Relationship Id="rId817" Type="http://schemas.openxmlformats.org/officeDocument/2006/relationships/hyperlink" Target="https://esg.businesstoday.com.tw/article/category/180689/post/202203140017" TargetMode="External"/><Relationship Id="rId816" Type="http://schemas.openxmlformats.org/officeDocument/2006/relationships/hyperlink" Target="https://esg.businesstoday.com.tw/article/category/180687/post/202107070036" TargetMode="External"/><Relationship Id="rId811" Type="http://schemas.openxmlformats.org/officeDocument/2006/relationships/hyperlink" Target="https://esg.businesstoday.com.tw/article/category/180689/post/202201060008" TargetMode="External"/><Relationship Id="rId810" Type="http://schemas.openxmlformats.org/officeDocument/2006/relationships/hyperlink" Target="https://esg.businesstoday.com.tw/article/category/180689/post/202111250036" TargetMode="External"/><Relationship Id="rId815" Type="http://schemas.openxmlformats.org/officeDocument/2006/relationships/hyperlink" Target="https://esg.businesstoday.com.tw/article/category/190807/post/202201120012" TargetMode="External"/><Relationship Id="rId814" Type="http://schemas.openxmlformats.org/officeDocument/2006/relationships/hyperlink" Target="https://esg.businesstoday.com.tw/article/category/180689/post/202204060016" TargetMode="External"/><Relationship Id="rId813" Type="http://schemas.openxmlformats.org/officeDocument/2006/relationships/hyperlink" Target="https://esg.businesstoday.com.tw/article/category/180687/post/202103120021" TargetMode="External"/><Relationship Id="rId812" Type="http://schemas.openxmlformats.org/officeDocument/2006/relationships/hyperlink" Target="https://esg.businesstoday.com.tw/article/category/180689/post/202204140053" TargetMode="External"/><Relationship Id="rId609" Type="http://schemas.openxmlformats.org/officeDocument/2006/relationships/hyperlink" Target="https://esg.businesstoday.com.tw/article/category/180687/post/202008210004" TargetMode="External"/><Relationship Id="rId608" Type="http://schemas.openxmlformats.org/officeDocument/2006/relationships/hyperlink" Target="https://esg.businesstoday.com.tw/article/category/180687/post/202011230030" TargetMode="External"/><Relationship Id="rId607" Type="http://schemas.openxmlformats.org/officeDocument/2006/relationships/hyperlink" Target="https://esg.businesstoday.com.tw/article/category/180687/post/202011180069" TargetMode="External"/><Relationship Id="rId849" Type="http://schemas.openxmlformats.org/officeDocument/2006/relationships/hyperlink" Target="https://esg.businesstoday.com.tw/article/category/180688/post/201809270028" TargetMode="External"/><Relationship Id="rId602" Type="http://schemas.openxmlformats.org/officeDocument/2006/relationships/hyperlink" Target="https://esg.businesstoday.com.tw/article/category/180687/post/202108110023" TargetMode="External"/><Relationship Id="rId844" Type="http://schemas.openxmlformats.org/officeDocument/2006/relationships/hyperlink" Target="https://esg.businesstoday.com.tw/article/category/180688/post/202203040012" TargetMode="External"/><Relationship Id="rId601" Type="http://schemas.openxmlformats.org/officeDocument/2006/relationships/hyperlink" Target="https://esg.businesstoday.com.tw/article/category/190807/post/202106080019" TargetMode="External"/><Relationship Id="rId843" Type="http://schemas.openxmlformats.org/officeDocument/2006/relationships/hyperlink" Target="https://esg.businesstoday.com.tw/article/category/180688/post/202212200008" TargetMode="External"/><Relationship Id="rId600" Type="http://schemas.openxmlformats.org/officeDocument/2006/relationships/hyperlink" Target="https://esg.businesstoday.com.tw/article/category/180687/post/202107270044" TargetMode="External"/><Relationship Id="rId842" Type="http://schemas.openxmlformats.org/officeDocument/2006/relationships/hyperlink" Target="https://esg.businesstoday.com.tw/article/category/180687/post/202107190034" TargetMode="External"/><Relationship Id="rId841" Type="http://schemas.openxmlformats.org/officeDocument/2006/relationships/hyperlink" Target="https://esg.businesstoday.com.tw/article/category/180689/post/202003310007" TargetMode="External"/><Relationship Id="rId606" Type="http://schemas.openxmlformats.org/officeDocument/2006/relationships/hyperlink" Target="https://esg.businesstoday.com.tw/article/category/180687/post/202111030045" TargetMode="External"/><Relationship Id="rId848" Type="http://schemas.openxmlformats.org/officeDocument/2006/relationships/hyperlink" Target="https://esg.businesstoday.com.tw/article/category/190807/post/202201120052" TargetMode="External"/><Relationship Id="rId605" Type="http://schemas.openxmlformats.org/officeDocument/2006/relationships/hyperlink" Target="https://esg.businesstoday.com.tw/article/category/190807/post/202108060007" TargetMode="External"/><Relationship Id="rId847" Type="http://schemas.openxmlformats.org/officeDocument/2006/relationships/hyperlink" Target="https://esg.businesstoday.com.tw/article/category/180687/post/202205120039" TargetMode="External"/><Relationship Id="rId604" Type="http://schemas.openxmlformats.org/officeDocument/2006/relationships/hyperlink" Target="https://esg.businesstoday.com.tw/article/category/180688/post/202012020012" TargetMode="External"/><Relationship Id="rId846" Type="http://schemas.openxmlformats.org/officeDocument/2006/relationships/hyperlink" Target="https://esg.businesstoday.com.tw/article/category/180687/post/201809260019" TargetMode="External"/><Relationship Id="rId603" Type="http://schemas.openxmlformats.org/officeDocument/2006/relationships/hyperlink" Target="https://esg.businesstoday.com.tw/article/category/180689/post/202207090006" TargetMode="External"/><Relationship Id="rId845" Type="http://schemas.openxmlformats.org/officeDocument/2006/relationships/hyperlink" Target="https://esg.businesstoday.com.tw/article/category/180688/post/202102240050" TargetMode="External"/><Relationship Id="rId840" Type="http://schemas.openxmlformats.org/officeDocument/2006/relationships/hyperlink" Target="https://esg.businesstoday.com.tw/article/category/180688/post/202109130009" TargetMode="External"/><Relationship Id="rId839" Type="http://schemas.openxmlformats.org/officeDocument/2006/relationships/hyperlink" Target="https://esg.businesstoday.com.tw/article/category/180689/post/202207130012" TargetMode="External"/><Relationship Id="rId838" Type="http://schemas.openxmlformats.org/officeDocument/2006/relationships/hyperlink" Target="https://esg.businesstoday.com.tw/article/category/180689/post/201804180021" TargetMode="External"/><Relationship Id="rId833" Type="http://schemas.openxmlformats.org/officeDocument/2006/relationships/hyperlink" Target="https://esg.businesstoday.com.tw/article/category/180687/post/201911050016" TargetMode="External"/><Relationship Id="rId832" Type="http://schemas.openxmlformats.org/officeDocument/2006/relationships/hyperlink" Target="https://esg.businesstoday.com.tw/article/category/180687/post/202101040034" TargetMode="External"/><Relationship Id="rId831" Type="http://schemas.openxmlformats.org/officeDocument/2006/relationships/hyperlink" Target="https://esg.businesstoday.com.tw/article/category/190807/post/202107220019" TargetMode="External"/><Relationship Id="rId830" Type="http://schemas.openxmlformats.org/officeDocument/2006/relationships/hyperlink" Target="https://esg.businesstoday.com.tw/article/category/180688/post/202203240007" TargetMode="External"/><Relationship Id="rId837" Type="http://schemas.openxmlformats.org/officeDocument/2006/relationships/hyperlink" Target="https://esg.businesstoday.com.tw/article/category/180687/post/202109280022" TargetMode="External"/><Relationship Id="rId836" Type="http://schemas.openxmlformats.org/officeDocument/2006/relationships/hyperlink" Target="https://esg.businesstoday.com.tw/article/category/180689/post/202209130013" TargetMode="External"/><Relationship Id="rId835" Type="http://schemas.openxmlformats.org/officeDocument/2006/relationships/hyperlink" Target="https://esg.businesstoday.com.tw/article/category/180689/post/202210120006" TargetMode="External"/><Relationship Id="rId834" Type="http://schemas.openxmlformats.org/officeDocument/2006/relationships/hyperlink" Target="https://esg.businesstoday.com.tw/article/category/190807/post/202108100008" TargetMode="External"/><Relationship Id="rId1059" Type="http://schemas.openxmlformats.org/officeDocument/2006/relationships/hyperlink" Target="https://esg.businesstoday.com.tw/article/category/180689/post/201810310041" TargetMode="External"/><Relationship Id="rId228" Type="http://schemas.openxmlformats.org/officeDocument/2006/relationships/hyperlink" Target="https://esg.businesstoday.com.tw/article/category/180688/post/201811070009" TargetMode="External"/><Relationship Id="rId227" Type="http://schemas.openxmlformats.org/officeDocument/2006/relationships/hyperlink" Target="https://esg.businesstoday.com.tw/article/category/180687/post/202203300051" TargetMode="External"/><Relationship Id="rId469" Type="http://schemas.openxmlformats.org/officeDocument/2006/relationships/hyperlink" Target="https://esg.businesstoday.com.tw/article/category/180687/post/202010230003" TargetMode="External"/><Relationship Id="rId226" Type="http://schemas.openxmlformats.org/officeDocument/2006/relationships/hyperlink" Target="https://esg.businesstoday.com.tw/article/category/180687/post/202202240004" TargetMode="External"/><Relationship Id="rId468" Type="http://schemas.openxmlformats.org/officeDocument/2006/relationships/hyperlink" Target="https://esg.businesstoday.com.tw/article/category/180687/post/202012080016" TargetMode="External"/><Relationship Id="rId225" Type="http://schemas.openxmlformats.org/officeDocument/2006/relationships/hyperlink" Target="https://esg.businesstoday.com.tw/article/category/180688/post/202212020037" TargetMode="External"/><Relationship Id="rId467" Type="http://schemas.openxmlformats.org/officeDocument/2006/relationships/hyperlink" Target="https://esg.businesstoday.com.tw/article/category/180687/post/202012240042" TargetMode="External"/><Relationship Id="rId1290" Type="http://schemas.openxmlformats.org/officeDocument/2006/relationships/hyperlink" Target="https://esg.businesstoday.com.tw/article/category/180687/post/202204250014" TargetMode="External"/><Relationship Id="rId1291" Type="http://schemas.openxmlformats.org/officeDocument/2006/relationships/hyperlink" Target="https://esg.businesstoday.com.tw/article/category/180688/post/202103250008" TargetMode="External"/><Relationship Id="rId229" Type="http://schemas.openxmlformats.org/officeDocument/2006/relationships/hyperlink" Target="https://esg.businesstoday.com.tw/article/category/180689/post/202208080036" TargetMode="External"/><Relationship Id="rId1050" Type="http://schemas.openxmlformats.org/officeDocument/2006/relationships/hyperlink" Target="https://esg.businesstoday.com.tw/article/category/180687/post/202107230045" TargetMode="External"/><Relationship Id="rId1292" Type="http://schemas.openxmlformats.org/officeDocument/2006/relationships/hyperlink" Target="https://esg.businesstoday.com.tw/article/category/190807/post/202204260014" TargetMode="External"/><Relationship Id="rId220" Type="http://schemas.openxmlformats.org/officeDocument/2006/relationships/hyperlink" Target="https://esg.businesstoday.com.tw/article/category/180687/post/202111150010" TargetMode="External"/><Relationship Id="rId462" Type="http://schemas.openxmlformats.org/officeDocument/2006/relationships/hyperlink" Target="https://esg.businesstoday.com.tw/article/category/180687/post/202204150023" TargetMode="External"/><Relationship Id="rId1051" Type="http://schemas.openxmlformats.org/officeDocument/2006/relationships/hyperlink" Target="https://esg.businesstoday.com.tw/article/category/180688/post/202010280018" TargetMode="External"/><Relationship Id="rId1293" Type="http://schemas.openxmlformats.org/officeDocument/2006/relationships/hyperlink" Target="https://esg.businesstoday.com.tw/article/category/180687/post/202108250046" TargetMode="External"/><Relationship Id="rId461" Type="http://schemas.openxmlformats.org/officeDocument/2006/relationships/hyperlink" Target="https://esg.businesstoday.com.tw/article/category/190807/post/202012290025" TargetMode="External"/><Relationship Id="rId1052" Type="http://schemas.openxmlformats.org/officeDocument/2006/relationships/hyperlink" Target="https://esg.businesstoday.com.tw/article/category/180687/post/202110200032" TargetMode="External"/><Relationship Id="rId1294" Type="http://schemas.openxmlformats.org/officeDocument/2006/relationships/hyperlink" Target="https://esg.businesstoday.com.tw/article/category/180688/post/202009140016" TargetMode="External"/><Relationship Id="rId460" Type="http://schemas.openxmlformats.org/officeDocument/2006/relationships/hyperlink" Target="https://esg.businesstoday.com.tw/article/category/180687/post/202103220033" TargetMode="External"/><Relationship Id="rId1053" Type="http://schemas.openxmlformats.org/officeDocument/2006/relationships/hyperlink" Target="https://esg.businesstoday.com.tw/article/category/190807/post/202205040015" TargetMode="External"/><Relationship Id="rId1295" Type="http://schemas.openxmlformats.org/officeDocument/2006/relationships/hyperlink" Target="https://esg.businesstoday.com.tw/article/category/180687/post/202211180007" TargetMode="External"/><Relationship Id="rId1054" Type="http://schemas.openxmlformats.org/officeDocument/2006/relationships/hyperlink" Target="https://esg.businesstoday.com.tw/article/category/180687/post/202009160008" TargetMode="External"/><Relationship Id="rId1296" Type="http://schemas.openxmlformats.org/officeDocument/2006/relationships/hyperlink" Target="https://esg.businesstoday.com.tw/article/category/180687/post/202108160025" TargetMode="External"/><Relationship Id="rId224" Type="http://schemas.openxmlformats.org/officeDocument/2006/relationships/hyperlink" Target="https://esg.businesstoday.com.tw/article/category/180688/post/201801100009" TargetMode="External"/><Relationship Id="rId466" Type="http://schemas.openxmlformats.org/officeDocument/2006/relationships/hyperlink" Target="https://esg.businesstoday.com.tw/article/category/180687/post/202108040018" TargetMode="External"/><Relationship Id="rId1055" Type="http://schemas.openxmlformats.org/officeDocument/2006/relationships/hyperlink" Target="https://esg.businesstoday.com.tw/article/category/180689/post/202208090021" TargetMode="External"/><Relationship Id="rId1297" Type="http://schemas.openxmlformats.org/officeDocument/2006/relationships/hyperlink" Target="https://esg.businesstoday.com.tw/article/category/180687/post/202207140005" TargetMode="External"/><Relationship Id="rId223" Type="http://schemas.openxmlformats.org/officeDocument/2006/relationships/hyperlink" Target="https://esg.businesstoday.com.tw/article/category/180687/post/202204220007" TargetMode="External"/><Relationship Id="rId465" Type="http://schemas.openxmlformats.org/officeDocument/2006/relationships/hyperlink" Target="https://esg.businesstoday.com.tw/article/category/180688/post/201811220012" TargetMode="External"/><Relationship Id="rId1056" Type="http://schemas.openxmlformats.org/officeDocument/2006/relationships/hyperlink" Target="https://esg.businesstoday.com.tw/article/category/180689/post/202109150037" TargetMode="External"/><Relationship Id="rId1298" Type="http://schemas.openxmlformats.org/officeDocument/2006/relationships/hyperlink" Target="https://esg.businesstoday.com.tw/article/category/180687/post/202010150006" TargetMode="External"/><Relationship Id="rId222" Type="http://schemas.openxmlformats.org/officeDocument/2006/relationships/hyperlink" Target="https://esg.businesstoday.com.tw/article/category/180687/post/202101060035" TargetMode="External"/><Relationship Id="rId464" Type="http://schemas.openxmlformats.org/officeDocument/2006/relationships/hyperlink" Target="https://esg.businesstoday.com.tw/article/category/180689/post/202110270004" TargetMode="External"/><Relationship Id="rId1057" Type="http://schemas.openxmlformats.org/officeDocument/2006/relationships/hyperlink" Target="https://esg.businesstoday.com.tw/article/category/180689/post/202206010040" TargetMode="External"/><Relationship Id="rId1299" Type="http://schemas.openxmlformats.org/officeDocument/2006/relationships/hyperlink" Target="https://esg.businesstoday.com.tw/article/category/180687/post/202101280041" TargetMode="External"/><Relationship Id="rId221" Type="http://schemas.openxmlformats.org/officeDocument/2006/relationships/hyperlink" Target="https://esg.businesstoday.com.tw/article/category/180687/post/202207190007" TargetMode="External"/><Relationship Id="rId463" Type="http://schemas.openxmlformats.org/officeDocument/2006/relationships/hyperlink" Target="https://esg.businesstoday.com.tw/article/category/180687/post/201811210014" TargetMode="External"/><Relationship Id="rId1058" Type="http://schemas.openxmlformats.org/officeDocument/2006/relationships/hyperlink" Target="https://esg.businesstoday.com.tw/article/category/180687/post/202211240006" TargetMode="External"/><Relationship Id="rId1048" Type="http://schemas.openxmlformats.org/officeDocument/2006/relationships/hyperlink" Target="https://esg.businesstoday.com.tw/article/category/180687/post/202110060011" TargetMode="External"/><Relationship Id="rId1049" Type="http://schemas.openxmlformats.org/officeDocument/2006/relationships/hyperlink" Target="https://esg.businesstoday.com.tw/article/category/180687/post/202202240011" TargetMode="External"/><Relationship Id="rId217" Type="http://schemas.openxmlformats.org/officeDocument/2006/relationships/hyperlink" Target="https://esg.businesstoday.com.tw/article/category/180688/post/202010050041" TargetMode="External"/><Relationship Id="rId459" Type="http://schemas.openxmlformats.org/officeDocument/2006/relationships/hyperlink" Target="https://esg.businesstoday.com.tw/article/category/180687/post/202207190021" TargetMode="External"/><Relationship Id="rId216" Type="http://schemas.openxmlformats.org/officeDocument/2006/relationships/hyperlink" Target="https://esg.businesstoday.com.tw/article/category/180689/post/202207250033" TargetMode="External"/><Relationship Id="rId458" Type="http://schemas.openxmlformats.org/officeDocument/2006/relationships/hyperlink" Target="https://esg.businesstoday.com.tw/article/category/180687/post/202107300005" TargetMode="External"/><Relationship Id="rId215" Type="http://schemas.openxmlformats.org/officeDocument/2006/relationships/hyperlink" Target="https://esg.businesstoday.com.tw/article/category/180687/post/202102240049" TargetMode="External"/><Relationship Id="rId457" Type="http://schemas.openxmlformats.org/officeDocument/2006/relationships/hyperlink" Target="https://esg.businesstoday.com.tw/article/category/180687/post/202211210023" TargetMode="External"/><Relationship Id="rId699" Type="http://schemas.openxmlformats.org/officeDocument/2006/relationships/hyperlink" Target="https://esg.businesstoday.com.tw/article/category/180688/post/202211300060" TargetMode="External"/><Relationship Id="rId214" Type="http://schemas.openxmlformats.org/officeDocument/2006/relationships/hyperlink" Target="https://esg.businesstoday.com.tw/article/category/180689/post/201912020019" TargetMode="External"/><Relationship Id="rId456" Type="http://schemas.openxmlformats.org/officeDocument/2006/relationships/hyperlink" Target="https://esg.businesstoday.com.tw/article/category/180688/post/202005280027" TargetMode="External"/><Relationship Id="rId698" Type="http://schemas.openxmlformats.org/officeDocument/2006/relationships/hyperlink" Target="https://esg.businesstoday.com.tw/article/category/180687/post/202207250035" TargetMode="External"/><Relationship Id="rId219" Type="http://schemas.openxmlformats.org/officeDocument/2006/relationships/hyperlink" Target="https://esg.businesstoday.com.tw/article/category/190807/post/202209060017" TargetMode="External"/><Relationship Id="rId1280" Type="http://schemas.openxmlformats.org/officeDocument/2006/relationships/hyperlink" Target="https://esg.businesstoday.com.tw/article/category/180687/post/202009090018" TargetMode="External"/><Relationship Id="rId218" Type="http://schemas.openxmlformats.org/officeDocument/2006/relationships/hyperlink" Target="https://esg.businesstoday.com.tw/article/category/180687/post/202111050006" TargetMode="External"/><Relationship Id="rId1281" Type="http://schemas.openxmlformats.org/officeDocument/2006/relationships/hyperlink" Target="https://esg.businesstoday.com.tw/article/category/180687/post/202103020022" TargetMode="External"/><Relationship Id="rId451" Type="http://schemas.openxmlformats.org/officeDocument/2006/relationships/hyperlink" Target="https://esg.businesstoday.com.tw/article/category/190807/post/202209060003" TargetMode="External"/><Relationship Id="rId693" Type="http://schemas.openxmlformats.org/officeDocument/2006/relationships/hyperlink" Target="https://esg.businesstoday.com.tw/article/category/180689/post/201804020030" TargetMode="External"/><Relationship Id="rId1040" Type="http://schemas.openxmlformats.org/officeDocument/2006/relationships/hyperlink" Target="https://esg.businesstoday.com.tw/article/category/180688/post/202210280008" TargetMode="External"/><Relationship Id="rId1282" Type="http://schemas.openxmlformats.org/officeDocument/2006/relationships/hyperlink" Target="https://esg.businesstoday.com.tw/article/category/180687/post/202006040022" TargetMode="External"/><Relationship Id="rId450" Type="http://schemas.openxmlformats.org/officeDocument/2006/relationships/hyperlink" Target="https://esg.businesstoday.com.tw/article/category/190807/post/202012250008" TargetMode="External"/><Relationship Id="rId692" Type="http://schemas.openxmlformats.org/officeDocument/2006/relationships/hyperlink" Target="https://esg.businesstoday.com.tw/article/category/180689/post/202012250032" TargetMode="External"/><Relationship Id="rId1041" Type="http://schemas.openxmlformats.org/officeDocument/2006/relationships/hyperlink" Target="https://esg.businesstoday.com.tw/article/category/180688/post/202209160023" TargetMode="External"/><Relationship Id="rId1283" Type="http://schemas.openxmlformats.org/officeDocument/2006/relationships/hyperlink" Target="https://esg.businesstoday.com.tw/article/category/180688/post/202211170021" TargetMode="External"/><Relationship Id="rId691" Type="http://schemas.openxmlformats.org/officeDocument/2006/relationships/hyperlink" Target="https://esg.businesstoday.com.tw/article/category/180687/post/202209270020" TargetMode="External"/><Relationship Id="rId1042" Type="http://schemas.openxmlformats.org/officeDocument/2006/relationships/hyperlink" Target="https://esg.businesstoday.com.tw/article/category/180688/post/201903270056" TargetMode="External"/><Relationship Id="rId1284" Type="http://schemas.openxmlformats.org/officeDocument/2006/relationships/hyperlink" Target="https://esg.businesstoday.com.tw/article/category/180687/post/202006080013" TargetMode="External"/><Relationship Id="rId690" Type="http://schemas.openxmlformats.org/officeDocument/2006/relationships/hyperlink" Target="https://esg.businesstoday.com.tw/article/category/180688/post/202204060047" TargetMode="External"/><Relationship Id="rId1043" Type="http://schemas.openxmlformats.org/officeDocument/2006/relationships/hyperlink" Target="https://esg.businesstoday.com.tw/article/category/190807/post/202212080035" TargetMode="External"/><Relationship Id="rId1285" Type="http://schemas.openxmlformats.org/officeDocument/2006/relationships/hyperlink" Target="https://esg.businesstoday.com.tw/article/category/220217/post/202203220004" TargetMode="External"/><Relationship Id="rId213" Type="http://schemas.openxmlformats.org/officeDocument/2006/relationships/hyperlink" Target="https://esg.businesstoday.com.tw/article/category/180687/post/202110190025" TargetMode="External"/><Relationship Id="rId455" Type="http://schemas.openxmlformats.org/officeDocument/2006/relationships/hyperlink" Target="https://esg.businesstoday.com.tw/article/category/180688/post/202212120022" TargetMode="External"/><Relationship Id="rId697" Type="http://schemas.openxmlformats.org/officeDocument/2006/relationships/hyperlink" Target="https://esg.businesstoday.com.tw/article/category/190807/post/202209150016" TargetMode="External"/><Relationship Id="rId1044" Type="http://schemas.openxmlformats.org/officeDocument/2006/relationships/hyperlink" Target="https://esg.businesstoday.com.tw/article/category/180688/post/202107200027" TargetMode="External"/><Relationship Id="rId1286" Type="http://schemas.openxmlformats.org/officeDocument/2006/relationships/hyperlink" Target="https://esg.businesstoday.com.tw/article/category/180687/post/202010280040" TargetMode="External"/><Relationship Id="rId212" Type="http://schemas.openxmlformats.org/officeDocument/2006/relationships/hyperlink" Target="https://esg.businesstoday.com.tw/article/category/180687/post/202211170026" TargetMode="External"/><Relationship Id="rId454" Type="http://schemas.openxmlformats.org/officeDocument/2006/relationships/hyperlink" Target="https://esg.businesstoday.com.tw/article/category/180687/post/202204070018" TargetMode="External"/><Relationship Id="rId696" Type="http://schemas.openxmlformats.org/officeDocument/2006/relationships/hyperlink" Target="https://esg.businesstoday.com.tw/article/category/180687/post/202110190020" TargetMode="External"/><Relationship Id="rId1045" Type="http://schemas.openxmlformats.org/officeDocument/2006/relationships/hyperlink" Target="https://esg.businesstoday.com.tw/article/category/180688/post/202212230008" TargetMode="External"/><Relationship Id="rId1287" Type="http://schemas.openxmlformats.org/officeDocument/2006/relationships/hyperlink" Target="https://esg.businesstoday.com.tw/article/category/180687/post/202112290056" TargetMode="External"/><Relationship Id="rId211" Type="http://schemas.openxmlformats.org/officeDocument/2006/relationships/hyperlink" Target="https://esg.businesstoday.com.tw/article/category/190807/post/202204190008" TargetMode="External"/><Relationship Id="rId453" Type="http://schemas.openxmlformats.org/officeDocument/2006/relationships/hyperlink" Target="https://esg.businesstoday.com.tw/article/category/180689/post/201811140007" TargetMode="External"/><Relationship Id="rId695" Type="http://schemas.openxmlformats.org/officeDocument/2006/relationships/hyperlink" Target="https://esg.businesstoday.com.tw/article/category/180689/post/202207140010" TargetMode="External"/><Relationship Id="rId1046" Type="http://schemas.openxmlformats.org/officeDocument/2006/relationships/hyperlink" Target="https://esg.businesstoday.com.tw/article/category/180688/post/202003090020" TargetMode="External"/><Relationship Id="rId1288" Type="http://schemas.openxmlformats.org/officeDocument/2006/relationships/hyperlink" Target="https://esg.businesstoday.com.tw/article/category/180687/post/202112150023" TargetMode="External"/><Relationship Id="rId210" Type="http://schemas.openxmlformats.org/officeDocument/2006/relationships/hyperlink" Target="https://esg.businesstoday.com.tw/article/category/180689/post/202207060030" TargetMode="External"/><Relationship Id="rId452" Type="http://schemas.openxmlformats.org/officeDocument/2006/relationships/hyperlink" Target="https://esg.businesstoday.com.tw/article/category/180689/post/202111180003" TargetMode="External"/><Relationship Id="rId694" Type="http://schemas.openxmlformats.org/officeDocument/2006/relationships/hyperlink" Target="https://esg.businesstoday.com.tw/article/category/180689/post/202103030023" TargetMode="External"/><Relationship Id="rId1047" Type="http://schemas.openxmlformats.org/officeDocument/2006/relationships/hyperlink" Target="https://esg.businesstoday.com.tw/article/category/180687/post/202111100043" TargetMode="External"/><Relationship Id="rId1289" Type="http://schemas.openxmlformats.org/officeDocument/2006/relationships/hyperlink" Target="https://esg.businesstoday.com.tw/article/category/190807/post/202206130027" TargetMode="External"/><Relationship Id="rId491" Type="http://schemas.openxmlformats.org/officeDocument/2006/relationships/hyperlink" Target="https://esg.businesstoday.com.tw/article/category/190807/post/202206010042" TargetMode="External"/><Relationship Id="rId490" Type="http://schemas.openxmlformats.org/officeDocument/2006/relationships/hyperlink" Target="https://esg.businesstoday.com.tw/article/category/180687/post/202112240035" TargetMode="External"/><Relationship Id="rId249" Type="http://schemas.openxmlformats.org/officeDocument/2006/relationships/hyperlink" Target="https://esg.businesstoday.com.tw/article/category/180689/post/202210270028" TargetMode="External"/><Relationship Id="rId248" Type="http://schemas.openxmlformats.org/officeDocument/2006/relationships/hyperlink" Target="https://esg.businesstoday.com.tw/article/category/180689/post/202112080005" TargetMode="External"/><Relationship Id="rId247" Type="http://schemas.openxmlformats.org/officeDocument/2006/relationships/hyperlink" Target="https://esg.businesstoday.com.tw/article/category/180689/post/202109150042" TargetMode="External"/><Relationship Id="rId489" Type="http://schemas.openxmlformats.org/officeDocument/2006/relationships/hyperlink" Target="https://esg.businesstoday.com.tw/article/category/180688/post/202201180019" TargetMode="External"/><Relationship Id="rId1070" Type="http://schemas.openxmlformats.org/officeDocument/2006/relationships/hyperlink" Target="https://esg.businesstoday.com.tw/article/category/180689/post/201907100016" TargetMode="External"/><Relationship Id="rId1071" Type="http://schemas.openxmlformats.org/officeDocument/2006/relationships/hyperlink" Target="https://esg.businesstoday.com.tw/article/category/180687/post/201910080011" TargetMode="External"/><Relationship Id="rId1072" Type="http://schemas.openxmlformats.org/officeDocument/2006/relationships/hyperlink" Target="https://esg.businesstoday.com.tw/article/category/180688/post/202212200018" TargetMode="External"/><Relationship Id="rId242" Type="http://schemas.openxmlformats.org/officeDocument/2006/relationships/hyperlink" Target="https://esg.businesstoday.com.tw/article/category/180689/post/202204270007" TargetMode="External"/><Relationship Id="rId484" Type="http://schemas.openxmlformats.org/officeDocument/2006/relationships/hyperlink" Target="https://esg.businesstoday.com.tw/article/category/180689/post/202107270010" TargetMode="External"/><Relationship Id="rId1073" Type="http://schemas.openxmlformats.org/officeDocument/2006/relationships/hyperlink" Target="https://esg.businesstoday.com.tw/article/category/180688/post/201804020007" TargetMode="External"/><Relationship Id="rId241" Type="http://schemas.openxmlformats.org/officeDocument/2006/relationships/hyperlink" Target="https://esg.businesstoday.com.tw/article/category/180688/post/202006290017" TargetMode="External"/><Relationship Id="rId483" Type="http://schemas.openxmlformats.org/officeDocument/2006/relationships/hyperlink" Target="https://esg.businesstoday.com.tw/article/category/190807/post/202110120009" TargetMode="External"/><Relationship Id="rId1074" Type="http://schemas.openxmlformats.org/officeDocument/2006/relationships/hyperlink" Target="https://esg.businesstoday.com.tw/article/category/180687/post/202112160028" TargetMode="External"/><Relationship Id="rId240" Type="http://schemas.openxmlformats.org/officeDocument/2006/relationships/hyperlink" Target="https://esg.businesstoday.com.tw/article/category/180688/post/202111240040" TargetMode="External"/><Relationship Id="rId482" Type="http://schemas.openxmlformats.org/officeDocument/2006/relationships/hyperlink" Target="https://esg.businesstoday.com.tw/article/category/180687/post/202204210030" TargetMode="External"/><Relationship Id="rId1075" Type="http://schemas.openxmlformats.org/officeDocument/2006/relationships/hyperlink" Target="https://esg.businesstoday.com.tw/article/category/180687/post/202105180032" TargetMode="External"/><Relationship Id="rId481" Type="http://schemas.openxmlformats.org/officeDocument/2006/relationships/hyperlink" Target="https://esg.businesstoday.com.tw/article/category/180689/post/202203130020" TargetMode="External"/><Relationship Id="rId1076" Type="http://schemas.openxmlformats.org/officeDocument/2006/relationships/hyperlink" Target="https://esg.businesstoday.com.tw/article/category/180688/post/202101220038" TargetMode="External"/><Relationship Id="rId246" Type="http://schemas.openxmlformats.org/officeDocument/2006/relationships/hyperlink" Target="https://esg.businesstoday.com.tw/article/category/180688/post/202008040023" TargetMode="External"/><Relationship Id="rId488" Type="http://schemas.openxmlformats.org/officeDocument/2006/relationships/hyperlink" Target="https://esg.businesstoday.com.tw/article/category/180687/post/202112080017" TargetMode="External"/><Relationship Id="rId1077" Type="http://schemas.openxmlformats.org/officeDocument/2006/relationships/hyperlink" Target="https://esg.businesstoday.com.tw/article/category/180687/post/202009290044" TargetMode="External"/><Relationship Id="rId245" Type="http://schemas.openxmlformats.org/officeDocument/2006/relationships/hyperlink" Target="https://esg.businesstoday.com.tw/article/category/180688/post/202111300023" TargetMode="External"/><Relationship Id="rId487" Type="http://schemas.openxmlformats.org/officeDocument/2006/relationships/hyperlink" Target="https://esg.businesstoday.com.tw/article/category/180687/post/202202080009" TargetMode="External"/><Relationship Id="rId1078" Type="http://schemas.openxmlformats.org/officeDocument/2006/relationships/hyperlink" Target="https://esg.businesstoday.com.tw/article/category/180688/post/202201050043" TargetMode="External"/><Relationship Id="rId244" Type="http://schemas.openxmlformats.org/officeDocument/2006/relationships/hyperlink" Target="https://esg.businesstoday.com.tw/article/category/190807/post/202205110056" TargetMode="External"/><Relationship Id="rId486" Type="http://schemas.openxmlformats.org/officeDocument/2006/relationships/hyperlink" Target="https://esg.businesstoday.com.tw/article/category/180688/post/202205120055" TargetMode="External"/><Relationship Id="rId1079" Type="http://schemas.openxmlformats.org/officeDocument/2006/relationships/hyperlink" Target="https://esg.businesstoday.com.tw/article/category/180687/post/202009300037" TargetMode="External"/><Relationship Id="rId243" Type="http://schemas.openxmlformats.org/officeDocument/2006/relationships/hyperlink" Target="https://esg.businesstoday.com.tw/article/category/180689/post/202209260026" TargetMode="External"/><Relationship Id="rId485" Type="http://schemas.openxmlformats.org/officeDocument/2006/relationships/hyperlink" Target="https://esg.businesstoday.com.tw/article/category/180687/post/202105050049" TargetMode="External"/><Relationship Id="rId480" Type="http://schemas.openxmlformats.org/officeDocument/2006/relationships/hyperlink" Target="https://esg.businesstoday.com.tw/article/category/180689/post/202207200034" TargetMode="External"/><Relationship Id="rId239" Type="http://schemas.openxmlformats.org/officeDocument/2006/relationships/hyperlink" Target="https://esg.businesstoday.com.tw/article/category/180688/post/202110040013" TargetMode="External"/><Relationship Id="rId238" Type="http://schemas.openxmlformats.org/officeDocument/2006/relationships/hyperlink" Target="https://esg.businesstoday.com.tw/article/category/180688/post/202111080019" TargetMode="External"/><Relationship Id="rId237" Type="http://schemas.openxmlformats.org/officeDocument/2006/relationships/hyperlink" Target="https://esg.businesstoday.com.tw/article/category/180687/post/202212070006" TargetMode="External"/><Relationship Id="rId479" Type="http://schemas.openxmlformats.org/officeDocument/2006/relationships/hyperlink" Target="https://esg.businesstoday.com.tw/article/category/180687/post/202112220022" TargetMode="External"/><Relationship Id="rId236" Type="http://schemas.openxmlformats.org/officeDocument/2006/relationships/hyperlink" Target="https://esg.businesstoday.com.tw/article/category/180689/post/202201110004" TargetMode="External"/><Relationship Id="rId478" Type="http://schemas.openxmlformats.org/officeDocument/2006/relationships/hyperlink" Target="https://esg.businesstoday.com.tw/article/category/180687/post/202203010024" TargetMode="External"/><Relationship Id="rId1060" Type="http://schemas.openxmlformats.org/officeDocument/2006/relationships/hyperlink" Target="https://esg.businesstoday.com.tw/article/category/180687/post/201810240009" TargetMode="External"/><Relationship Id="rId1061" Type="http://schemas.openxmlformats.org/officeDocument/2006/relationships/hyperlink" Target="https://esg.businesstoday.com.tw/article/category/180689/post/202211120004" TargetMode="External"/><Relationship Id="rId231" Type="http://schemas.openxmlformats.org/officeDocument/2006/relationships/hyperlink" Target="https://esg.businesstoday.com.tw/article/category/180687/post/202201060013" TargetMode="External"/><Relationship Id="rId473" Type="http://schemas.openxmlformats.org/officeDocument/2006/relationships/hyperlink" Target="https://esg.businesstoday.com.tw/article/category/180689/post/202011230028" TargetMode="External"/><Relationship Id="rId1062" Type="http://schemas.openxmlformats.org/officeDocument/2006/relationships/hyperlink" Target="https://esg.businesstoday.com.tw/article/category/180689/post/202212290011" TargetMode="External"/><Relationship Id="rId230" Type="http://schemas.openxmlformats.org/officeDocument/2006/relationships/hyperlink" Target="https://esg.businesstoday.com.tw/article/category/180687/post/202106300017" TargetMode="External"/><Relationship Id="rId472" Type="http://schemas.openxmlformats.org/officeDocument/2006/relationships/hyperlink" Target="https://esg.businesstoday.com.tw/article/category/180689/post/202109160022" TargetMode="External"/><Relationship Id="rId1063" Type="http://schemas.openxmlformats.org/officeDocument/2006/relationships/hyperlink" Target="https://esg.businesstoday.com.tw/article/category/190807/post/202108180034" TargetMode="External"/><Relationship Id="rId471" Type="http://schemas.openxmlformats.org/officeDocument/2006/relationships/hyperlink" Target="https://esg.businesstoday.com.tw/article/category/180687/post/202206220034" TargetMode="External"/><Relationship Id="rId1064" Type="http://schemas.openxmlformats.org/officeDocument/2006/relationships/hyperlink" Target="https://esg.businesstoday.com.tw/article/category/180687/post/201809050017" TargetMode="External"/><Relationship Id="rId470" Type="http://schemas.openxmlformats.org/officeDocument/2006/relationships/hyperlink" Target="https://esg.businesstoday.com.tw/article/category/180687/post/202211140008" TargetMode="External"/><Relationship Id="rId1065" Type="http://schemas.openxmlformats.org/officeDocument/2006/relationships/hyperlink" Target="https://esg.businesstoday.com.tw/article/category/180689/post/202009090056" TargetMode="External"/><Relationship Id="rId235" Type="http://schemas.openxmlformats.org/officeDocument/2006/relationships/hyperlink" Target="https://esg.businesstoday.com.tw/article/category/180687/post/202110260027" TargetMode="External"/><Relationship Id="rId477" Type="http://schemas.openxmlformats.org/officeDocument/2006/relationships/hyperlink" Target="https://esg.businesstoday.com.tw/article/category/180688/post/202108290017" TargetMode="External"/><Relationship Id="rId1066" Type="http://schemas.openxmlformats.org/officeDocument/2006/relationships/hyperlink" Target="https://esg.businesstoday.com.tw/article/category/180687/post/202102040027" TargetMode="External"/><Relationship Id="rId234" Type="http://schemas.openxmlformats.org/officeDocument/2006/relationships/hyperlink" Target="https://esg.businesstoday.com.tw/article/category/180687/post/202108050004" TargetMode="External"/><Relationship Id="rId476" Type="http://schemas.openxmlformats.org/officeDocument/2006/relationships/hyperlink" Target="https://esg.businesstoday.com.tw/article/category/180688/post/201801310010" TargetMode="External"/><Relationship Id="rId1067" Type="http://schemas.openxmlformats.org/officeDocument/2006/relationships/hyperlink" Target="https://esg.businesstoday.com.tw/article/category/190807/post/202206160013" TargetMode="External"/><Relationship Id="rId233" Type="http://schemas.openxmlformats.org/officeDocument/2006/relationships/hyperlink" Target="https://esg.businesstoday.com.tw/article/category/180687/post/202203160004" TargetMode="External"/><Relationship Id="rId475" Type="http://schemas.openxmlformats.org/officeDocument/2006/relationships/hyperlink" Target="https://esg.businesstoday.com.tw/article/category/180689/post/202205170035" TargetMode="External"/><Relationship Id="rId1068" Type="http://schemas.openxmlformats.org/officeDocument/2006/relationships/hyperlink" Target="https://esg.businesstoday.com.tw/article/category/190807/post/202108260004" TargetMode="External"/><Relationship Id="rId232" Type="http://schemas.openxmlformats.org/officeDocument/2006/relationships/hyperlink" Target="https://esg.businesstoday.com.tw/article/category/180687/post/202106080003" TargetMode="External"/><Relationship Id="rId474" Type="http://schemas.openxmlformats.org/officeDocument/2006/relationships/hyperlink" Target="https://esg.businesstoday.com.tw/article/category/190807/post/202109230010" TargetMode="External"/><Relationship Id="rId1069" Type="http://schemas.openxmlformats.org/officeDocument/2006/relationships/hyperlink" Target="https://esg.businesstoday.com.tw/article/category/180687/post/202010060037" TargetMode="External"/><Relationship Id="rId1015" Type="http://schemas.openxmlformats.org/officeDocument/2006/relationships/hyperlink" Target="https://esg.businesstoday.com.tw/article/category/190807/post/202204060034" TargetMode="External"/><Relationship Id="rId1257" Type="http://schemas.openxmlformats.org/officeDocument/2006/relationships/hyperlink" Target="https://esg.businesstoday.com.tw/article/category/180687/post/202205060009" TargetMode="External"/><Relationship Id="rId1016" Type="http://schemas.openxmlformats.org/officeDocument/2006/relationships/hyperlink" Target="https://esg.businesstoday.com.tw/article/category/180689/post/202006190006" TargetMode="External"/><Relationship Id="rId1258" Type="http://schemas.openxmlformats.org/officeDocument/2006/relationships/hyperlink" Target="https://esg.businesstoday.com.tw/article/category/180687/post/202007190004" TargetMode="External"/><Relationship Id="rId1017" Type="http://schemas.openxmlformats.org/officeDocument/2006/relationships/hyperlink" Target="https://esg.businesstoday.com.tw/article/category/180687/post/201910310018" TargetMode="External"/><Relationship Id="rId1259" Type="http://schemas.openxmlformats.org/officeDocument/2006/relationships/hyperlink" Target="https://esg.businesstoday.com.tw/article/category/180687/post/202111100038" TargetMode="External"/><Relationship Id="rId1018" Type="http://schemas.openxmlformats.org/officeDocument/2006/relationships/hyperlink" Target="https://esg.businesstoday.com.tw/article/category/180689/post/202110130009" TargetMode="External"/><Relationship Id="rId1019" Type="http://schemas.openxmlformats.org/officeDocument/2006/relationships/hyperlink" Target="https://esg.businesstoday.com.tw/article/category/180688/post/202011300033" TargetMode="External"/><Relationship Id="rId426" Type="http://schemas.openxmlformats.org/officeDocument/2006/relationships/hyperlink" Target="https://esg.businesstoday.com.tw/article/category/180688/post/202009090042" TargetMode="External"/><Relationship Id="rId668" Type="http://schemas.openxmlformats.org/officeDocument/2006/relationships/hyperlink" Target="https://esg.businesstoday.com.tw/article/category/180687/post/202202230013" TargetMode="External"/><Relationship Id="rId425" Type="http://schemas.openxmlformats.org/officeDocument/2006/relationships/hyperlink" Target="https://esg.businesstoday.com.tw/article/category/180687/post/202007310006" TargetMode="External"/><Relationship Id="rId667" Type="http://schemas.openxmlformats.org/officeDocument/2006/relationships/hyperlink" Target="https://esg.businesstoday.com.tw/article/category/180687/post/202203230017" TargetMode="External"/><Relationship Id="rId424" Type="http://schemas.openxmlformats.org/officeDocument/2006/relationships/hyperlink" Target="https://esg.businesstoday.com.tw/article/category/180687/post/202107130003" TargetMode="External"/><Relationship Id="rId666" Type="http://schemas.openxmlformats.org/officeDocument/2006/relationships/hyperlink" Target="https://esg.businesstoday.com.tw/article/category/180689/post/202207130032" TargetMode="External"/><Relationship Id="rId423" Type="http://schemas.openxmlformats.org/officeDocument/2006/relationships/hyperlink" Target="https://esg.businesstoday.com.tw/article/category/180687/post/202211090054" TargetMode="External"/><Relationship Id="rId665" Type="http://schemas.openxmlformats.org/officeDocument/2006/relationships/hyperlink" Target="https://esg.businesstoday.com.tw/article/category/190807/post/202111080016" TargetMode="External"/><Relationship Id="rId429" Type="http://schemas.openxmlformats.org/officeDocument/2006/relationships/hyperlink" Target="https://esg.businesstoday.com.tw/article/category/180687/post/202112010017" TargetMode="External"/><Relationship Id="rId428" Type="http://schemas.openxmlformats.org/officeDocument/2006/relationships/hyperlink" Target="https://esg.businesstoday.com.tw/article/category/180689/post/202206300035" TargetMode="External"/><Relationship Id="rId427" Type="http://schemas.openxmlformats.org/officeDocument/2006/relationships/hyperlink" Target="https://esg.businesstoday.com.tw/article/category/180687/post/202002120049" TargetMode="External"/><Relationship Id="rId669" Type="http://schemas.openxmlformats.org/officeDocument/2006/relationships/hyperlink" Target="https://esg.businesstoday.com.tw/article/category/180689/post/202211160009" TargetMode="External"/><Relationship Id="rId660" Type="http://schemas.openxmlformats.org/officeDocument/2006/relationships/hyperlink" Target="https://esg.businesstoday.com.tw/article/category/180687/post/202206010012" TargetMode="External"/><Relationship Id="rId1250" Type="http://schemas.openxmlformats.org/officeDocument/2006/relationships/hyperlink" Target="https://esg.businesstoday.com.tw/article/category/180689/post/202103030053" TargetMode="External"/><Relationship Id="rId1251" Type="http://schemas.openxmlformats.org/officeDocument/2006/relationships/hyperlink" Target="https://esg.businesstoday.com.tw/article/category/180689/post/202003180053" TargetMode="External"/><Relationship Id="rId1010" Type="http://schemas.openxmlformats.org/officeDocument/2006/relationships/hyperlink" Target="https://esg.businesstoday.com.tw/article/category/180687/post/202201270010" TargetMode="External"/><Relationship Id="rId1252" Type="http://schemas.openxmlformats.org/officeDocument/2006/relationships/hyperlink" Target="https://esg.businesstoday.com.tw/article/category/180687/post/202110260008" TargetMode="External"/><Relationship Id="rId422" Type="http://schemas.openxmlformats.org/officeDocument/2006/relationships/hyperlink" Target="https://esg.businesstoday.com.tw/article/category/180687/post/201809120050" TargetMode="External"/><Relationship Id="rId664" Type="http://schemas.openxmlformats.org/officeDocument/2006/relationships/hyperlink" Target="https://esg.businesstoday.com.tw/article/category/180689/post/202010290037" TargetMode="External"/><Relationship Id="rId1011" Type="http://schemas.openxmlformats.org/officeDocument/2006/relationships/hyperlink" Target="https://esg.businesstoday.com.tw/article/category/180687/post/202105030015" TargetMode="External"/><Relationship Id="rId1253" Type="http://schemas.openxmlformats.org/officeDocument/2006/relationships/hyperlink" Target="https://esg.businesstoday.com.tw/article/category/190807/post/202212120009" TargetMode="External"/><Relationship Id="rId421" Type="http://schemas.openxmlformats.org/officeDocument/2006/relationships/hyperlink" Target="https://esg.businesstoday.com.tw/article/category/180687/post/202212080007" TargetMode="External"/><Relationship Id="rId663" Type="http://schemas.openxmlformats.org/officeDocument/2006/relationships/hyperlink" Target="https://esg.businesstoday.com.tw/article/category/180687/post/202012250012" TargetMode="External"/><Relationship Id="rId1012" Type="http://schemas.openxmlformats.org/officeDocument/2006/relationships/hyperlink" Target="https://esg.businesstoday.com.tw/article/category/180689/post/201905290013" TargetMode="External"/><Relationship Id="rId1254" Type="http://schemas.openxmlformats.org/officeDocument/2006/relationships/hyperlink" Target="https://esg.businesstoday.com.tw/article/category/180687/post/202010070019" TargetMode="External"/><Relationship Id="rId420" Type="http://schemas.openxmlformats.org/officeDocument/2006/relationships/hyperlink" Target="https://esg.businesstoday.com.tw/article/category/180687/post/202106090053" TargetMode="External"/><Relationship Id="rId662" Type="http://schemas.openxmlformats.org/officeDocument/2006/relationships/hyperlink" Target="https://esg.businesstoday.com.tw/article/category/180687/post/202109130007" TargetMode="External"/><Relationship Id="rId1013" Type="http://schemas.openxmlformats.org/officeDocument/2006/relationships/hyperlink" Target="https://esg.businesstoday.com.tw/article/category/180687/post/202207110021" TargetMode="External"/><Relationship Id="rId1255" Type="http://schemas.openxmlformats.org/officeDocument/2006/relationships/hyperlink" Target="https://esg.businesstoday.com.tw/article/category/180689/post/202111290014" TargetMode="External"/><Relationship Id="rId661" Type="http://schemas.openxmlformats.org/officeDocument/2006/relationships/hyperlink" Target="https://esg.businesstoday.com.tw/article/category/180687/post/202210110017" TargetMode="External"/><Relationship Id="rId1014" Type="http://schemas.openxmlformats.org/officeDocument/2006/relationships/hyperlink" Target="https://esg.businesstoday.com.tw/article/category/180687/post/201901160010" TargetMode="External"/><Relationship Id="rId1256" Type="http://schemas.openxmlformats.org/officeDocument/2006/relationships/hyperlink" Target="https://esg.businesstoday.com.tw/article/category/180689/post/202102020019" TargetMode="External"/><Relationship Id="rId1004" Type="http://schemas.openxmlformats.org/officeDocument/2006/relationships/hyperlink" Target="https://esg.businesstoday.com.tw/article/category/180687/post/201902190045" TargetMode="External"/><Relationship Id="rId1246" Type="http://schemas.openxmlformats.org/officeDocument/2006/relationships/hyperlink" Target="https://esg.businesstoday.com.tw/article/category/180689/post/202203160070" TargetMode="External"/><Relationship Id="rId1005" Type="http://schemas.openxmlformats.org/officeDocument/2006/relationships/hyperlink" Target="https://esg.businesstoday.com.tw/article/category/180687/post/202203080017" TargetMode="External"/><Relationship Id="rId1247" Type="http://schemas.openxmlformats.org/officeDocument/2006/relationships/hyperlink" Target="https://esg.businesstoday.com.tw/article/category/180689/post/202202230027" TargetMode="External"/><Relationship Id="rId1006" Type="http://schemas.openxmlformats.org/officeDocument/2006/relationships/hyperlink" Target="https://esg.businesstoday.com.tw/article/category/180689/post/202107150018" TargetMode="External"/><Relationship Id="rId1248" Type="http://schemas.openxmlformats.org/officeDocument/2006/relationships/hyperlink" Target="https://esg.businesstoday.com.tw/article/category/180687/post/202010200023" TargetMode="External"/><Relationship Id="rId1007" Type="http://schemas.openxmlformats.org/officeDocument/2006/relationships/hyperlink" Target="https://esg.businesstoday.com.tw/article/category/180687/post/202201200010" TargetMode="External"/><Relationship Id="rId1249" Type="http://schemas.openxmlformats.org/officeDocument/2006/relationships/hyperlink" Target="https://esg.businesstoday.com.tw/article/category/180687/post/202101130005" TargetMode="External"/><Relationship Id="rId1008" Type="http://schemas.openxmlformats.org/officeDocument/2006/relationships/hyperlink" Target="https://esg.businesstoday.com.tw/article/category/180687/post/202012280017" TargetMode="External"/><Relationship Id="rId1009" Type="http://schemas.openxmlformats.org/officeDocument/2006/relationships/hyperlink" Target="https://esg.businesstoday.com.tw/article/category/180687/post/201809190009" TargetMode="External"/><Relationship Id="rId415" Type="http://schemas.openxmlformats.org/officeDocument/2006/relationships/hyperlink" Target="https://esg.businesstoday.com.tw/article/category/180689/post/202203140007" TargetMode="External"/><Relationship Id="rId657" Type="http://schemas.openxmlformats.org/officeDocument/2006/relationships/hyperlink" Target="https://esg.businesstoday.com.tw/article/category/180687/post/202106100037" TargetMode="External"/><Relationship Id="rId899" Type="http://schemas.openxmlformats.org/officeDocument/2006/relationships/hyperlink" Target="https://esg.businesstoday.com.tw/article/category/180689/post/202109060035" TargetMode="External"/><Relationship Id="rId414" Type="http://schemas.openxmlformats.org/officeDocument/2006/relationships/hyperlink" Target="https://esg.businesstoday.com.tw/article/category/180689/post/202107210010" TargetMode="External"/><Relationship Id="rId656" Type="http://schemas.openxmlformats.org/officeDocument/2006/relationships/hyperlink" Target="https://esg.businesstoday.com.tw/article/category/180687/post/202009070033" TargetMode="External"/><Relationship Id="rId898" Type="http://schemas.openxmlformats.org/officeDocument/2006/relationships/hyperlink" Target="https://esg.businesstoday.com.tw/article/category/190807/post/202107230033" TargetMode="External"/><Relationship Id="rId413" Type="http://schemas.openxmlformats.org/officeDocument/2006/relationships/hyperlink" Target="https://esg.businesstoday.com.tw/article/category/180687/post/202202170003" TargetMode="External"/><Relationship Id="rId655" Type="http://schemas.openxmlformats.org/officeDocument/2006/relationships/hyperlink" Target="https://esg.businesstoday.com.tw/article/category/180687/post/202002190050" TargetMode="External"/><Relationship Id="rId897" Type="http://schemas.openxmlformats.org/officeDocument/2006/relationships/hyperlink" Target="https://esg.businesstoday.com.tw/article/category/180689/post/201912250036" TargetMode="External"/><Relationship Id="rId412" Type="http://schemas.openxmlformats.org/officeDocument/2006/relationships/hyperlink" Target="https://esg.businesstoday.com.tw/article/category/180687/post/202102010038" TargetMode="External"/><Relationship Id="rId654" Type="http://schemas.openxmlformats.org/officeDocument/2006/relationships/hyperlink" Target="https://esg.businesstoday.com.tw/article/category/180687/post/202110190024" TargetMode="External"/><Relationship Id="rId896" Type="http://schemas.openxmlformats.org/officeDocument/2006/relationships/hyperlink" Target="https://esg.businesstoday.com.tw/article/category/180688/post/202102200012" TargetMode="External"/><Relationship Id="rId419" Type="http://schemas.openxmlformats.org/officeDocument/2006/relationships/hyperlink" Target="https://esg.businesstoday.com.tw/article/category/180687/post/202205100016" TargetMode="External"/><Relationship Id="rId418" Type="http://schemas.openxmlformats.org/officeDocument/2006/relationships/hyperlink" Target="https://esg.businesstoday.com.tw/article/category/180687/post/202111240023" TargetMode="External"/><Relationship Id="rId417" Type="http://schemas.openxmlformats.org/officeDocument/2006/relationships/hyperlink" Target="https://esg.businesstoday.com.tw/article/category/180687/post/202111030021" TargetMode="External"/><Relationship Id="rId659" Type="http://schemas.openxmlformats.org/officeDocument/2006/relationships/hyperlink" Target="https://esg.businesstoday.com.tw/article/category/180688/post/202101120019" TargetMode="External"/><Relationship Id="rId416" Type="http://schemas.openxmlformats.org/officeDocument/2006/relationships/hyperlink" Target="https://esg.businesstoday.com.tw/article/category/180688/post/202011160014" TargetMode="External"/><Relationship Id="rId658" Type="http://schemas.openxmlformats.org/officeDocument/2006/relationships/hyperlink" Target="https://esg.businesstoday.com.tw/article/category/180687/post/202010210030" TargetMode="External"/><Relationship Id="rId891" Type="http://schemas.openxmlformats.org/officeDocument/2006/relationships/hyperlink" Target="https://esg.businesstoday.com.tw/article/category/180688/post/202112280006" TargetMode="External"/><Relationship Id="rId890" Type="http://schemas.openxmlformats.org/officeDocument/2006/relationships/hyperlink" Target="https://esg.businesstoday.com.tw/article/category/180689/post/202206220049" TargetMode="External"/><Relationship Id="rId1240" Type="http://schemas.openxmlformats.org/officeDocument/2006/relationships/hyperlink" Target="https://esg.businesstoday.com.tw/article/category/180689/post/202201220028" TargetMode="External"/><Relationship Id="rId1241" Type="http://schemas.openxmlformats.org/officeDocument/2006/relationships/hyperlink" Target="https://esg.businesstoday.com.tw/article/category/180687/post/202102040025" TargetMode="External"/><Relationship Id="rId411" Type="http://schemas.openxmlformats.org/officeDocument/2006/relationships/hyperlink" Target="https://esg.businesstoday.com.tw/article/category/180687/post/202208090014" TargetMode="External"/><Relationship Id="rId653" Type="http://schemas.openxmlformats.org/officeDocument/2006/relationships/hyperlink" Target="https://esg.businesstoday.com.tw/article/category/180687/post/202101280042" TargetMode="External"/><Relationship Id="rId895" Type="http://schemas.openxmlformats.org/officeDocument/2006/relationships/hyperlink" Target="https://esg.businesstoday.com.tw/article/category/180689/post/202207270007" TargetMode="External"/><Relationship Id="rId1000" Type="http://schemas.openxmlformats.org/officeDocument/2006/relationships/hyperlink" Target="https://esg.businesstoday.com.tw/article/category/180689/post/202210310014" TargetMode="External"/><Relationship Id="rId1242" Type="http://schemas.openxmlformats.org/officeDocument/2006/relationships/hyperlink" Target="https://esg.businesstoday.com.tw/article/category/180687/post/202004150045" TargetMode="External"/><Relationship Id="rId410" Type="http://schemas.openxmlformats.org/officeDocument/2006/relationships/hyperlink" Target="https://esg.businesstoday.com.tw/article/category/180688/post/202101040037" TargetMode="External"/><Relationship Id="rId652" Type="http://schemas.openxmlformats.org/officeDocument/2006/relationships/hyperlink" Target="https://esg.businesstoday.com.tw/article/category/180687/post/202111250014" TargetMode="External"/><Relationship Id="rId894" Type="http://schemas.openxmlformats.org/officeDocument/2006/relationships/hyperlink" Target="https://esg.businesstoday.com.tw/article/category/180689/post/202008190006" TargetMode="External"/><Relationship Id="rId1001" Type="http://schemas.openxmlformats.org/officeDocument/2006/relationships/hyperlink" Target="https://esg.businesstoday.com.tw/article/category/190807/post/202204130030" TargetMode="External"/><Relationship Id="rId1243" Type="http://schemas.openxmlformats.org/officeDocument/2006/relationships/hyperlink" Target="https://esg.businesstoday.com.tw/article/category/220217/post/202203220003" TargetMode="External"/><Relationship Id="rId651" Type="http://schemas.openxmlformats.org/officeDocument/2006/relationships/hyperlink" Target="https://esg.businesstoday.com.tw/article/category/180688/post/202211300055" TargetMode="External"/><Relationship Id="rId893" Type="http://schemas.openxmlformats.org/officeDocument/2006/relationships/hyperlink" Target="https://esg.businesstoday.com.tw/article/category/180687/post/202103080031" TargetMode="External"/><Relationship Id="rId1002" Type="http://schemas.openxmlformats.org/officeDocument/2006/relationships/hyperlink" Target="https://esg.businesstoday.com.tw/article/category/180689/post/202210060005" TargetMode="External"/><Relationship Id="rId1244" Type="http://schemas.openxmlformats.org/officeDocument/2006/relationships/hyperlink" Target="https://esg.businesstoday.com.tw/article/category/180688/post/202201100035" TargetMode="External"/><Relationship Id="rId650" Type="http://schemas.openxmlformats.org/officeDocument/2006/relationships/hyperlink" Target="https://esg.businesstoday.com.tw/article/category/180688/post/202211100008" TargetMode="External"/><Relationship Id="rId892" Type="http://schemas.openxmlformats.org/officeDocument/2006/relationships/hyperlink" Target="https://esg.businesstoday.com.tw/article/category/180687/post/202208170029" TargetMode="External"/><Relationship Id="rId1003" Type="http://schemas.openxmlformats.org/officeDocument/2006/relationships/hyperlink" Target="https://esg.businesstoday.com.tw/article/category/180687/post/202211180051" TargetMode="External"/><Relationship Id="rId1245" Type="http://schemas.openxmlformats.org/officeDocument/2006/relationships/hyperlink" Target="https://esg.businesstoday.com.tw/article/category/180688/post/201902260043" TargetMode="External"/><Relationship Id="rId1037" Type="http://schemas.openxmlformats.org/officeDocument/2006/relationships/hyperlink" Target="https://esg.businesstoday.com.tw/article/category/180687/post/202008250019" TargetMode="External"/><Relationship Id="rId1279" Type="http://schemas.openxmlformats.org/officeDocument/2006/relationships/hyperlink" Target="https://esg.businesstoday.com.tw/article/category/180689/post/202112010019" TargetMode="External"/><Relationship Id="rId1038" Type="http://schemas.openxmlformats.org/officeDocument/2006/relationships/hyperlink" Target="https://esg.businesstoday.com.tw/article/category/180689/post/202110200048" TargetMode="External"/><Relationship Id="rId1039" Type="http://schemas.openxmlformats.org/officeDocument/2006/relationships/hyperlink" Target="https://esg.businesstoday.com.tw/article/category/190807/post/202112140003" TargetMode="External"/><Relationship Id="rId206" Type="http://schemas.openxmlformats.org/officeDocument/2006/relationships/hyperlink" Target="https://esg.businesstoday.com.tw/article/category/180689/post/202207060009" TargetMode="External"/><Relationship Id="rId448" Type="http://schemas.openxmlformats.org/officeDocument/2006/relationships/hyperlink" Target="https://esg.businesstoday.com.tw/article/category/180689/post/202112030005" TargetMode="External"/><Relationship Id="rId205" Type="http://schemas.openxmlformats.org/officeDocument/2006/relationships/hyperlink" Target="https://esg.businesstoday.com.tw/article/category/180687/post/202001080058" TargetMode="External"/><Relationship Id="rId447" Type="http://schemas.openxmlformats.org/officeDocument/2006/relationships/hyperlink" Target="https://esg.businesstoday.com.tw/article/category/180687/post/202103300034" TargetMode="External"/><Relationship Id="rId689" Type="http://schemas.openxmlformats.org/officeDocument/2006/relationships/hyperlink" Target="https://esg.businesstoday.com.tw/article/category/180687/post/202105050064" TargetMode="External"/><Relationship Id="rId204" Type="http://schemas.openxmlformats.org/officeDocument/2006/relationships/hyperlink" Target="https://esg.businesstoday.com.tw/article/category/180689/post/202212200010" TargetMode="External"/><Relationship Id="rId446" Type="http://schemas.openxmlformats.org/officeDocument/2006/relationships/hyperlink" Target="https://esg.businesstoday.com.tw/article/category/180689/post/202207200040" TargetMode="External"/><Relationship Id="rId688" Type="http://schemas.openxmlformats.org/officeDocument/2006/relationships/hyperlink" Target="https://esg.businesstoday.com.tw/article/category/180689/post/202010200010" TargetMode="External"/><Relationship Id="rId203" Type="http://schemas.openxmlformats.org/officeDocument/2006/relationships/hyperlink" Target="https://esg.businesstoday.com.tw/article/category/180689/post/202201270033" TargetMode="External"/><Relationship Id="rId445" Type="http://schemas.openxmlformats.org/officeDocument/2006/relationships/hyperlink" Target="https://esg.businesstoday.com.tw/article/category/190807/post/202203070015" TargetMode="External"/><Relationship Id="rId687" Type="http://schemas.openxmlformats.org/officeDocument/2006/relationships/hyperlink" Target="https://esg.businesstoday.com.tw/article/category/190807/post/202110250034" TargetMode="External"/><Relationship Id="rId209" Type="http://schemas.openxmlformats.org/officeDocument/2006/relationships/hyperlink" Target="https://esg.businesstoday.com.tw/article/category/180687/post/202208230025" TargetMode="External"/><Relationship Id="rId208" Type="http://schemas.openxmlformats.org/officeDocument/2006/relationships/hyperlink" Target="https://esg.businesstoday.com.tw/article/category/180689/post/202208240032" TargetMode="External"/><Relationship Id="rId207" Type="http://schemas.openxmlformats.org/officeDocument/2006/relationships/hyperlink" Target="https://esg.businesstoday.com.tw/article/category/180688/post/202208020022" TargetMode="External"/><Relationship Id="rId449" Type="http://schemas.openxmlformats.org/officeDocument/2006/relationships/hyperlink" Target="https://esg.businesstoday.com.tw/article/category/180687/post/202201060010" TargetMode="External"/><Relationship Id="rId1270" Type="http://schemas.openxmlformats.org/officeDocument/2006/relationships/hyperlink" Target="https://esg.businesstoday.com.tw/article/category/180689/post/202205180023" TargetMode="External"/><Relationship Id="rId440" Type="http://schemas.openxmlformats.org/officeDocument/2006/relationships/hyperlink" Target="https://esg.businesstoday.com.tw/article/category/180689/post/202202220016" TargetMode="External"/><Relationship Id="rId682" Type="http://schemas.openxmlformats.org/officeDocument/2006/relationships/hyperlink" Target="https://esg.businesstoday.com.tw/article/category/180687/post/202103110003" TargetMode="External"/><Relationship Id="rId1271" Type="http://schemas.openxmlformats.org/officeDocument/2006/relationships/hyperlink" Target="https://esg.businesstoday.com.tw/article/category/180687/post/202109240035" TargetMode="External"/><Relationship Id="rId681" Type="http://schemas.openxmlformats.org/officeDocument/2006/relationships/hyperlink" Target="https://esg.businesstoday.com.tw/article/category/190807/post/202206080044" TargetMode="External"/><Relationship Id="rId1030" Type="http://schemas.openxmlformats.org/officeDocument/2006/relationships/hyperlink" Target="https://esg.businesstoday.com.tw/article/category/180689/post/202112060015" TargetMode="External"/><Relationship Id="rId1272" Type="http://schemas.openxmlformats.org/officeDocument/2006/relationships/hyperlink" Target="https://esg.businesstoday.com.tw/article/category/180689/post/202112080043" TargetMode="External"/><Relationship Id="rId680" Type="http://schemas.openxmlformats.org/officeDocument/2006/relationships/hyperlink" Target="https://esg.businesstoday.com.tw/article/category/190807/post/202211010029" TargetMode="External"/><Relationship Id="rId1031" Type="http://schemas.openxmlformats.org/officeDocument/2006/relationships/hyperlink" Target="https://esg.businesstoday.com.tw/article/category/180687/post/202203170027" TargetMode="External"/><Relationship Id="rId1273" Type="http://schemas.openxmlformats.org/officeDocument/2006/relationships/hyperlink" Target="https://esg.businesstoday.com.tw/article/category/180689/post/202209280036" TargetMode="External"/><Relationship Id="rId1032" Type="http://schemas.openxmlformats.org/officeDocument/2006/relationships/hyperlink" Target="https://esg.businesstoday.com.tw/article/category/180689/post/202107220045" TargetMode="External"/><Relationship Id="rId1274" Type="http://schemas.openxmlformats.org/officeDocument/2006/relationships/hyperlink" Target="https://esg.businesstoday.com.tw/article/category/180687/post/202102200021" TargetMode="External"/><Relationship Id="rId202" Type="http://schemas.openxmlformats.org/officeDocument/2006/relationships/hyperlink" Target="https://esg.businesstoday.com.tw/article/category/190807/post/202112010050" TargetMode="External"/><Relationship Id="rId444" Type="http://schemas.openxmlformats.org/officeDocument/2006/relationships/hyperlink" Target="https://esg.businesstoday.com.tw/article/category/180687/post/202207200043" TargetMode="External"/><Relationship Id="rId686" Type="http://schemas.openxmlformats.org/officeDocument/2006/relationships/hyperlink" Target="https://esg.businesstoday.com.tw/article/category/180687/post/202102280007" TargetMode="External"/><Relationship Id="rId1033" Type="http://schemas.openxmlformats.org/officeDocument/2006/relationships/hyperlink" Target="https://esg.businesstoday.com.tw/article/category/180687/post/202205050013" TargetMode="External"/><Relationship Id="rId1275" Type="http://schemas.openxmlformats.org/officeDocument/2006/relationships/hyperlink" Target="https://esg.businesstoday.com.tw/article/category/180687/post/202201190031" TargetMode="External"/><Relationship Id="rId201" Type="http://schemas.openxmlformats.org/officeDocument/2006/relationships/hyperlink" Target="https://esg.businesstoday.com.tw/article/category/180688/post/202110290003" TargetMode="External"/><Relationship Id="rId443" Type="http://schemas.openxmlformats.org/officeDocument/2006/relationships/hyperlink" Target="https://esg.businesstoday.com.tw/article/category/180688/post/202208110029" TargetMode="External"/><Relationship Id="rId685" Type="http://schemas.openxmlformats.org/officeDocument/2006/relationships/hyperlink" Target="https://esg.businesstoday.com.tw/article/category/180689/post/202101080021" TargetMode="External"/><Relationship Id="rId1034" Type="http://schemas.openxmlformats.org/officeDocument/2006/relationships/hyperlink" Target="https://esg.businesstoday.com.tw/article/category/180687/post/202008210012" TargetMode="External"/><Relationship Id="rId1276" Type="http://schemas.openxmlformats.org/officeDocument/2006/relationships/hyperlink" Target="https://esg.businesstoday.com.tw/article/category/180687/post/202108170009" TargetMode="External"/><Relationship Id="rId200" Type="http://schemas.openxmlformats.org/officeDocument/2006/relationships/hyperlink" Target="https://esg.businesstoday.com.tw/article/category/180687/post/202204220004" TargetMode="External"/><Relationship Id="rId442" Type="http://schemas.openxmlformats.org/officeDocument/2006/relationships/hyperlink" Target="https://esg.businesstoday.com.tw/article/category/180688/post/202103160033" TargetMode="External"/><Relationship Id="rId684" Type="http://schemas.openxmlformats.org/officeDocument/2006/relationships/hyperlink" Target="https://esg.businesstoday.com.tw/article/category/180688/post/202112300017" TargetMode="External"/><Relationship Id="rId1035" Type="http://schemas.openxmlformats.org/officeDocument/2006/relationships/hyperlink" Target="https://esg.businesstoday.com.tw/article/category/180689/post/202009290054" TargetMode="External"/><Relationship Id="rId1277" Type="http://schemas.openxmlformats.org/officeDocument/2006/relationships/hyperlink" Target="https://esg.businesstoday.com.tw/article/category/180687/post/202106180014" TargetMode="External"/><Relationship Id="rId441" Type="http://schemas.openxmlformats.org/officeDocument/2006/relationships/hyperlink" Target="https://esg.businesstoday.com.tw/article/category/180688/post/202010210050" TargetMode="External"/><Relationship Id="rId683" Type="http://schemas.openxmlformats.org/officeDocument/2006/relationships/hyperlink" Target="https://esg.businesstoday.com.tw/article/category/180687/post/202104210031" TargetMode="External"/><Relationship Id="rId1036" Type="http://schemas.openxmlformats.org/officeDocument/2006/relationships/hyperlink" Target="https://esg.businesstoday.com.tw/article/category/180687/post/202105240028" TargetMode="External"/><Relationship Id="rId1278" Type="http://schemas.openxmlformats.org/officeDocument/2006/relationships/hyperlink" Target="https://esg.businesstoday.com.tw/article/category/180687/post/202103160034" TargetMode="External"/><Relationship Id="rId1026" Type="http://schemas.openxmlformats.org/officeDocument/2006/relationships/hyperlink" Target="https://esg.businesstoday.com.tw/article/category/180687/post/201912050006" TargetMode="External"/><Relationship Id="rId1268" Type="http://schemas.openxmlformats.org/officeDocument/2006/relationships/hyperlink" Target="https://esg.businesstoday.com.tw/article/category/180689/post/202111240006" TargetMode="External"/><Relationship Id="rId1027" Type="http://schemas.openxmlformats.org/officeDocument/2006/relationships/hyperlink" Target="https://esg.businesstoday.com.tw/article/category/180688/post/202108040028" TargetMode="External"/><Relationship Id="rId1269" Type="http://schemas.openxmlformats.org/officeDocument/2006/relationships/hyperlink" Target="https://esg.businesstoday.com.tw/article/category/180687/post/202206100030" TargetMode="External"/><Relationship Id="rId1028" Type="http://schemas.openxmlformats.org/officeDocument/2006/relationships/hyperlink" Target="https://esg.businesstoday.com.tw/article/category/180687/post/202210190010" TargetMode="External"/><Relationship Id="rId1029" Type="http://schemas.openxmlformats.org/officeDocument/2006/relationships/hyperlink" Target="https://esg.businesstoday.com.tw/article/category/180687/post/201708170015" TargetMode="External"/><Relationship Id="rId437" Type="http://schemas.openxmlformats.org/officeDocument/2006/relationships/hyperlink" Target="https://esg.businesstoday.com.tw/article/category/180689/post/202209070008" TargetMode="External"/><Relationship Id="rId679" Type="http://schemas.openxmlformats.org/officeDocument/2006/relationships/hyperlink" Target="https://esg.businesstoday.com.tw/article/category/180688/post/202108010009" TargetMode="External"/><Relationship Id="rId436" Type="http://schemas.openxmlformats.org/officeDocument/2006/relationships/hyperlink" Target="https://esg.businesstoday.com.tw/article/category/180687/post/202207280026" TargetMode="External"/><Relationship Id="rId678" Type="http://schemas.openxmlformats.org/officeDocument/2006/relationships/hyperlink" Target="https://esg.businesstoday.com.tw/article/category/190807/post/202209070014" TargetMode="External"/><Relationship Id="rId435" Type="http://schemas.openxmlformats.org/officeDocument/2006/relationships/hyperlink" Target="https://esg.businesstoday.com.tw/article/category/180687/post/202111040012" TargetMode="External"/><Relationship Id="rId677" Type="http://schemas.openxmlformats.org/officeDocument/2006/relationships/hyperlink" Target="https://esg.businesstoday.com.tw/article/category/180687/post/202206010037" TargetMode="External"/><Relationship Id="rId434" Type="http://schemas.openxmlformats.org/officeDocument/2006/relationships/hyperlink" Target="https://esg.businesstoday.com.tw/article/category/180689/post/202009020004" TargetMode="External"/><Relationship Id="rId676" Type="http://schemas.openxmlformats.org/officeDocument/2006/relationships/hyperlink" Target="https://esg.businesstoday.com.tw/article/category/180689/post/202211070014" TargetMode="External"/><Relationship Id="rId439" Type="http://schemas.openxmlformats.org/officeDocument/2006/relationships/hyperlink" Target="https://esg.businesstoday.com.tw/article/category/180687/post/202004150051" TargetMode="External"/><Relationship Id="rId438" Type="http://schemas.openxmlformats.org/officeDocument/2006/relationships/hyperlink" Target="https://esg.businesstoday.com.tw/article/category/180687/post/202211080019" TargetMode="External"/><Relationship Id="rId671" Type="http://schemas.openxmlformats.org/officeDocument/2006/relationships/hyperlink" Target="https://esg.businesstoday.com.tw/article/category/180687/post/202111100030" TargetMode="External"/><Relationship Id="rId1260" Type="http://schemas.openxmlformats.org/officeDocument/2006/relationships/hyperlink" Target="https://esg.businesstoday.com.tw/article/category/180687/post/202111030077" TargetMode="External"/><Relationship Id="rId670" Type="http://schemas.openxmlformats.org/officeDocument/2006/relationships/hyperlink" Target="https://esg.businesstoday.com.tw/article/category/180689/post/202211280011" TargetMode="External"/><Relationship Id="rId1261" Type="http://schemas.openxmlformats.org/officeDocument/2006/relationships/hyperlink" Target="https://esg.businesstoday.com.tw/article/category/180689/post/202108180040" TargetMode="External"/><Relationship Id="rId1020" Type="http://schemas.openxmlformats.org/officeDocument/2006/relationships/hyperlink" Target="https://esg.businesstoday.com.tw/article/category/180687/post/202009300018" TargetMode="External"/><Relationship Id="rId1262" Type="http://schemas.openxmlformats.org/officeDocument/2006/relationships/hyperlink" Target="https://esg.businesstoday.com.tw/article/category/190807/post/202208180022" TargetMode="External"/><Relationship Id="rId1021" Type="http://schemas.openxmlformats.org/officeDocument/2006/relationships/hyperlink" Target="https://esg.businesstoday.com.tw/article/category/180689/post/202006240020" TargetMode="External"/><Relationship Id="rId1263" Type="http://schemas.openxmlformats.org/officeDocument/2006/relationships/hyperlink" Target="https://esg.businesstoday.com.tw/article/category/180688/post/202202100017" TargetMode="External"/><Relationship Id="rId433" Type="http://schemas.openxmlformats.org/officeDocument/2006/relationships/hyperlink" Target="https://esg.businesstoday.com.tw/article/category/180687/post/202012290021" TargetMode="External"/><Relationship Id="rId675" Type="http://schemas.openxmlformats.org/officeDocument/2006/relationships/hyperlink" Target="https://esg.businesstoday.com.tw/article/category/180687/post/202203170024" TargetMode="External"/><Relationship Id="rId1022" Type="http://schemas.openxmlformats.org/officeDocument/2006/relationships/hyperlink" Target="https://esg.businesstoday.com.tw/article/category/180687/post/202205180025" TargetMode="External"/><Relationship Id="rId1264" Type="http://schemas.openxmlformats.org/officeDocument/2006/relationships/hyperlink" Target="https://esg.businesstoday.com.tw/article/category/180689/post/202211280021" TargetMode="External"/><Relationship Id="rId432" Type="http://schemas.openxmlformats.org/officeDocument/2006/relationships/hyperlink" Target="https://esg.businesstoday.com.tw/article/category/190807/post/202104280048" TargetMode="External"/><Relationship Id="rId674" Type="http://schemas.openxmlformats.org/officeDocument/2006/relationships/hyperlink" Target="https://esg.businesstoday.com.tw/article/category/190807/post/202204110046" TargetMode="External"/><Relationship Id="rId1023" Type="http://schemas.openxmlformats.org/officeDocument/2006/relationships/hyperlink" Target="https://esg.businesstoday.com.tw/article/category/180687/post/202212070023" TargetMode="External"/><Relationship Id="rId1265" Type="http://schemas.openxmlformats.org/officeDocument/2006/relationships/hyperlink" Target="https://esg.businesstoday.com.tw/article/category/180688/post/202209290007" TargetMode="External"/><Relationship Id="rId431" Type="http://schemas.openxmlformats.org/officeDocument/2006/relationships/hyperlink" Target="https://esg.businesstoday.com.tw/article/category/180689/post/202212020033" TargetMode="External"/><Relationship Id="rId673" Type="http://schemas.openxmlformats.org/officeDocument/2006/relationships/hyperlink" Target="https://esg.businesstoday.com.tw/article/category/180689/post/202009280003" TargetMode="External"/><Relationship Id="rId1024" Type="http://schemas.openxmlformats.org/officeDocument/2006/relationships/hyperlink" Target="https://esg.businesstoday.com.tw/article/category/180687/post/202211100006" TargetMode="External"/><Relationship Id="rId1266" Type="http://schemas.openxmlformats.org/officeDocument/2006/relationships/hyperlink" Target="https://esg.businesstoday.com.tw/article/category/180689/post/202211110010" TargetMode="External"/><Relationship Id="rId430" Type="http://schemas.openxmlformats.org/officeDocument/2006/relationships/hyperlink" Target="https://esg.businesstoday.com.tw/article/category/180687/post/201910150022" TargetMode="External"/><Relationship Id="rId672" Type="http://schemas.openxmlformats.org/officeDocument/2006/relationships/hyperlink" Target="https://esg.businesstoday.com.tw/article/category/180687/post/202012230044" TargetMode="External"/><Relationship Id="rId1025" Type="http://schemas.openxmlformats.org/officeDocument/2006/relationships/hyperlink" Target="https://esg.businesstoday.com.tw/article/category/180689/post/202201050004" TargetMode="External"/><Relationship Id="rId1267" Type="http://schemas.openxmlformats.org/officeDocument/2006/relationships/hyperlink" Target="https://esg.businesstoday.com.tw/article/category/190807/post/20211229002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2.25"/>
    <col customWidth="1" min="6" max="6" width="114.63"/>
    <col customWidth="1" min="7" max="7" width="45.38"/>
  </cols>
  <sheetData>
    <row r="1">
      <c r="B1" s="1" t="s">
        <v>0</v>
      </c>
      <c r="C1" s="1" t="s">
        <v>1</v>
      </c>
      <c r="D1" s="1" t="s">
        <v>2</v>
      </c>
      <c r="E1" s="1" t="s">
        <v>3</v>
      </c>
      <c r="F1" s="1" t="s">
        <v>4</v>
      </c>
    </row>
    <row r="2">
      <c r="A2" s="1">
        <v>0.0</v>
      </c>
      <c r="B2" s="1">
        <v>2236.0</v>
      </c>
      <c r="C2" s="2" t="s">
        <v>5</v>
      </c>
      <c r="D2" s="1" t="s">
        <v>6</v>
      </c>
      <c r="E2" s="1">
        <v>0.0</v>
      </c>
      <c r="F2" s="3" t="str">
        <f>IFERROR(__xludf.DUMMYFUNCTION("GOOGLETRANSLATE(D2,""zh"",""en"")"),"Let the leftovers become a ""surprise package""! How does Xinchuang FoodSi waste from 5 million tons of food and find rebuilding business opportunities?")</f>
        <v>Let the leftovers become a "surprise package"! How does Xinchuang FoodSi waste from 5 million tons of food and find rebuilding business opportunities?</v>
      </c>
    </row>
    <row r="3">
      <c r="A3" s="1">
        <v>1.0</v>
      </c>
      <c r="B3" s="1">
        <v>506.0</v>
      </c>
      <c r="C3" s="2" t="s">
        <v>7</v>
      </c>
      <c r="D3" s="1" t="s">
        <v>8</v>
      </c>
      <c r="E3" s="1">
        <v>3.0</v>
      </c>
      <c r="F3" s="3" t="str">
        <f>IFERROR(__xludf.DUMMYFUNCTION("GOOGLETRANSLATE(D3,""zh"",""en"")"),"The traditional academic system collapse? Future education has taken shape")</f>
        <v>The traditional academic system collapse? Future education has taken shape</v>
      </c>
    </row>
    <row r="4">
      <c r="A4" s="1">
        <v>2.0</v>
      </c>
      <c r="B4" s="1">
        <v>184.0</v>
      </c>
      <c r="C4" s="2" t="s">
        <v>9</v>
      </c>
      <c r="D4" s="1" t="s">
        <v>10</v>
      </c>
      <c r="E4" s="1">
        <v>4.0</v>
      </c>
      <c r="F4" s="3" t="str">
        <f>IFERROR(__xludf.DUMMYFUNCTION("GOOGLETRANSLATE(D4,""zh"",""en"")"),"One year without shopping! Reduce the ""three essentials"" of clothes, you only need one notebook")</f>
        <v>One year without shopping! Reduce the "three essentials" of clothes, you only need one notebook</v>
      </c>
    </row>
    <row r="5">
      <c r="A5" s="1">
        <v>3.0</v>
      </c>
      <c r="B5" s="1">
        <v>1005.0</v>
      </c>
      <c r="C5" s="2" t="s">
        <v>11</v>
      </c>
      <c r="D5" s="1" t="s">
        <v>12</v>
      </c>
      <c r="E5" s="1">
        <v>0.0</v>
      </c>
      <c r="F5" s="3" t="str">
        <f>IFERROR(__xludf.DUMMYFUNCTION("GOOGLETRANSLATE(D5,""zh"",""en"")"),"Sinosteel Steel Electric Symbiosis Boiler fulfills coal -fired power generation")</f>
        <v>Sinosteel Steel Electric Symbiosis Boiler fulfills coal -fired power generation</v>
      </c>
    </row>
    <row r="6">
      <c r="A6" s="1">
        <v>4.0</v>
      </c>
      <c r="B6" s="1">
        <v>235.0</v>
      </c>
      <c r="C6" s="2" t="s">
        <v>13</v>
      </c>
      <c r="D6" s="1" t="s">
        <v>14</v>
      </c>
      <c r="E6" s="1">
        <v>0.0</v>
      </c>
      <c r="F6" s="3" t="str">
        <f>IFERROR(__xludf.DUMMYFUNCTION("GOOGLETRANSLATE(D6,""zh"",""en"")"),"How to make an appointment for 5,000 yuan in one night, how can I turn the old paradise to turn the old paradise into Taiwan's most rammed hobby experience?")</f>
        <v>How to make an appointment for 5,000 yuan in one night, how can I turn the old paradise to turn the old paradise into Taiwan's most rammed hobby experience?</v>
      </c>
    </row>
    <row r="7">
      <c r="A7" s="1">
        <v>5.0</v>
      </c>
      <c r="B7" s="1">
        <v>572.0</v>
      </c>
      <c r="C7" s="2" t="s">
        <v>15</v>
      </c>
      <c r="D7" s="1" t="s">
        <v>16</v>
      </c>
      <c r="E7" s="1">
        <v>0.0</v>
      </c>
      <c r="F7" s="3" t="str">
        <f>IFERROR(__xludf.DUMMYFUNCTION("GOOGLETRANSLATE(D7,""zh"",""en"")"),"One function of ordering interface! FOODPANDA Enterprise Responsibility Objective: In 2021, garbage minus 15 million kg")</f>
        <v>One function of ordering interface! FOODPANDA Enterprise Responsibility Objective: In 2021, garbage minus 15 million kg</v>
      </c>
    </row>
    <row r="8">
      <c r="A8" s="1">
        <v>6.0</v>
      </c>
      <c r="B8" s="1">
        <v>1593.0</v>
      </c>
      <c r="C8" s="2" t="s">
        <v>17</v>
      </c>
      <c r="D8" s="1" t="s">
        <v>18</v>
      </c>
      <c r="E8" s="1">
        <v>3.0</v>
      </c>
      <c r="F8" s="3" t="str">
        <f>IFERROR(__xludf.DUMMYFUNCTION("GOOGLETRANSLATE(D8,""zh"",""en"")"),"Follow the carbon disk to investigate the information permanent investment! The carbon discharge households are all exposed in four stages")</f>
        <v>Follow the carbon disk to investigate the information permanent investment! The carbon discharge households are all exposed in four stages</v>
      </c>
    </row>
    <row r="9">
      <c r="A9" s="1">
        <v>7.0</v>
      </c>
      <c r="B9" s="1">
        <v>274.0</v>
      </c>
      <c r="C9" s="2" t="s">
        <v>19</v>
      </c>
      <c r="D9" s="1" t="s">
        <v>20</v>
      </c>
      <c r="E9" s="1">
        <v>3.0</v>
      </c>
      <c r="F9" s="3" t="str">
        <f>IFERROR(__xludf.DUMMYFUNCTION("GOOGLETRANSLATE(D9,""zh"",""en"")"),"How to master the green revitalization of the post -epidemic era")</f>
        <v>How to master the green revitalization of the post -epidemic era</v>
      </c>
    </row>
    <row r="10">
      <c r="A10" s="1">
        <v>8.0</v>
      </c>
      <c r="B10" s="1">
        <v>1789.0</v>
      </c>
      <c r="C10" s="2" t="s">
        <v>21</v>
      </c>
      <c r="D10" s="1" t="s">
        <v>22</v>
      </c>
      <c r="E10" s="1">
        <v>3.0</v>
      </c>
      <c r="F10" s="3" t="str">
        <f>IFERROR(__xludf.DUMMYFUNCTION("GOOGLETRANSLATE(D10,""zh"",""en"")"),"5.6 million tons of carbon reduction in five years! The National Development Council passed the resource cycle plan, and the target reduced 125 million disposable supplies by 2027")</f>
        <v>5.6 million tons of carbon reduction in five years! The National Development Council passed the resource cycle plan, and the target reduced 125 million disposable supplies by 2027</v>
      </c>
    </row>
    <row r="11">
      <c r="A11" s="1">
        <v>9.0</v>
      </c>
      <c r="B11" s="1">
        <v>1592.0</v>
      </c>
      <c r="C11" s="2" t="s">
        <v>23</v>
      </c>
      <c r="D11" s="1" t="s">
        <v>24</v>
      </c>
      <c r="E11" s="1">
        <v>0.0</v>
      </c>
      <c r="F11" s="3" t="str">
        <f>IFERROR(__xludf.DUMMYFUNCTION("GOOGLETRANSLATE(D11,""zh"",""en"")"),"Can you buy chicken leg bento in 50 yuan? How does TASTEME turn the difficult ""leftovers"" problem into a good business?")</f>
        <v>Can you buy chicken leg bento in 50 yuan? How does TASTEME turn the difficult "leftovers" problem into a good business?</v>
      </c>
    </row>
    <row r="12">
      <c r="A12" s="1">
        <v>10.0</v>
      </c>
      <c r="B12" s="1">
        <v>381.0</v>
      </c>
      <c r="C12" s="2" t="s">
        <v>25</v>
      </c>
      <c r="D12" s="1" t="s">
        <v>26</v>
      </c>
      <c r="E12" s="1">
        <v>4.0</v>
      </c>
      <c r="F12" s="3" t="str">
        <f>IFERROR(__xludf.DUMMYFUNCTION("GOOGLETRANSLATE(D12,""zh"",""en"")"),"How to talk to children? Tao Jingying's sex self -cultivated parents must first know how to get sex education for a few points")</f>
        <v>How to talk to children? Tao Jingying's sex self -cultivated parents must first know how to get sex education for a few points</v>
      </c>
    </row>
    <row r="13">
      <c r="A13" s="1">
        <v>11.0</v>
      </c>
      <c r="B13" s="1">
        <v>1604.0</v>
      </c>
      <c r="C13" s="2" t="s">
        <v>27</v>
      </c>
      <c r="D13" s="1" t="s">
        <v>28</v>
      </c>
      <c r="E13" s="1">
        <v>0.0</v>
      </c>
      <c r="F13" s="3" t="str">
        <f>IFERROR(__xludf.DUMMYFUNCTION("GOOGLETRANSLATE(D13,""zh"",""en"")"),"A cup of coffee decides to start a business! Chen Huiping, founder of Sunshine Volt Family: People should not limit their choice of life due to gender")</f>
        <v>A cup of coffee decides to start a business! Chen Huiping, founder of Sunshine Volt Family: People should not limit their choice of life due to gender</v>
      </c>
    </row>
    <row r="14">
      <c r="A14" s="1">
        <v>12.0</v>
      </c>
      <c r="B14" s="1">
        <v>606.0</v>
      </c>
      <c r="C14" s="2" t="s">
        <v>29</v>
      </c>
      <c r="D14" s="1" t="s">
        <v>30</v>
      </c>
      <c r="E14" s="1">
        <v>3.0</v>
      </c>
      <c r="F14" s="3" t="str">
        <f>IFERROR(__xludf.DUMMYFUNCTION("GOOGLETRANSLATE(D14,""zh"",""en"")"),"Fighting Sun Optoelectronics Metro Standard ""Shen Rongjin: The government's 4 tube of the coexistence of fishing and electricity in the government")</f>
        <v>Fighting Sun Optoelectronics Metro Standard "Shen Rongjin: The government's 4 tube of the coexistence of fishing and electricity in the government</v>
      </c>
    </row>
    <row r="15">
      <c r="A15" s="1">
        <v>13.0</v>
      </c>
      <c r="B15" s="1">
        <v>2259.0</v>
      </c>
      <c r="C15" s="2" t="s">
        <v>31</v>
      </c>
      <c r="D15" s="1" t="s">
        <v>32</v>
      </c>
      <c r="E15" s="1">
        <v>3.0</v>
      </c>
      <c r="F15" s="3" t="str">
        <f>IFERROR(__xludf.DUMMYFUNCTION("GOOGLETRANSLATE(D15,""zh"",""en"")"),"All life and defense war on the earth! What are the solutions for climate change? The top ten key methods you must know")</f>
        <v>All life and defense war on the earth! What are the solutions for climate change? The top ten key methods you must know</v>
      </c>
    </row>
    <row r="16">
      <c r="A16" s="1">
        <v>14.0</v>
      </c>
      <c r="B16" s="1">
        <v>1186.0</v>
      </c>
      <c r="C16" s="2" t="s">
        <v>33</v>
      </c>
      <c r="D16" s="1" t="s">
        <v>34</v>
      </c>
      <c r="E16" s="1">
        <v>3.0</v>
      </c>
      <c r="F16" s="3" t="str">
        <f>IFERROR(__xludf.DUMMYFUNCTION("GOOGLETRANSLATE(D16,""zh"",""en"")"),"""In terms of $ 3 per ton, global carbon prices are still too low!"" Fidelity International Investment: Accelerate carbon reduction, the success or failure depends on COP26")</f>
        <v>"In terms of $ 3 per ton, global carbon prices are still too low!" Fidelity International Investment: Accelerate carbon reduction, the success or failure depends on COP26</v>
      </c>
    </row>
    <row r="17">
      <c r="A17" s="1">
        <v>15.0</v>
      </c>
      <c r="B17" s="1">
        <v>2005.0</v>
      </c>
      <c r="C17" s="2" t="s">
        <v>35</v>
      </c>
      <c r="D17" s="1" t="s">
        <v>36</v>
      </c>
      <c r="E17" s="1">
        <v>0.0</v>
      </c>
      <c r="F17" s="3" t="str">
        <f>IFERROR(__xludf.DUMMYFUNCTION("GOOGLETRANSLATE(D17,""zh"",""en"")"),"Science and technology reshape financial services. Yushan embraces technology to create a healthy and tough organization")</f>
        <v>Science and technology reshape financial services. Yushan embraces technology to create a healthy and tough organization</v>
      </c>
    </row>
    <row r="18">
      <c r="A18" s="1">
        <v>16.0</v>
      </c>
      <c r="B18" s="1">
        <v>1165.0</v>
      </c>
      <c r="C18" s="2" t="s">
        <v>37</v>
      </c>
      <c r="D18" s="1" t="s">
        <v>38</v>
      </c>
      <c r="E18" s="1">
        <v>0.0</v>
      </c>
      <c r="F18" s="3" t="str">
        <f>IFERROR(__xludf.DUMMYFUNCTION("GOOGLETRANSLATE(D18,""zh"",""en"")"),"Taida's 50th anniversary show green strength! How can 3,500 people participate in zero carbon target?")</f>
        <v>Taida's 50th anniversary show green strength! How can 3,500 people participate in zero carbon target?</v>
      </c>
    </row>
    <row r="19">
      <c r="A19" s="1">
        <v>17.0</v>
      </c>
      <c r="B19" s="1">
        <v>554.0</v>
      </c>
      <c r="C19" s="2" t="s">
        <v>39</v>
      </c>
      <c r="D19" s="1" t="s">
        <v>40</v>
      </c>
      <c r="E19" s="1">
        <v>3.0</v>
      </c>
      <c r="F19" s="3" t="str">
        <f>IFERROR(__xludf.DUMMYFUNCTION("GOOGLETRANSLATE(D19,""zh"",""en"")"),"The strongest museum has abandoned millions of annual salary! Smaller pensions are just to do ""this matter""!")</f>
        <v>The strongest museum has abandoned millions of annual salary! Smaller pensions are just to do "this matter"!</v>
      </c>
    </row>
    <row r="20">
      <c r="A20" s="1">
        <v>18.0</v>
      </c>
      <c r="B20" s="1">
        <v>1313.0</v>
      </c>
      <c r="C20" s="2" t="s">
        <v>41</v>
      </c>
      <c r="D20" s="1" t="s">
        <v>42</v>
      </c>
      <c r="E20" s="1">
        <v>1.0</v>
      </c>
      <c r="F20" s="3" t="str">
        <f>IFERROR(__xludf.DUMMYFUNCTION("GOOGLETRANSLATE(D20,""zh"",""en"")"),"Loss nearly 400 million revenue! Why did the cosmetic brand LUSH turn off the social platforms such as Facebook, IG, TIKTOK?")</f>
        <v>Loss nearly 400 million revenue! Why did the cosmetic brand LUSH turn off the social platforms such as Facebook, IG, TIKTOK?</v>
      </c>
    </row>
    <row r="21">
      <c r="A21" s="1">
        <v>19.0</v>
      </c>
      <c r="B21" s="1">
        <v>875.0</v>
      </c>
      <c r="C21" s="2" t="s">
        <v>43</v>
      </c>
      <c r="D21" s="1" t="s">
        <v>44</v>
      </c>
      <c r="E21" s="1">
        <v>0.0</v>
      </c>
      <c r="F21" s="3" t="str">
        <f>IFERROR(__xludf.DUMMYFUNCTION("GOOGLETRANSLATE(D21,""zh"",""en"")"),"Taibu's shareholders will pass the dividend of 3.5 yuan, Dong Zhenping Zhang Anping: fully transforming green enterprises")</f>
        <v>Taibu's shareholders will pass the dividend of 3.5 yuan, Dong Zhenping Zhang Anping: fully transforming green enterprises</v>
      </c>
    </row>
    <row r="22">
      <c r="A22" s="1">
        <v>20.0</v>
      </c>
      <c r="B22" s="1">
        <v>2309.0</v>
      </c>
      <c r="C22" s="2" t="s">
        <v>45</v>
      </c>
      <c r="D22" s="1" t="s">
        <v>46</v>
      </c>
      <c r="E22" s="1">
        <v>0.0</v>
      </c>
      <c r="F22" s="3" t="str">
        <f>IFERROR(__xludf.DUMMYFUNCTION("GOOGLETRANSLATE(D22,""zh"",""en"")"),"Each bottle of fresh milk can be sold fairly, so that the supplier gets reasonable remuneration ... How does fresh milk workshop rely on ""ultra -transparent"" annual revenue of 600 million")</f>
        <v>Each bottle of fresh milk can be sold fairly, so that the supplier gets reasonable remuneration ... How does fresh milk workshop rely on "ultra -transparent" annual revenue of 600 million</v>
      </c>
    </row>
    <row r="23">
      <c r="A23" s="1">
        <v>21.0</v>
      </c>
      <c r="B23" s="1">
        <v>397.0</v>
      </c>
      <c r="C23" s="2" t="s">
        <v>47</v>
      </c>
      <c r="D23" s="1" t="s">
        <v>48</v>
      </c>
      <c r="E23" s="1">
        <v>3.0</v>
      </c>
      <c r="F23" s="3" t="str">
        <f>IFERROR(__xludf.DUMMYFUNCTION("GOOGLETRANSLATE(D23,""zh"",""en"")"),"Don't think that doing ESG is just doing good ... A fable story understands: the true meaning of sustainable operation")</f>
        <v>Don't think that doing ESG is just doing good ... A fable story understands: the true meaning of sustainable operation</v>
      </c>
    </row>
    <row r="24">
      <c r="A24" s="1">
        <v>22.0</v>
      </c>
      <c r="B24" s="1">
        <v>1946.0</v>
      </c>
      <c r="C24" s="2" t="s">
        <v>49</v>
      </c>
      <c r="D24" s="1" t="s">
        <v>50</v>
      </c>
      <c r="E24" s="1">
        <v>0.0</v>
      </c>
      <c r="F24" s="3" t="str">
        <f>IFERROR(__xludf.DUMMYFUNCTION("GOOGLETRANSLATE(D24,""zh"",""en"")"),"""Restore ‧ Starting"" welcomes the return of daily Citi Global Volunteer Day calling on employees to reduce plasticity and clear up wheelchair to care for the mental health")</f>
        <v>"Restore ‧ Starting" welcomes the return of daily Citi Global Volunteer Day calling on employees to reduce plasticity and clear up wheelchair to care for the mental health</v>
      </c>
    </row>
    <row r="25">
      <c r="A25" s="1">
        <v>23.0</v>
      </c>
      <c r="B25" s="1">
        <v>1106.0</v>
      </c>
      <c r="C25" s="2" t="s">
        <v>51</v>
      </c>
      <c r="D25" s="1" t="s">
        <v>52</v>
      </c>
      <c r="E25" s="1">
        <v>3.0</v>
      </c>
      <c r="F25" s="3" t="str">
        <f>IFERROR(__xludf.DUMMYFUNCTION("GOOGLETRANSLATE(D25,""zh"",""en"")"),"2021 World Environment Clean Day be cool! Let the earth cool down!")</f>
        <v>2021 World Environment Clean Day be cool! Let the earth cool down!</v>
      </c>
    </row>
    <row r="26">
      <c r="A26" s="1">
        <v>24.0</v>
      </c>
      <c r="B26" s="1">
        <v>31.0</v>
      </c>
      <c r="C26" s="2" t="s">
        <v>53</v>
      </c>
      <c r="D26" s="1" t="s">
        <v>54</v>
      </c>
      <c r="E26" s="1">
        <v>3.0</v>
      </c>
      <c r="F26" s="3" t="str">
        <f>IFERROR(__xludf.DUMMYFUNCTION("GOOGLETRANSLATE(D26,""zh"",""en"")"),"Create the value that can be shared")</f>
        <v>Create the value that can be shared</v>
      </c>
    </row>
    <row r="27">
      <c r="A27" s="1">
        <v>25.0</v>
      </c>
      <c r="B27" s="1">
        <v>183.0</v>
      </c>
      <c r="C27" s="2" t="s">
        <v>55</v>
      </c>
      <c r="D27" s="1" t="s">
        <v>56</v>
      </c>
      <c r="E27" s="1">
        <v>3.0</v>
      </c>
      <c r="F27" s="3" t="str">
        <f>IFERROR(__xludf.DUMMYFUNCTION("GOOGLETRANSLATE(D27,""zh"",""en"")"),"Swedish girls spoke for climate change, and the annual character of the selected era magazine caused controversy for ""reason""")</f>
        <v>Swedish girls spoke for climate change, and the annual character of the selected era magazine caused controversy for "reason"</v>
      </c>
    </row>
    <row r="28">
      <c r="A28" s="1">
        <v>26.0</v>
      </c>
      <c r="B28" s="1">
        <v>465.0</v>
      </c>
      <c r="C28" s="2" t="s">
        <v>57</v>
      </c>
      <c r="D28" s="1" t="s">
        <v>58</v>
      </c>
      <c r="E28" s="1">
        <v>3.0</v>
      </c>
      <c r="F28" s="3" t="str">
        <f>IFERROR(__xludf.DUMMYFUNCTION("GOOGLETRANSLATE(D28,""zh"",""en"")"),"Enterprise carbon reduction enhances green competitiveness")</f>
        <v>Enterprise carbon reduction enhances green competitiveness</v>
      </c>
    </row>
    <row r="29">
      <c r="A29" s="1">
        <v>27.0</v>
      </c>
      <c r="B29" s="1">
        <v>2048.0</v>
      </c>
      <c r="C29" s="2" t="s">
        <v>59</v>
      </c>
      <c r="D29" s="1" t="s">
        <v>60</v>
      </c>
      <c r="E29" s="1">
        <v>0.0</v>
      </c>
      <c r="F29" s="3" t="str">
        <f>IFERROR(__xludf.DUMMYFUNCTION("GOOGLETRANSLATE(D29,""zh"",""en"")"),"Citi bring Taiwan Green Energy Public Welfare Development Association and Sunshine Volt House to create the first domestic public welfare carbon rights")</f>
        <v>Citi bring Taiwan Green Energy Public Welfare Development Association and Sunshine Volt House to create the first domestic public welfare carbon rights</v>
      </c>
    </row>
    <row r="30">
      <c r="A30" s="1">
        <v>28.0</v>
      </c>
      <c r="B30" s="1">
        <v>1245.0</v>
      </c>
      <c r="C30" s="2" t="s">
        <v>61</v>
      </c>
      <c r="D30" s="1" t="s">
        <v>62</v>
      </c>
      <c r="E30" s="1">
        <v>0.0</v>
      </c>
      <c r="F30" s="3" t="str">
        <f>IFERROR(__xludf.DUMMYFUNCTION("GOOGLETRANSLATE(D30,""zh"",""en"")"),"The old company rotates! Datong, who was silent for 50 years, would speak, and it was him behind the scenes ...")</f>
        <v>The old company rotates! Datong, who was silent for 50 years, would speak, and it was him behind the scenes ...</v>
      </c>
    </row>
    <row r="31">
      <c r="A31" s="1">
        <v>29.0</v>
      </c>
      <c r="B31" s="1">
        <v>717.0</v>
      </c>
      <c r="C31" s="2" t="s">
        <v>63</v>
      </c>
      <c r="D31" s="1" t="s">
        <v>64</v>
      </c>
      <c r="E31" s="1">
        <v>3.0</v>
      </c>
      <c r="F31" s="3" t="str">
        <f>IFERROR(__xludf.DUMMYFUNCTION("GOOGLETRANSLATE(D31,""zh"",""en"")"),"For 10 years for Fukushima nuclear disaster ... Former Prime Minister Naoto Naoto Confession: Nuclear power is really cheap enough to need national gambling?")</f>
        <v>For 10 years for Fukushima nuclear disaster ... Former Prime Minister Naoto Naoto Confession: Nuclear power is really cheap enough to need national gambling?</v>
      </c>
    </row>
    <row r="32">
      <c r="A32" s="1">
        <v>30.0</v>
      </c>
      <c r="B32" s="1">
        <v>2415.0</v>
      </c>
      <c r="C32" s="2" t="s">
        <v>65</v>
      </c>
      <c r="D32" s="1" t="s">
        <v>66</v>
      </c>
      <c r="E32" s="1">
        <v>3.0</v>
      </c>
      <c r="F32" s="3" t="str">
        <f>IFERROR(__xludf.DUMMYFUNCTION("GOOGLETRANSLATE(D32,""zh"",""en"")"),"Do you feel? It's expensive to eat anything! The unit price of the restaurant has risen by 20 %.")</f>
        <v>Do you feel? It's expensive to eat anything! The unit price of the restaurant has risen by 20 %.</v>
      </c>
    </row>
    <row r="33">
      <c r="A33" s="1">
        <v>31.0</v>
      </c>
      <c r="B33" s="1">
        <v>2079.0</v>
      </c>
      <c r="C33" s="2" t="s">
        <v>67</v>
      </c>
      <c r="D33" s="1" t="s">
        <v>68</v>
      </c>
      <c r="E33" s="1">
        <v>0.0</v>
      </c>
      <c r="F33" s="3" t="str">
        <f>IFERROR(__xludf.DUMMYFUNCTION("GOOGLETRANSLATE(D33,""zh"",""en"")"),"It takes 8 years to develop! JR East China Sea launched the latest hybrid special emergency train, which greatly reduced 30 % carbon row")</f>
        <v>It takes 8 years to develop! JR East China Sea launched the latest hybrid special emergency train, which greatly reduced 30 % carbon row</v>
      </c>
    </row>
    <row r="34">
      <c r="A34" s="1">
        <v>32.0</v>
      </c>
      <c r="B34" s="1">
        <v>132.0</v>
      </c>
      <c r="C34" s="2" t="s">
        <v>69</v>
      </c>
      <c r="D34" s="1" t="s">
        <v>70</v>
      </c>
      <c r="E34" s="1">
        <v>3.0</v>
      </c>
      <c r="F34" s="3" t="str">
        <f>IFERROR(__xludf.DUMMYFUNCTION("GOOGLETRANSLATE(D34,""zh"",""en"")"),"The ""carbon"" that is not shocked is obsessed")</f>
        <v>The "carbon" that is not shocked is obsessed</v>
      </c>
    </row>
    <row r="35">
      <c r="A35" s="1">
        <v>33.0</v>
      </c>
      <c r="B35" s="1">
        <v>1109.0</v>
      </c>
      <c r="C35" s="2" t="s">
        <v>71</v>
      </c>
      <c r="D35" s="1" t="s">
        <v>72</v>
      </c>
      <c r="E35" s="1">
        <v>3.0</v>
      </c>
      <c r="F35" s="3" t="str">
        <f>IFERROR(__xludf.DUMMYFUNCTION("GOOGLETRANSLATE(D35,""zh"",""en"")"),"What is carbon neutralization and net zero carbon row? Understand the global environmental trend once: carbon neutrality is the key to sustainable development")</f>
        <v>What is carbon neutralization and net zero carbon row? Understand the global environmental trend once: carbon neutrality is the key to sustainable development</v>
      </c>
    </row>
    <row r="36">
      <c r="A36" s="1">
        <v>34.0</v>
      </c>
      <c r="B36" s="1">
        <v>1886.0</v>
      </c>
      <c r="C36" s="2" t="s">
        <v>73</v>
      </c>
      <c r="D36" s="1" t="s">
        <v>74</v>
      </c>
      <c r="E36" s="1">
        <v>2.0</v>
      </c>
      <c r="F36" s="3" t="str">
        <f>IFERROR(__xludf.DUMMYFUNCTION("GOOGLETRANSLATE(D36,""zh"",""en"")"),"Taishinjin and Xinguangjin ""Brothers are preparing for the top of the mountain""? The merger may play real! Taishin's establishment of a consolidated research team for evaluation")</f>
        <v>Taishinjin and Xinguangjin "Brothers are preparing for the top of the mountain"? The merger may play real! Taishin's establishment of a consolidated research team for evaluation</v>
      </c>
    </row>
    <row r="37">
      <c r="A37" s="1">
        <v>35.0</v>
      </c>
      <c r="B37" s="1">
        <v>2272.0</v>
      </c>
      <c r="C37" s="2" t="s">
        <v>75</v>
      </c>
      <c r="D37" s="1" t="s">
        <v>76</v>
      </c>
      <c r="E37" s="1">
        <v>0.0</v>
      </c>
      <c r="F37" s="3" t="str">
        <f>IFERROR(__xludf.DUMMYFUNCTION("GOOGLETRANSLATE(D37,""zh"",""en"")"),"7-11 Coffee for a week for a week for free! Find out the treasure bottle and waste battery in the family to change it.")</f>
        <v>7-11 Coffee for a week for a week for free! Find out the treasure bottle and waste battery in the family to change it.</v>
      </c>
    </row>
    <row r="38">
      <c r="A38" s="1">
        <v>36.0</v>
      </c>
      <c r="B38" s="1">
        <v>2400.0</v>
      </c>
      <c r="C38" s="2" t="s">
        <v>77</v>
      </c>
      <c r="D38" s="1" t="s">
        <v>78</v>
      </c>
      <c r="E38" s="1">
        <v>3.0</v>
      </c>
      <c r="F38" s="3" t="str">
        <f>IFERROR(__xludf.DUMMYFUNCTION("GOOGLETRANSLATE(D38,""zh"",""en"")"),"River green is a good business? Crack the 12 possible techniques to avoid becoming a corporate drifting.")</f>
        <v>River green is a good business? Crack the 12 possible techniques to avoid becoming a corporate drifting.</v>
      </c>
    </row>
    <row r="39">
      <c r="A39" s="1">
        <v>37.0</v>
      </c>
      <c r="B39" s="1">
        <v>610.0</v>
      </c>
      <c r="C39" s="2" t="s">
        <v>79</v>
      </c>
      <c r="D39" s="1" t="s">
        <v>80</v>
      </c>
      <c r="E39" s="1">
        <v>3.0</v>
      </c>
      <c r="F39" s="3" t="str">
        <f>IFERROR(__xludf.DUMMYFUNCTION("GOOGLETRANSLATE(D39,""zh"",""en"")"),"90 % of Taiwanese have the habit of recycling, but 40 % of resources have been lost! Illustration 101 common garbage")</f>
        <v>90 % of Taiwanese have the habit of recycling, but 40 % of resources have been lost! Illustration 101 common garbage</v>
      </c>
    </row>
    <row r="40">
      <c r="A40" s="1">
        <v>38.0</v>
      </c>
      <c r="B40" s="1">
        <v>2423.0</v>
      </c>
      <c r="C40" s="2" t="s">
        <v>81</v>
      </c>
      <c r="D40" s="1" t="s">
        <v>82</v>
      </c>
      <c r="E40" s="1">
        <v>3.0</v>
      </c>
      <c r="F40" s="3" t="str">
        <f>IFERROR(__xludf.DUMMYFUNCTION("GOOGLETRANSLATE(D40,""zh"",""en"")"),"The first wave of air -conditioned groups went straight to the ""cold current"" level! The minimum frozen in Taiwan on weekends is 4 ° C. One picture understands the low temperature in various places ... this day will be heated back on this day")</f>
        <v>The first wave of air -conditioned groups went straight to the "cold current" level! The minimum frozen in Taiwan on weekends is 4 ° C. One picture understands the low temperature in various places ... this day will be heated back on this day</v>
      </c>
    </row>
    <row r="41">
      <c r="A41" s="1">
        <v>39.0</v>
      </c>
      <c r="B41" s="1">
        <v>55.0</v>
      </c>
      <c r="C41" s="2" t="s">
        <v>83</v>
      </c>
      <c r="D41" s="1" t="s">
        <v>84</v>
      </c>
      <c r="E41" s="1">
        <v>3.0</v>
      </c>
      <c r="F41" s="3" t="str">
        <f>IFERROR(__xludf.DUMMYFUNCTION("GOOGLETRANSLATE(D41,""zh"",""en"")"),"Tongtong merchants join hands with small farmers to build food trust")</f>
        <v>Tongtong merchants join hands with small farmers to build food trust</v>
      </c>
    </row>
    <row r="42">
      <c r="A42" s="1">
        <v>40.0</v>
      </c>
      <c r="B42" s="1">
        <v>272.0</v>
      </c>
      <c r="C42" s="2" t="s">
        <v>85</v>
      </c>
      <c r="D42" s="1" t="s">
        <v>86</v>
      </c>
      <c r="E42" s="1">
        <v>3.0</v>
      </c>
      <c r="F42" s="3" t="str">
        <f>IFERROR(__xludf.DUMMYFUNCTION("GOOGLETRANSLATE(D42,""zh"",""en"")"),"Seven thoughts to break the GDP myth! Interpret ""Glose Economics""")</f>
        <v>Seven thoughts to break the GDP myth! Interpret "Glose Economics"</v>
      </c>
    </row>
    <row r="43">
      <c r="A43" s="1">
        <v>41.0</v>
      </c>
      <c r="B43" s="1">
        <v>137.0</v>
      </c>
      <c r="C43" s="2" t="s">
        <v>87</v>
      </c>
      <c r="D43" s="1" t="s">
        <v>88</v>
      </c>
      <c r="E43" s="1">
        <v>3.0</v>
      </c>
      <c r="F43" s="3" t="str">
        <f>IFERROR(__xludf.DUMMYFUNCTION("GOOGLETRANSLATE(D43,""zh"",""en"")"),"Why do good help to continue to operate forever?")</f>
        <v>Why do good help to continue to operate forever?</v>
      </c>
    </row>
    <row r="44">
      <c r="A44" s="1">
        <v>42.0</v>
      </c>
      <c r="B44" s="1">
        <v>2425.0</v>
      </c>
      <c r="C44" s="2" t="s">
        <v>89</v>
      </c>
      <c r="D44" s="1" t="s">
        <v>90</v>
      </c>
      <c r="E44" s="1">
        <v>0.0</v>
      </c>
      <c r="F44" s="3" t="str">
        <f>IFERROR(__xludf.DUMMYFUNCTION("GOOGLETRANSLATE(D44,""zh"",""en"")"),"Do not install it in a plastic bottle for sale. How can I send it to consumers? London packaging designer: reducing waste is my primary task")</f>
        <v>Do not install it in a plastic bottle for sale. How can I send it to consumers? London packaging designer: reducing waste is my primary task</v>
      </c>
    </row>
    <row r="45">
      <c r="A45" s="1">
        <v>43.0</v>
      </c>
      <c r="B45" s="1">
        <v>1805.0</v>
      </c>
      <c r="C45" s="2" t="s">
        <v>91</v>
      </c>
      <c r="D45" s="1" t="s">
        <v>92</v>
      </c>
      <c r="E45" s="1">
        <v>2.0</v>
      </c>
      <c r="F45" s="3" t="str">
        <f>IFERROR(__xludf.DUMMYFUNCTION("GOOGLETRANSLATE(D45,""zh"",""en"")"),"The more the portion, the better? ""Reducing food waste"" has become a new proposition of consumption.")</f>
        <v>The more the portion, the better? "Reducing food waste" has become a new proposition of consumption.</v>
      </c>
    </row>
    <row r="46">
      <c r="A46" s="1">
        <v>44.0</v>
      </c>
      <c r="B46" s="1">
        <v>1390.0</v>
      </c>
      <c r="C46" s="2" t="s">
        <v>93</v>
      </c>
      <c r="D46" s="1" t="s">
        <v>94</v>
      </c>
      <c r="E46" s="1">
        <v>0.0</v>
      </c>
      <c r="F46" s="3" t="str">
        <f>IFERROR(__xludf.DUMMYFUNCTION("GOOGLETRANSLATE(D46,""zh"",""en"")"),"Yushan Golden Control has long supported medical development to guard health together!")</f>
        <v>Yushan Golden Control has long supported medical development to guard health together!</v>
      </c>
    </row>
    <row r="47">
      <c r="A47" s="1">
        <v>45.0</v>
      </c>
      <c r="B47" s="1">
        <v>696.0</v>
      </c>
      <c r="C47" s="2" t="s">
        <v>95</v>
      </c>
      <c r="D47" s="1" t="s">
        <v>96</v>
      </c>
      <c r="E47" s="1">
        <v>3.0</v>
      </c>
      <c r="F47" s="3" t="str">
        <f>IFERROR(__xludf.DUMMYFUNCTION("GOOGLETRANSLATE(D47,""zh"",""en"")"),"Why can the circular economy be fine and long, but it is not good for short -term financial figures? Five major business models of sustainable development")</f>
        <v>Why can the circular economy be fine and long, but it is not good for short -term financial figures? Five major business models of sustainable development</v>
      </c>
    </row>
    <row r="48">
      <c r="A48" s="1">
        <v>46.0</v>
      </c>
      <c r="B48" s="1">
        <v>1290.0</v>
      </c>
      <c r="C48" s="2" t="s">
        <v>97</v>
      </c>
      <c r="D48" s="1" t="s">
        <v>98</v>
      </c>
      <c r="E48" s="1">
        <v>3.0</v>
      </c>
      <c r="F48" s="3" t="str">
        <f>IFERROR(__xludf.DUMMYFUNCTION("GOOGLETRANSLATE(D48,""zh"",""en"")"),"Don't give up! Promote the development of global ESG and bring sustainable views into Taiwan, Lin Yi, the author of this weekly column, died in a car accident.")</f>
        <v>Don't give up! Promote the development of global ESG and bring sustainable views into Taiwan, Lin Yi, the author of this weekly column, died in a car accident.</v>
      </c>
    </row>
    <row r="49">
      <c r="A49" s="1">
        <v>47.0</v>
      </c>
      <c r="B49" s="1">
        <v>1139.0</v>
      </c>
      <c r="C49" s="2" t="s">
        <v>99</v>
      </c>
      <c r="D49" s="1" t="s">
        <v>100</v>
      </c>
      <c r="E49" s="1">
        <v>3.0</v>
      </c>
      <c r="F49" s="3" t="str">
        <f>IFERROR(__xludf.DUMMYFUNCTION("GOOGLETRANSLATE(D49,""zh"",""en"")"),"""Climate Change Crisis"" cannot stand high temperature! Young birds jumped out of the bird's nest, causing a large number of birds to die")</f>
        <v>"Climate Change Crisis" cannot stand high temperature! Young birds jumped out of the bird's nest, causing a large number of birds to die</v>
      </c>
    </row>
    <row r="50">
      <c r="A50" s="1">
        <v>48.0</v>
      </c>
      <c r="B50" s="1">
        <v>867.0</v>
      </c>
      <c r="C50" s="2" t="s">
        <v>101</v>
      </c>
      <c r="D50" s="1" t="s">
        <v>102</v>
      </c>
      <c r="E50" s="1">
        <v>4.0</v>
      </c>
      <c r="F50" s="3" t="str">
        <f>IFERROR(__xludf.DUMMYFUNCTION("GOOGLETRANSLATE(D50,""zh"",""en"")"),"Organization package ""Vaccine residue is open for vaccination 18 years old, counties and cities planning and appointment methods")</f>
        <v>Organization package "Vaccine residue is open for vaccination 18 years old, counties and cities planning and appointment methods</v>
      </c>
    </row>
    <row r="51">
      <c r="A51" s="1">
        <v>49.0</v>
      </c>
      <c r="B51" s="1">
        <v>2380.0</v>
      </c>
      <c r="C51" s="2" t="s">
        <v>103</v>
      </c>
      <c r="D51" s="1" t="s">
        <v>104</v>
      </c>
      <c r="E51" s="1">
        <v>0.0</v>
      </c>
      <c r="F51" s="3" t="str">
        <f>IFERROR(__xludf.DUMMYFUNCTION("GOOGLETRANSLATE(D51,""zh"",""en"")"),"It takes 9 years to create a 100% recyclable bottle cap! Tomato sauce leading brand challenge new packaging")</f>
        <v>It takes 9 years to create a 100% recyclable bottle cap! Tomato sauce leading brand challenge new packaging</v>
      </c>
    </row>
    <row r="52">
      <c r="A52" s="1">
        <v>50.0</v>
      </c>
      <c r="B52" s="1">
        <v>765.0</v>
      </c>
      <c r="C52" s="2" t="s">
        <v>105</v>
      </c>
      <c r="D52" s="1" t="s">
        <v>106</v>
      </c>
      <c r="E52" s="1">
        <v>3.0</v>
      </c>
      <c r="F52" s="3" t="str">
        <f>IFERROR(__xludf.DUMMYFUNCTION("GOOGLETRANSLATE(D52,""zh"",""en"")"),"Sherry is difficult to solve, the aboriginal culture back black pot? Ecological sustainability, animal welfare debate: What is the boundary?")</f>
        <v>Sherry is difficult to solve, the aboriginal culture back black pot? Ecological sustainability, animal welfare debate: What is the boundary?</v>
      </c>
    </row>
    <row r="53">
      <c r="A53" s="1">
        <v>51.0</v>
      </c>
      <c r="B53" s="1">
        <v>685.0</v>
      </c>
      <c r="C53" s="2" t="s">
        <v>107</v>
      </c>
      <c r="D53" s="1" t="s">
        <v>108</v>
      </c>
      <c r="E53" s="1">
        <v>0.0</v>
      </c>
      <c r="F53" s="3" t="str">
        <f>IFERROR(__xludf.DUMMYFUNCTION("GOOGLETRANSLATE(D53,""zh"",""en"")"),"UMC deeply cultivated ESG! The top 5 % of the company's governance evaluation ranking, selected into DJSI for 13 consecutive years")</f>
        <v>UMC deeply cultivated ESG! The top 5 % of the company's governance evaluation ranking, selected into DJSI for 13 consecutive years</v>
      </c>
    </row>
    <row r="54">
      <c r="A54" s="1">
        <v>52.0</v>
      </c>
      <c r="B54" s="1">
        <v>1161.0</v>
      </c>
      <c r="C54" s="2" t="s">
        <v>109</v>
      </c>
      <c r="D54" s="1" t="s">
        <v>110</v>
      </c>
      <c r="E54" s="1">
        <v>3.0</v>
      </c>
      <c r="F54" s="3" t="str">
        <f>IFERROR(__xludf.DUMMYFUNCTION("GOOGLETRANSLATE(D54,""zh"",""en"")"),"What is the definition of carbon footprints? Understand carbon footprint labels to truly green consumption")</f>
        <v>What is the definition of carbon footprints? Understand carbon footprint labels to truly green consumption</v>
      </c>
    </row>
    <row r="55">
      <c r="A55" s="1">
        <v>53.0</v>
      </c>
      <c r="B55" s="1">
        <v>1911.0</v>
      </c>
      <c r="C55" s="2" t="s">
        <v>111</v>
      </c>
      <c r="D55" s="1" t="s">
        <v>112</v>
      </c>
      <c r="E55" s="1">
        <v>3.0</v>
      </c>
      <c r="F55" s="3" t="str">
        <f>IFERROR(__xludf.DUMMYFUNCTION("GOOGLETRANSLATE(D55,""zh"",""en"")"),"The top 25 global supply chain is released! Pfizer and AZ Pharmaceuticals entered the list, ESG became the key competitiveness of the supply chain?")</f>
        <v>The top 25 global supply chain is released! Pfizer and AZ Pharmaceuticals entered the list, ESG became the key competitiveness of the supply chain?</v>
      </c>
    </row>
    <row r="56">
      <c r="A56" s="1">
        <v>54.0</v>
      </c>
      <c r="B56" s="1">
        <v>353.0</v>
      </c>
      <c r="C56" s="2" t="s">
        <v>113</v>
      </c>
      <c r="D56" s="1" t="s">
        <v>114</v>
      </c>
      <c r="E56" s="1">
        <v>0.0</v>
      </c>
      <c r="F56" s="3" t="str">
        <f>IFERROR(__xludf.DUMMYFUNCTION("GOOGLETRANSLATE(D56,""zh"",""en"")"),"""Other people's waste may be our resources."" How does Dell make marine plastic and windshields from garbage?")</f>
        <v>"Other people's waste may be our resources." How does Dell make marine plastic and windshields from garbage?</v>
      </c>
    </row>
    <row r="57">
      <c r="A57" s="1">
        <v>55.0</v>
      </c>
      <c r="B57" s="1">
        <v>228.0</v>
      </c>
      <c r="C57" s="2" t="s">
        <v>115</v>
      </c>
      <c r="D57" s="1" t="s">
        <v>116</v>
      </c>
      <c r="E57" s="1">
        <v>3.0</v>
      </c>
      <c r="F57" s="3" t="str">
        <f>IFERROR(__xludf.DUMMYFUNCTION("GOOGLETRANSLATE(D57,""zh"",""en"")"),"Children wearing a cover to pick up garbage ... Xie Jinhe: Jingtan is the best picture I have ever seen!")</f>
        <v>Children wearing a cover to pick up garbage ... Xie Jinhe: Jingtan is the best picture I have ever seen!</v>
      </c>
    </row>
    <row r="58">
      <c r="A58" s="1">
        <v>56.0</v>
      </c>
      <c r="B58" s="1">
        <v>825.0</v>
      </c>
      <c r="C58" s="2" t="s">
        <v>117</v>
      </c>
      <c r="D58" s="1" t="s">
        <v>118</v>
      </c>
      <c r="E58" s="1">
        <v>0.0</v>
      </c>
      <c r="F58" s="3" t="str">
        <f>IFERROR(__xludf.DUMMYFUNCTION("GOOGLETRANSLATE(D58,""zh"",""en"")"),"Welcome to the green financial wave Yushan to focus on the layout of ""sustainable financial talents""")</f>
        <v>Welcome to the green financial wave Yushan to focus on the layout of "sustainable financial talents"</v>
      </c>
    </row>
    <row r="59">
      <c r="A59" s="1">
        <v>57.0</v>
      </c>
      <c r="B59" s="1">
        <v>333.0</v>
      </c>
      <c r="C59" s="2" t="s">
        <v>119</v>
      </c>
      <c r="D59" s="1" t="s">
        <v>120</v>
      </c>
      <c r="E59" s="1">
        <v>3.0</v>
      </c>
      <c r="F59" s="3" t="str">
        <f>IFERROR(__xludf.DUMMYFUNCTION("GOOGLETRANSLATE(D59,""zh"",""en"")"),"The colleagues are still working, do you dare to get off work on time? The responsibility system is not the boss!")</f>
        <v>The colleagues are still working, do you dare to get off work on time? The responsibility system is not the boss!</v>
      </c>
    </row>
    <row r="60">
      <c r="A60" s="1">
        <v>58.0</v>
      </c>
      <c r="B60" s="1">
        <v>955.0</v>
      </c>
      <c r="C60" s="2" t="s">
        <v>121</v>
      </c>
      <c r="D60" s="1" t="s">
        <v>122</v>
      </c>
      <c r="E60" s="1">
        <v>3.0</v>
      </c>
      <c r="F60" s="3" t="str">
        <f>IFERROR(__xludf.DUMMYFUNCTION("GOOGLETRANSLATE(D60,""zh"",""en"")"),"Three reasons, tell you why Taiwan is not suitable for nuclear power generation")</f>
        <v>Three reasons, tell you why Taiwan is not suitable for nuclear power generation</v>
      </c>
    </row>
    <row r="61">
      <c r="A61" s="1">
        <v>59.0</v>
      </c>
      <c r="B61" s="1">
        <v>2097.0</v>
      </c>
      <c r="C61" s="2" t="s">
        <v>123</v>
      </c>
      <c r="D61" s="1" t="s">
        <v>124</v>
      </c>
      <c r="E61" s="1">
        <v>0.0</v>
      </c>
      <c r="F61" s="3" t="str">
        <f>IFERROR(__xludf.DUMMYFUNCTION("GOOGLETRANSLATE(D61,""zh"",""en"")"),"New concept of paper cups, open the era of full paper recycling! Chinese pulp, the trend of paper with technical flip")</f>
        <v>New concept of paper cups, open the era of full paper recycling! Chinese pulp, the trend of paper with technical flip</v>
      </c>
    </row>
    <row r="62">
      <c r="A62" s="1">
        <v>60.0</v>
      </c>
      <c r="B62" s="1">
        <v>1003.0</v>
      </c>
      <c r="C62" s="2" t="s">
        <v>125</v>
      </c>
      <c r="D62" s="1" t="s">
        <v>126</v>
      </c>
      <c r="E62" s="1">
        <v>4.0</v>
      </c>
      <c r="F62" s="3" t="str">
        <f>IFERROR(__xludf.DUMMYFUNCTION("GOOGLETRANSLATE(D62,""zh"",""en"")"),"Tu Xingzhe: Everyone misunderstood! Guo Dong did not ""buy"" new crown vaccine")</f>
        <v>Tu Xingzhe: Everyone misunderstood! Guo Dong did not "buy" new crown vaccine</v>
      </c>
    </row>
    <row r="63">
      <c r="A63" s="1">
        <v>61.0</v>
      </c>
      <c r="B63" s="1">
        <v>352.0</v>
      </c>
      <c r="C63" s="2" t="s">
        <v>127</v>
      </c>
      <c r="D63" s="1" t="s">
        <v>128</v>
      </c>
      <c r="E63" s="1">
        <v>3.0</v>
      </c>
      <c r="F63" s="3" t="str">
        <f>IFERROR(__xludf.DUMMYFUNCTION("GOOGLETRANSLATE(D63,""zh"",""en"")"),"A pair of marine waste plastic shoes sold for 6,000 yuan, the hero behind it is Taiwan! Analysis of one article, how does Taiwan create a ""textile miracle""")</f>
        <v>A pair of marine waste plastic shoes sold for 6,000 yuan, the hero behind it is Taiwan! Analysis of one article, how does Taiwan create a "textile miracle"</v>
      </c>
    </row>
    <row r="64">
      <c r="A64" s="1">
        <v>62.0</v>
      </c>
      <c r="B64" s="1">
        <v>721.0</v>
      </c>
      <c r="C64" s="2" t="s">
        <v>129</v>
      </c>
      <c r="D64" s="1" t="s">
        <v>130</v>
      </c>
      <c r="E64" s="1">
        <v>3.0</v>
      </c>
      <c r="F64" s="3" t="str">
        <f>IFERROR(__xludf.DUMMYFUNCTION("GOOGLETRANSLATE(D64,""zh"",""en"")"),"Petroleum is actually cheaper than soda! Bill Gates: Climate change is 5 times fatal than the new crown virus")</f>
        <v>Petroleum is actually cheaper than soda! Bill Gates: Climate change is 5 times fatal than the new crown virus</v>
      </c>
    </row>
    <row r="65">
      <c r="A65" s="1">
        <v>63.0</v>
      </c>
      <c r="B65" s="1">
        <v>1560.0</v>
      </c>
      <c r="C65" s="2" t="s">
        <v>131</v>
      </c>
      <c r="D65" s="1" t="s">
        <v>132</v>
      </c>
      <c r="E65" s="1">
        <v>0.0</v>
      </c>
      <c r="F65" s="3" t="str">
        <f>IFERROR(__xludf.DUMMYFUNCTION("GOOGLETRANSLATE(D65,""zh"",""en"")"),"Why does Germany hold 3 billion to this Taiwan battery factory? The opportunity is this Hongda Electric product in 2014")</f>
        <v>Why does Germany hold 3 billion to this Taiwan battery factory? The opportunity is this Hongda Electric product in 2014</v>
      </c>
    </row>
    <row r="66">
      <c r="A66" s="1">
        <v>64.0</v>
      </c>
      <c r="B66" s="1">
        <v>322.0</v>
      </c>
      <c r="C66" s="2" t="s">
        <v>133</v>
      </c>
      <c r="D66" s="1" t="s">
        <v>134</v>
      </c>
      <c r="E66" s="1">
        <v>3.0</v>
      </c>
      <c r="F66" s="3" t="str">
        <f>IFERROR(__xludf.DUMMYFUNCTION("GOOGLETRANSLATE(D66,""zh"",""en"")"),"Plastic can also change batteries! The latest American research ""waste energy storage device"" allows Baotter bottle and discs to have a better way to regenerate")</f>
        <v>Plastic can also change batteries! The latest American research "waste energy storage device" allows Baotter bottle and discs to have a better way to regenerate</v>
      </c>
    </row>
    <row r="67">
      <c r="A67" s="1">
        <v>65.0</v>
      </c>
      <c r="B67" s="1">
        <v>1278.0</v>
      </c>
      <c r="C67" s="2" t="s">
        <v>135</v>
      </c>
      <c r="D67" s="1" t="s">
        <v>136</v>
      </c>
      <c r="E67" s="1">
        <v>1.0</v>
      </c>
      <c r="F67" s="3" t="str">
        <f>IFERROR(__xludf.DUMMYFUNCTION("GOOGLETRANSLATE(D67,""zh"",""en"")"),"Far East Group was severely punished! Far East New confirmation: 90 % have improved, and many companies have been punished and wondered why they were named")</f>
        <v>Far East Group was severely punished! Far East New confirmation: 90 % have improved, and many companies have been punished and wondered why they were named</v>
      </c>
    </row>
    <row r="68">
      <c r="A68" s="1">
        <v>66.0</v>
      </c>
      <c r="B68" s="1">
        <v>831.0</v>
      </c>
      <c r="C68" s="2" t="s">
        <v>137</v>
      </c>
      <c r="D68" s="1" t="s">
        <v>138</v>
      </c>
      <c r="E68" s="1">
        <v>3.0</v>
      </c>
      <c r="F68" s="3" t="str">
        <f>IFERROR(__xludf.DUMMYFUNCTION("GOOGLETRANSLATE(D68,""zh"",""en"")"),"Water deficiency and electricity, the epidemic warming ... Bloomberg: Taiwan faces the challenge brought by the fragile climate")</f>
        <v>Water deficiency and electricity, the epidemic warming ... Bloomberg: Taiwan faces the challenge brought by the fragile climate</v>
      </c>
    </row>
    <row r="69">
      <c r="A69" s="1">
        <v>67.0</v>
      </c>
      <c r="B69" s="1">
        <v>1311.0</v>
      </c>
      <c r="C69" s="2" t="s">
        <v>139</v>
      </c>
      <c r="D69" s="1" t="s">
        <v>140</v>
      </c>
      <c r="E69" s="1">
        <v>3.0</v>
      </c>
      <c r="F69" s="3" t="str">
        <f>IFERROR(__xludf.DUMMYFUNCTION("GOOGLETRANSLATE(D69,""zh"",""en"")"),"What is the ""carbon border adjustment mechanism""? Carbonaters pay for it! Understand the global impact of EU carbon tariffs")</f>
        <v>What is the "carbon border adjustment mechanism"? Carbonaters pay for it! Understand the global impact of EU carbon tariffs</v>
      </c>
    </row>
    <row r="70">
      <c r="A70" s="1">
        <v>68.0</v>
      </c>
      <c r="B70" s="1">
        <v>542.0</v>
      </c>
      <c r="C70" s="2" t="s">
        <v>141</v>
      </c>
      <c r="D70" s="1" t="s">
        <v>142</v>
      </c>
      <c r="E70" s="1">
        <v>3.0</v>
      </c>
      <c r="F70" s="3" t="str">
        <f>IFERROR(__xludf.DUMMYFUNCTION("GOOGLETRANSLATE(D70,""zh"",""en"")"),"Wilderly old house + bloody young people! Two small township creative stories: See how this group of Taiwan ""bath workers"" can be rented to rents, so that the old house reproduces the wind and Chinese")</f>
        <v>Wilderly old house + bloody young people! Two small township creative stories: See how this group of Taiwan "bath workers" can be rented to rents, so that the old house reproduces the wind and Chinese</v>
      </c>
    </row>
    <row r="71">
      <c r="A71" s="1">
        <v>69.0</v>
      </c>
      <c r="B71" s="1">
        <v>794.0</v>
      </c>
      <c r="C71" s="2" t="s">
        <v>143</v>
      </c>
      <c r="D71" s="1" t="s">
        <v>144</v>
      </c>
      <c r="E71" s="1">
        <v>3.0</v>
      </c>
      <c r="F71" s="3" t="str">
        <f>IFERROR(__xludf.DUMMYFUNCTION("GOOGLETRANSLATE(D71,""zh"",""en"")"),"What should I do if I do n’t stop water and limit water? 3 steps for 3 steps in the water shortage period, there is a trick from storage to re -water")</f>
        <v>What should I do if I do n’t stop water and limit water? 3 steps for 3 steps in the water shortage period, there is a trick from storage to re -water</v>
      </c>
    </row>
    <row r="72">
      <c r="A72" s="1">
        <v>70.0</v>
      </c>
      <c r="B72" s="1">
        <v>1262.0</v>
      </c>
      <c r="C72" s="2" t="s">
        <v>145</v>
      </c>
      <c r="D72" s="1" t="s">
        <v>146</v>
      </c>
      <c r="E72" s="1">
        <v>0.0</v>
      </c>
      <c r="F72" s="3" t="str">
        <f>IFERROR(__xludf.DUMMYFUNCTION("GOOGLETRANSLATE(D72,""zh"",""en"")"),"Digging in local staff and supporting the disabled employment! This B -type enterprise in Taiwan has pushed ""eating good food, doing public welfare"", so that each dollar can exert its influence")</f>
        <v>Digging in local staff and supporting the disabled employment! This B -type enterprise in Taiwan has pushed "eating good food, doing public welfare", so that each dollar can exert its influence</v>
      </c>
    </row>
    <row r="73">
      <c r="A73" s="1">
        <v>71.0</v>
      </c>
      <c r="B73" s="1">
        <v>924.0</v>
      </c>
      <c r="C73" s="2" t="s">
        <v>147</v>
      </c>
      <c r="D73" s="1" t="s">
        <v>148</v>
      </c>
      <c r="E73" s="1">
        <v>3.0</v>
      </c>
      <c r="F73" s="3" t="str">
        <f>IFERROR(__xludf.DUMMYFUNCTION("GOOGLETRANSLATE(D73,""zh"",""en"")"),"Carbon reduction is not just an issue of environmental protection! To make the industry bone, Taiwan should clearly establish the ""carbon setting system""")</f>
        <v>Carbon reduction is not just an issue of environmental protection! To make the industry bone, Taiwan should clearly establish the "carbon setting system"</v>
      </c>
    </row>
    <row r="74">
      <c r="A74" s="1">
        <v>72.0</v>
      </c>
      <c r="B74" s="1">
        <v>2373.0</v>
      </c>
      <c r="C74" s="2" t="s">
        <v>149</v>
      </c>
      <c r="D74" s="1" t="s">
        <v>150</v>
      </c>
      <c r="E74" s="1">
        <v>0.0</v>
      </c>
      <c r="F74" s="3" t="str">
        <f>IFERROR(__xludf.DUMMYFUNCTION("GOOGLETRANSLATE(D74,""zh"",""en"")"),"A bottle of water to save the earth! Quite quenching is easy. Fengcha APP allows travelers to find water simply.")</f>
        <v>A bottle of water to save the earth! Quite quenching is easy. Fengcha APP allows travelers to find water simply.</v>
      </c>
    </row>
    <row r="75">
      <c r="A75" s="1">
        <v>73.0</v>
      </c>
      <c r="B75" s="1">
        <v>741.0</v>
      </c>
      <c r="C75" s="2" t="s">
        <v>151</v>
      </c>
      <c r="D75" s="1" t="s">
        <v>152</v>
      </c>
      <c r="E75" s="1">
        <v>0.0</v>
      </c>
      <c r="F75" s="3" t="str">
        <f>IFERROR(__xludf.DUMMYFUNCTION("GOOGLETRANSLATE(D75,""zh"",""en"")"),"United regeneration reduction of 40 % to make up for losses! Step into the solar power plant, build 1GW and electricity costs of 5.5 billion yuan")</f>
        <v>United regeneration reduction of 40 % to make up for losses! Step into the solar power plant, build 1GW and electricity costs of 5.5 billion yuan</v>
      </c>
    </row>
    <row r="76">
      <c r="A76" s="1">
        <v>74.0</v>
      </c>
      <c r="B76" s="1">
        <v>2355.0</v>
      </c>
      <c r="C76" s="2" t="s">
        <v>153</v>
      </c>
      <c r="D76" s="1" t="s">
        <v>154</v>
      </c>
      <c r="E76" s="1">
        <v>3.0</v>
      </c>
      <c r="F76" s="3" t="str">
        <f>IFERROR(__xludf.DUMMYFUNCTION("GOOGLETRANSLATE(D76,""zh"",""en"")"),"Can COP27 directly hit the energy transformation? West, the United States, and Taiwan share the experience of islands")</f>
        <v>Can COP27 directly hit the energy transformation? West, the United States, and Taiwan share the experience of islands</v>
      </c>
    </row>
    <row r="77">
      <c r="A77" s="1">
        <v>75.0</v>
      </c>
      <c r="B77" s="1">
        <v>1746.0</v>
      </c>
      <c r="C77" s="2" t="s">
        <v>155</v>
      </c>
      <c r="D77" s="1" t="s">
        <v>156</v>
      </c>
      <c r="E77" s="1">
        <v>3.0</v>
      </c>
      <c r="F77" s="3" t="str">
        <f>IFERROR(__xludf.DUMMYFUNCTION("GOOGLETRANSLATE(D77,""zh"",""en"")"),"Login IPCC International Report! Chengda ""Green Magic School"" is tied for seven indicator of green buildings in the world")</f>
        <v>Login IPCC International Report! Chengda "Green Magic School" is tied for seven indicator of green buildings in the world</v>
      </c>
    </row>
    <row r="78">
      <c r="A78" s="1">
        <v>76.0</v>
      </c>
      <c r="B78" s="1">
        <v>1459.0</v>
      </c>
      <c r="C78" s="2" t="s">
        <v>157</v>
      </c>
      <c r="D78" s="1" t="s">
        <v>158</v>
      </c>
      <c r="E78" s="1">
        <v>3.0</v>
      </c>
      <c r="F78" s="3" t="str">
        <f>IFERROR(__xludf.DUMMYFUNCTION("GOOGLETRANSLATE(D78,""zh"",""en"")"),"End blood! Fashion country Italy will close the last ten fur farms")</f>
        <v>End blood! Fashion country Italy will close the last ten fur farms</v>
      </c>
    </row>
    <row r="79">
      <c r="A79" s="1">
        <v>77.0</v>
      </c>
      <c r="B79" s="1">
        <v>1372.0</v>
      </c>
      <c r="C79" s="2" t="s">
        <v>159</v>
      </c>
      <c r="D79" s="1" t="s">
        <v>160</v>
      </c>
      <c r="E79" s="1">
        <v>3.0</v>
      </c>
      <c r="F79" s="3" t="str">
        <f>IFERROR(__xludf.DUMMYFUNCTION("GOOGLETRANSLATE(D79,""zh"",""en"")"),"The climate heating is controlled below 1.5 ° C, and the global carbon prices are likely to rise to $ 600 to $ 800! How to order carbon prices? Oxford's NGFS model")</f>
        <v>The climate heating is controlled below 1.5 ° C, and the global carbon prices are likely to rise to $ 600 to $ 800! How to order carbon prices? Oxford's NGFS model</v>
      </c>
    </row>
    <row r="80">
      <c r="A80" s="1">
        <v>78.0</v>
      </c>
      <c r="B80" s="1">
        <v>1087.0</v>
      </c>
      <c r="C80" s="2" t="s">
        <v>161</v>
      </c>
      <c r="D80" s="1" t="s">
        <v>162</v>
      </c>
      <c r="E80" s="1">
        <v>0.0</v>
      </c>
      <c r="F80" s="3" t="str">
        <f>IFERROR(__xludf.DUMMYFUNCTION("GOOGLETRANSLATE(D80,""zh"",""en"")"),"Without studying university, he failed to start a business for two times. Japan's mysterious ""new richest man"", relied on 2 mental methods to break the Zhaoda")</f>
        <v>Without studying university, he failed to start a business for two times. Japan's mysterious "new richest man", relied on 2 mental methods to break the Zhaoda</v>
      </c>
    </row>
    <row r="81">
      <c r="A81" s="1">
        <v>79.0</v>
      </c>
      <c r="B81" s="1">
        <v>647.0</v>
      </c>
      <c r="C81" s="2" t="s">
        <v>163</v>
      </c>
      <c r="D81" s="1" t="s">
        <v>164</v>
      </c>
      <c r="E81" s="1">
        <v>0.0</v>
      </c>
      <c r="F81" s="3" t="str">
        <f>IFERROR(__xludf.DUMMYFUNCTION("GOOGLETRANSLATE(D81,""zh"",""en"")"),"Combined with the practice of this industry CSR to ESG Sustainable Management")</f>
        <v>Combined with the practice of this industry CSR to ESG Sustainable Management</v>
      </c>
    </row>
    <row r="82">
      <c r="A82" s="1">
        <v>80.0</v>
      </c>
      <c r="B82" s="1">
        <v>2086.0</v>
      </c>
      <c r="C82" s="2" t="s">
        <v>165</v>
      </c>
      <c r="D82" s="1" t="s">
        <v>166</v>
      </c>
      <c r="E82" s="1">
        <v>0.0</v>
      </c>
      <c r="F82" s="3" t="str">
        <f>IFERROR(__xludf.DUMMYFUNCTION("GOOGLETRANSLATE(D82,""zh"",""en"")"),"""Carbon absorption"" is a good business! Bezos and Bill Gates are optimistic. How does this new creation make a new cement manufacturing process?")</f>
        <v>"Carbon absorption" is a good business! Bezos and Bill Gates are optimistic. How does this new creation make a new cement manufacturing process?</v>
      </c>
    </row>
    <row r="83">
      <c r="A83" s="1">
        <v>81.0</v>
      </c>
      <c r="B83" s="1">
        <v>49.0</v>
      </c>
      <c r="C83" s="2" t="s">
        <v>167</v>
      </c>
      <c r="D83" s="1" t="s">
        <v>168</v>
      </c>
      <c r="E83" s="1">
        <v>4.0</v>
      </c>
      <c r="F83" s="3" t="str">
        <f>IFERROR(__xludf.DUMMYFUNCTION("GOOGLETRANSLATE(D83,""zh"",""en"")"),"The only one in Taiwan! 80 % of the offshore wind turbine depends on it")</f>
        <v>The only one in Taiwan! 80 % of the offshore wind turbine depends on it</v>
      </c>
    </row>
    <row r="84">
      <c r="A84" s="1">
        <v>82.0</v>
      </c>
      <c r="B84" s="1">
        <v>1522.0</v>
      </c>
      <c r="C84" s="2" t="s">
        <v>169</v>
      </c>
      <c r="D84" s="1" t="s">
        <v>170</v>
      </c>
      <c r="E84" s="1">
        <v>0.0</v>
      </c>
      <c r="F84" s="3" t="str">
        <f>IFERROR(__xludf.DUMMYFUNCTION("GOOGLETRANSLATE(D84,""zh"",""en"")"),"Can you imagine the taste of ""bitter gourd"" and ""salted egg beer""? This company invented the ""beverage printer"", allowing drinks to drink with them!")</f>
        <v>Can you imagine the taste of "bitter gourd" and "salted egg beer"? This company invented the "beverage printer", allowing drinks to drink with them!</v>
      </c>
    </row>
    <row r="85">
      <c r="A85" s="1">
        <v>83.0</v>
      </c>
      <c r="B85" s="1">
        <v>1317.0</v>
      </c>
      <c r="C85" s="2" t="s">
        <v>171</v>
      </c>
      <c r="D85" s="1" t="s">
        <v>172</v>
      </c>
      <c r="E85" s="1">
        <v>1.0</v>
      </c>
      <c r="F85" s="3" t="str">
        <f>IFERROR(__xludf.DUMMYFUNCTION("GOOGLETRANSLATE(D85,""zh"",""en"")"),"Outside of the year's closure! The debt of Yingya subsidiaries cannot be repaid by 2.2 billion, and the voice is bankrupt")</f>
        <v>Outside of the year's closure! The debt of Yingya subsidiaries cannot be repaid by 2.2 billion, and the voice is bankrupt</v>
      </c>
    </row>
    <row r="86">
      <c r="A86" s="1">
        <v>84.0</v>
      </c>
      <c r="B86" s="1">
        <v>336.0</v>
      </c>
      <c r="C86" s="2" t="s">
        <v>173</v>
      </c>
      <c r="D86" s="1" t="s">
        <v>174</v>
      </c>
      <c r="E86" s="1">
        <v>0.0</v>
      </c>
      <c r="F86" s="3" t="str">
        <f>IFERROR(__xludf.DUMMYFUNCTION("GOOGLETRANSLATE(D86,""zh"",""en"")"),"Regional major investment institutions European and silver aid areas across Europe, Asia, and Africa to lock the green industry trend")</f>
        <v>Regional major investment institutions European and silver aid areas across Europe, Asia, and Africa to lock the green industry trend</v>
      </c>
    </row>
    <row r="87">
      <c r="A87" s="1">
        <v>85.0</v>
      </c>
      <c r="B87" s="1">
        <v>1949.0</v>
      </c>
      <c r="C87" s="2" t="s">
        <v>175</v>
      </c>
      <c r="D87" s="1" t="s">
        <v>176</v>
      </c>
      <c r="E87" s="1">
        <v>0.0</v>
      </c>
      <c r="F87" s="3" t="str">
        <f>IFERROR(__xludf.DUMMYFUNCTION("GOOGLETRANSLATE(D87,""zh"",""en"")"),"The company aiming at the financial crisis is big! ""M &amp; A Kings"" share how the glorious crystal jumps in the top 3 in the world")</f>
        <v>The company aiming at the financial crisis is big! "M &amp; A Kings" share how the glorious crystal jumps in the top 3 in the world</v>
      </c>
    </row>
    <row r="88">
      <c r="A88" s="1">
        <v>86.0</v>
      </c>
      <c r="B88" s="1">
        <v>1525.0</v>
      </c>
      <c r="C88" s="2" t="s">
        <v>177</v>
      </c>
      <c r="D88" s="1" t="s">
        <v>178</v>
      </c>
      <c r="E88" s="1">
        <v>0.0</v>
      </c>
      <c r="F88" s="3" t="str">
        <f>IFERROR(__xludf.DUMMYFUNCTION("GOOGLETRANSLATE(D88,""zh"",""en"")"),"Sustainable development into an enterprise explanation! New use of abandoned fishing nets will become Samsung Galaxy S22 materials")</f>
        <v>Sustainable development into an enterprise explanation! New use of abandoned fishing nets will become Samsung Galaxy S22 materials</v>
      </c>
    </row>
    <row r="89">
      <c r="A89" s="1">
        <v>87.0</v>
      </c>
      <c r="B89" s="1">
        <v>1915.0</v>
      </c>
      <c r="C89" s="2" t="s">
        <v>179</v>
      </c>
      <c r="D89" s="1" t="s">
        <v>180</v>
      </c>
      <c r="E89" s="1">
        <v>0.0</v>
      </c>
      <c r="F89" s="3" t="str">
        <f>IFERROR(__xludf.DUMMYFUNCTION("GOOGLETRANSLATE(D89,""zh"",""en"")"),"The United States new creation sharing cardiac electric shocks, so that everyone can be a life -saving ""AED dealer""")</f>
        <v>The United States new creation sharing cardiac electric shocks, so that everyone can be a life -saving "AED dealer"</v>
      </c>
    </row>
    <row r="90">
      <c r="A90" s="1">
        <v>88.0</v>
      </c>
      <c r="B90" s="1">
        <v>152.0</v>
      </c>
      <c r="C90" s="2" t="s">
        <v>181</v>
      </c>
      <c r="D90" s="1" t="s">
        <v>182</v>
      </c>
      <c r="E90" s="1">
        <v>3.0</v>
      </c>
      <c r="F90" s="3" t="str">
        <f>IFERROR(__xludf.DUMMYFUNCTION("GOOGLETRANSLATE(D90,""zh"",""en"")"),"Nuclear power for one year, nuclear waste 10,000 years! Can't get out of Taiwan ... Do you know where the ""nuclear waste"" went in the end?")</f>
        <v>Nuclear power for one year, nuclear waste 10,000 years! Can't get out of Taiwan ... Do you know where the "nuclear waste" went in the end?</v>
      </c>
    </row>
    <row r="91">
      <c r="A91" s="1">
        <v>89.0</v>
      </c>
      <c r="B91" s="1">
        <v>715.0</v>
      </c>
      <c r="C91" s="2" t="s">
        <v>183</v>
      </c>
      <c r="D91" s="1" t="s">
        <v>184</v>
      </c>
      <c r="E91" s="1">
        <v>0.0</v>
      </c>
      <c r="F91" s="3" t="str">
        <f>IFERROR(__xludf.DUMMYFUNCTION("GOOGLETRANSLATE(D91,""zh"",""en"")"),"Can be called a sustainable milestone! Levi ’s launched"" the most friendly jeans in the past century "": reducing water consumption and parts of parts")</f>
        <v>Can be called a sustainable milestone! Levi ’s launched" the most friendly jeans in the past century ": reducing water consumption and parts of parts</v>
      </c>
    </row>
    <row r="92">
      <c r="A92" s="1">
        <v>90.0</v>
      </c>
      <c r="B92" s="1">
        <v>1044.0</v>
      </c>
      <c r="C92" s="2" t="s">
        <v>185</v>
      </c>
      <c r="D92" s="1" t="s">
        <v>186</v>
      </c>
      <c r="E92" s="1">
        <v>2.0</v>
      </c>
      <c r="F92" s="3" t="str">
        <f>IFERROR(__xludf.DUMMYFUNCTION("GOOGLETRANSLATE(D92,""zh"",""en"")"),"The number of stores surpasses Starbucks, and on the 17th, ""On the 17th,"" let Li Li and join the owner, establish a golden bar hand SOP, Louisa Coffee revealed the secrets of the exhibition shop")</f>
        <v>The number of stores surpasses Starbucks, and on the 17th, "On the 17th," let Li Li and join the owner, establish a golden bar hand SOP, Louisa Coffee revealed the secrets of the exhibition shop</v>
      </c>
    </row>
    <row r="93">
      <c r="A93" s="1">
        <v>91.0</v>
      </c>
      <c r="B93" s="1">
        <v>689.0</v>
      </c>
      <c r="C93" s="2" t="s">
        <v>187</v>
      </c>
      <c r="D93" s="1" t="s">
        <v>188</v>
      </c>
      <c r="E93" s="1">
        <v>0.0</v>
      </c>
      <c r="F93" s="3" t="str">
        <f>IFERROR(__xludf.DUMMYFUNCTION("GOOGLETRANSLATE(D93,""zh"",""en"")"),"Delta Electric builds the next god of guardians! Master the ""Electric Vehicle Heart"" and enter the 10 major car manufacturers in the world")</f>
        <v>Delta Electric builds the next god of guardians! Master the "Electric Vehicle Heart" and enter the 10 major car manufacturers in the world</v>
      </c>
    </row>
    <row r="94">
      <c r="A94" s="1">
        <v>92.0</v>
      </c>
      <c r="B94" s="1">
        <v>2440.0</v>
      </c>
      <c r="C94" s="2" t="s">
        <v>189</v>
      </c>
      <c r="D94" s="1" t="s">
        <v>190</v>
      </c>
      <c r="E94" s="1">
        <v>1.0</v>
      </c>
      <c r="F94" s="3" t="str">
        <f>IFERROR(__xludf.DUMMYFUNCTION("GOOGLETRANSLATE(D94,""zh"",""en"")"),"Taipower lost half of the capital and could not save the electricity price! The Ministry of Economic Affairs injects 150 billion yuan, and the electricity bill will be adjusted next year?")</f>
        <v>Taipower lost half of the capital and could not save the electricity price! The Ministry of Economic Affairs injects 150 billion yuan, and the electricity bill will be adjusted next year?</v>
      </c>
    </row>
    <row r="95">
      <c r="A95" s="1">
        <v>93.0</v>
      </c>
      <c r="B95" s="1">
        <v>1171.0</v>
      </c>
      <c r="C95" s="2" t="s">
        <v>191</v>
      </c>
      <c r="D95" s="1" t="s">
        <v>192</v>
      </c>
      <c r="E95" s="1">
        <v>3.0</v>
      </c>
      <c r="F95" s="3" t="str">
        <f>IFERROR(__xludf.DUMMYFUNCTION("GOOGLETRANSLATE(D95,""zh"",""en"")"),"Jobs began to order Guo Dong 17 years ago and created Hon Hai's 5 trillion yuan hegemony ... Why did Taiwan's concept of not getting rid of this genius?")</f>
        <v>Jobs began to order Guo Dong 17 years ago and created Hon Hai's 5 trillion yuan hegemony ... Why did Taiwan's concept of not getting rid of this genius?</v>
      </c>
    </row>
    <row r="96">
      <c r="A96" s="1">
        <v>94.0</v>
      </c>
      <c r="B96" s="1">
        <v>206.0</v>
      </c>
      <c r="C96" s="2" t="s">
        <v>193</v>
      </c>
      <c r="D96" s="1" t="s">
        <v>194</v>
      </c>
      <c r="E96" s="1">
        <v>0.0</v>
      </c>
      <c r="F96" s="3" t="str">
        <f>IFERROR(__xludf.DUMMYFUNCTION("GOOGLETRANSLATE(D96,""zh"",""en"")"),"Guangyang locomotive grab the beach Southeast Asia flip foundry thinking")</f>
        <v>Guangyang locomotive grab the beach Southeast Asia flip foundry thinking</v>
      </c>
    </row>
    <row r="97">
      <c r="A97" s="1">
        <v>95.0</v>
      </c>
      <c r="B97" s="1">
        <v>1708.0</v>
      </c>
      <c r="C97" s="2" t="s">
        <v>195</v>
      </c>
      <c r="D97" s="1" t="s">
        <v>196</v>
      </c>
      <c r="E97" s="1">
        <v>0.0</v>
      </c>
      <c r="F97" s="3" t="str">
        <f>IFERROR(__xludf.DUMMYFUNCTION("GOOGLETRANSLATE(D97,""zh"",""en"")"),"It is predicted that ""seaweed -flavored potato chips"" will become hot -selling products.")</f>
        <v>It is predicted that "seaweed -flavored potato chips" will become hot -selling products.</v>
      </c>
    </row>
    <row r="98">
      <c r="A98" s="1">
        <v>96.0</v>
      </c>
      <c r="B98" s="1">
        <v>1420.0</v>
      </c>
      <c r="C98" s="2" t="s">
        <v>197</v>
      </c>
      <c r="D98" s="1" t="s">
        <v>198</v>
      </c>
      <c r="E98" s="1">
        <v>3.0</v>
      </c>
      <c r="F98" s="3" t="str">
        <f>IFERROR(__xludf.DUMMYFUNCTION("GOOGLETRANSLATE(D98,""zh"",""en"")"),"Iqiyi has a heavy loss, Netflix has risen three times ..... The Chinese performing arts circle staged ""common prosperity"", which not only gives Taiwanese artists more room for development, but also allows Taiwan to go global")</f>
        <v>Iqiyi has a heavy loss, Netflix has risen three times ..... The Chinese performing arts circle staged "common prosperity", which not only gives Taiwanese artists more room for development, but also allows Taiwan to go global</v>
      </c>
    </row>
    <row r="99">
      <c r="A99" s="1">
        <v>97.0</v>
      </c>
      <c r="B99" s="1">
        <v>526.0</v>
      </c>
      <c r="C99" s="2" t="s">
        <v>199</v>
      </c>
      <c r="D99" s="1" t="s">
        <v>200</v>
      </c>
      <c r="E99" s="1">
        <v>0.0</v>
      </c>
      <c r="F99" s="3" t="str">
        <f>IFERROR(__xludf.DUMMYFUNCTION("GOOGLETRANSLATE(D99,""zh"",""en"")"),"Dong Zhen took the lead, and the scales were only reduced to the waste ... Yuan Dalai really! If you want to borrow money, first show the ""Sustainable Pass""")</f>
        <v>Dong Zhen took the lead, and the scales were only reduced to the waste ... Yuan Dalai really! If you want to borrow money, first show the "Sustainable Pass"</v>
      </c>
    </row>
    <row r="100">
      <c r="A100" s="1">
        <v>98.0</v>
      </c>
      <c r="B100" s="1">
        <v>1858.0</v>
      </c>
      <c r="C100" s="2" t="s">
        <v>201</v>
      </c>
      <c r="D100" s="1" t="s">
        <v>202</v>
      </c>
      <c r="E100" s="1">
        <v>3.0</v>
      </c>
      <c r="F100" s="3" t="str">
        <f>IFERROR(__xludf.DUMMYFUNCTION("GOOGLETRANSLATE(D100,""zh"",""en"")"),"""Grasspack for cash"" in Colorado, USA proposes a wonderful recruitment bill")</f>
        <v>"Grasspack for cash" in Colorado, USA proposes a wonderful recruitment bill</v>
      </c>
    </row>
    <row r="101">
      <c r="A101" s="1">
        <v>99.0</v>
      </c>
      <c r="B101" s="1">
        <v>53.0</v>
      </c>
      <c r="C101" s="2" t="s">
        <v>203</v>
      </c>
      <c r="D101" s="1" t="s">
        <v>204</v>
      </c>
      <c r="E101" s="1">
        <v>3.0</v>
      </c>
      <c r="F101" s="3" t="str">
        <f>IFERROR(__xludf.DUMMYFUNCTION("GOOGLETRANSLATE(D101,""zh"",""en"")"),"When we only use mobile phones, we do not buy mobile phones")</f>
        <v>When we only use mobile phones, we do not buy mobile phones</v>
      </c>
    </row>
    <row r="102">
      <c r="A102" s="1">
        <v>100.0</v>
      </c>
      <c r="B102" s="1">
        <v>835.0</v>
      </c>
      <c r="C102" s="2" t="s">
        <v>205</v>
      </c>
      <c r="D102" s="1" t="s">
        <v>206</v>
      </c>
      <c r="E102" s="1">
        <v>0.0</v>
      </c>
      <c r="F102" s="3" t="str">
        <f>IFERROR(__xludf.DUMMYFUNCTION("GOOGLETRANSLATE(D102,""zh"",""en"")"),"UMC shouted in 2050 to achieve a net zero carbon row! Global wafer special worker, adding RE100 to obtain supply chain response")</f>
        <v>UMC shouted in 2050 to achieve a net zero carbon row! Global wafer special worker, adding RE100 to obtain supply chain response</v>
      </c>
    </row>
    <row r="103">
      <c r="A103" s="1">
        <v>101.0</v>
      </c>
      <c r="B103" s="1">
        <v>517.0</v>
      </c>
      <c r="C103" s="2" t="s">
        <v>207</v>
      </c>
      <c r="D103" s="1" t="s">
        <v>208</v>
      </c>
      <c r="E103" s="1">
        <v>3.0</v>
      </c>
      <c r="F103" s="3" t="str">
        <f>IFERROR(__xludf.DUMMYFUNCTION("GOOGLETRANSLATE(D103,""zh"",""en"")"),"Open the cigarette butt with a ditch ... The patented design of the North Yiyi female student: ""Can be equipped with a cigarette butt"" new cigarette box appeared! 60 % of the trials say good")</f>
        <v>Open the cigarette butt with a ditch ... The patented design of the North Yiyi female student: "Can be equipped with a cigarette butt" new cigarette box appeared! 60 % of the trials say good</v>
      </c>
    </row>
    <row r="104">
      <c r="A104" s="1">
        <v>102.0</v>
      </c>
      <c r="B104" s="1">
        <v>2260.0</v>
      </c>
      <c r="C104" s="2" t="s">
        <v>209</v>
      </c>
      <c r="D104" s="1" t="s">
        <v>210</v>
      </c>
      <c r="E104" s="1">
        <v>0.0</v>
      </c>
      <c r="F104" s="3" t="str">
        <f>IFERROR(__xludf.DUMMYFUNCTION("GOOGLETRANSLATE(D104,""zh"",""en"")"),"You can check whether the power source is renewable when charging the iPhone! The goal of achieving carbon neutrality in 2030, what efforts did Apple make?")</f>
        <v>You can check whether the power source is renewable when charging the iPhone! The goal of achieving carbon neutrality in 2030, what efforts did Apple make?</v>
      </c>
    </row>
    <row r="105">
      <c r="A105" s="1">
        <v>103.0</v>
      </c>
      <c r="B105" s="1">
        <v>975.0</v>
      </c>
      <c r="C105" s="2" t="s">
        <v>211</v>
      </c>
      <c r="D105" s="1" t="s">
        <v>212</v>
      </c>
      <c r="E105" s="1">
        <v>3.0</v>
      </c>
      <c r="F105" s="3" t="str">
        <f>IFERROR(__xludf.DUMMYFUNCTION("GOOGLETRANSLATE(D105,""zh"",""en"")"),"128 kg of green turtles are stranded, dissecting 17 cm fishing tackles and causing punching necrosis of colon")</f>
        <v>128 kg of green turtles are stranded, dissecting 17 cm fishing tackles and causing punching necrosis of colon</v>
      </c>
    </row>
    <row r="106">
      <c r="A106" s="1">
        <v>104.0</v>
      </c>
      <c r="B106" s="1">
        <v>1628.0</v>
      </c>
      <c r="C106" s="2" t="s">
        <v>213</v>
      </c>
      <c r="D106" s="1" t="s">
        <v>214</v>
      </c>
      <c r="E106" s="1">
        <v>0.0</v>
      </c>
      <c r="F106" s="3" t="str">
        <f>IFERROR(__xludf.DUMMYFUNCTION("GOOGLETRANSLATE(D106,""zh"",""en"")"),"How to solve the supply chain of shipping? Artificial intelligence and green shipping are focusing on the focus")</f>
        <v>How to solve the supply chain of shipping? Artificial intelligence and green shipping are focusing on the focus</v>
      </c>
    </row>
    <row r="107">
      <c r="A107" s="1">
        <v>105.0</v>
      </c>
      <c r="B107" s="1">
        <v>973.0</v>
      </c>
      <c r="C107" s="2" t="s">
        <v>215</v>
      </c>
      <c r="D107" s="1" t="s">
        <v>216</v>
      </c>
      <c r="E107" s="1">
        <v>1.0</v>
      </c>
      <c r="F107" s="3" t="str">
        <f>IFERROR(__xludf.DUMMYFUNCTION("GOOGLETRANSLATE(D107,""zh"",""en"")"),"In order to flash the cleaners to hit the nuclear jumping machine, Taipower: The minimum mistake is made")</f>
        <v>In order to flash the cleaners to hit the nuclear jumping machine, Taipower: The minimum mistake is made</v>
      </c>
    </row>
    <row r="108">
      <c r="A108" s="1">
        <v>106.0</v>
      </c>
      <c r="B108" s="1">
        <v>2143.0</v>
      </c>
      <c r="C108" s="2" t="s">
        <v>217</v>
      </c>
      <c r="D108" s="1" t="s">
        <v>218</v>
      </c>
      <c r="E108" s="1">
        <v>1.0</v>
      </c>
      <c r="F108" s="3" t="str">
        <f>IFERROR(__xludf.DUMMYFUNCTION("GOOGLETRANSLATE(D108,""zh"",""en"")"),"Two major reasons have caused the order to decrease sharply! Vietnamese foundries are currently leaving, and the industry is concerned about the lack of work.")</f>
        <v>Two major reasons have caused the order to decrease sharply! Vietnamese foundries are currently leaving, and the industry is concerned about the lack of work.</v>
      </c>
    </row>
    <row r="109">
      <c r="A109" s="1">
        <v>107.0</v>
      </c>
      <c r="B109" s="1">
        <v>2163.0</v>
      </c>
      <c r="C109" s="2" t="s">
        <v>219</v>
      </c>
      <c r="D109" s="1" t="s">
        <v>220</v>
      </c>
      <c r="E109" s="1">
        <v>0.0</v>
      </c>
      <c r="F109" s="3" t="str">
        <f>IFERROR(__xludf.DUMMYFUNCTION("GOOGLETRANSLATE(D109,""zh"",""en"")"),"Plies of water 7 times! Formosa Technology has promoted green transformation. How can the petrochemical industry really in line with ESG?")</f>
        <v>Plies of water 7 times! Formosa Technology has promoted green transformation. How can the petrochemical industry really in line with ESG?</v>
      </c>
    </row>
    <row r="110">
      <c r="A110" s="1">
        <v>108.0</v>
      </c>
      <c r="B110" s="1">
        <v>917.0</v>
      </c>
      <c r="C110" s="2" t="s">
        <v>221</v>
      </c>
      <c r="D110" s="1" t="s">
        <v>222</v>
      </c>
      <c r="E110" s="1">
        <v>0.0</v>
      </c>
      <c r="F110" s="3" t="str">
        <f>IFERROR(__xludf.DUMMYFUNCTION("GOOGLETRANSLATE(D110,""zh"",""en"")"),"Ta Ni acquired Italian energy storage company NHΩA, Zhang Anping unveiled the three major development plans, and in 2030, the goal of attacking the Southern Europe market was 15 %")</f>
        <v>Ta Ni acquired Italian energy storage company NHΩA, Zhang Anping unveiled the three major development plans, and in 2030, the goal of attacking the Southern Europe market was 15 %</v>
      </c>
    </row>
    <row r="111">
      <c r="A111" s="1">
        <v>109.0</v>
      </c>
      <c r="B111" s="1">
        <v>1703.0</v>
      </c>
      <c r="C111" s="2" t="s">
        <v>223</v>
      </c>
      <c r="D111" s="1" t="s">
        <v>224</v>
      </c>
      <c r="E111" s="1">
        <v>0.0</v>
      </c>
      <c r="F111" s="3" t="str">
        <f>IFERROR(__xludf.DUMMYFUNCTION("GOOGLETRANSLATE(D111,""zh"",""en"")"),"""Whether or not or not, donate 1 % of sales every year!"" Why does this promise give the brand and consumers pay it?")</f>
        <v>"Whether or not or not, donate 1 % of sales every year!" Why does this promise give the brand and consumers pay it?</v>
      </c>
    </row>
    <row r="112">
      <c r="A112" s="1">
        <v>110.0</v>
      </c>
      <c r="B112" s="1">
        <v>2470.0</v>
      </c>
      <c r="C112" s="2" t="s">
        <v>225</v>
      </c>
      <c r="D112" s="1" t="s">
        <v>226</v>
      </c>
      <c r="E112" s="1">
        <v>0.0</v>
      </c>
      <c r="F112" s="3" t="str">
        <f>IFERROR(__xludf.DUMMYFUNCTION("GOOGLETRANSLATE(D112,""zh"",""en"")"),"""McDonald's has 70 % of the eggs for us."" It can also increase the supply of eggs under the lack of eggs. How can Dalwushan Ranch rely on ""technology to raise chicken"" to stabilize the output?")</f>
        <v>"McDonald's has 70 % of the eggs for us." It can also increase the supply of eggs under the lack of eggs. How can Dalwushan Ranch rely on "technology to raise chicken" to stabilize the output?</v>
      </c>
    </row>
    <row r="113">
      <c r="A113" s="1">
        <v>111.0</v>
      </c>
      <c r="B113" s="1">
        <v>98.0</v>
      </c>
      <c r="C113" s="2" t="s">
        <v>227</v>
      </c>
      <c r="D113" s="1" t="s">
        <v>228</v>
      </c>
      <c r="E113" s="1">
        <v>0.0</v>
      </c>
      <c r="F113" s="3" t="str">
        <f>IFERROR(__xludf.DUMMYFUNCTION("GOOGLETRANSLATE(D113,""zh"",""en"")"),"Chunchi Glass Industrial Co., Ltd.: Energy saving is not just saving costs, but to pursue sustainable operation")</f>
        <v>Chunchi Glass Industrial Co., Ltd.: Energy saving is not just saving costs, but to pursue sustainable operation</v>
      </c>
    </row>
    <row r="114">
      <c r="A114" s="1">
        <v>112.0</v>
      </c>
      <c r="B114" s="1">
        <v>1723.0</v>
      </c>
      <c r="C114" s="2" t="s">
        <v>229</v>
      </c>
      <c r="D114" s="1" t="s">
        <v>230</v>
      </c>
      <c r="E114" s="1">
        <v>0.0</v>
      </c>
      <c r="F114" s="3" t="str">
        <f>IFERROR(__xludf.DUMMYFUNCTION("GOOGLETRANSLATE(D114,""zh"",""en"")"),"How is paper ""green treatment""? Paper factory transformed into a power plant: Yongfeng Yu transferred to be used to ""send it by yourself""")</f>
        <v>How is paper "green treatment"? Paper factory transformed into a power plant: Yongfeng Yu transferred to be used to "send it by yourself"</v>
      </c>
    </row>
    <row r="115">
      <c r="A115" s="1">
        <v>113.0</v>
      </c>
      <c r="B115" s="1">
        <v>688.0</v>
      </c>
      <c r="C115" s="2" t="s">
        <v>231</v>
      </c>
      <c r="D115" s="1" t="s">
        <v>232</v>
      </c>
      <c r="E115" s="1">
        <v>3.0</v>
      </c>
      <c r="F115" s="3" t="str">
        <f>IFERROR(__xludf.DUMMYFUNCTION("GOOGLETRANSLATE(D115,""zh"",""en"")"),"Reflecting the physical and risk management ability of the enterprise! Understand the top ten ESG domestic and foreign indicators and score query platforms")</f>
        <v>Reflecting the physical and risk management ability of the enterprise! Understand the top ten ESG domestic and foreign indicators and score query platforms</v>
      </c>
    </row>
    <row r="116">
      <c r="A116" s="1">
        <v>114.0</v>
      </c>
      <c r="B116" s="1">
        <v>635.0</v>
      </c>
      <c r="C116" s="2" t="s">
        <v>233</v>
      </c>
      <c r="D116" s="1" t="s">
        <v>234</v>
      </c>
      <c r="E116" s="1">
        <v>0.0</v>
      </c>
      <c r="F116" s="3" t="str">
        <f>IFERROR(__xludf.DUMMYFUNCTION("GOOGLETRANSLATE(D116,""zh"",""en"")"),"How does the epidemic era grow up against the trend? In 2021, the three major changes in Taiwan Uniqlo pushed forever continued")</f>
        <v>How does the epidemic era grow up against the trend? In 2021, the three major changes in Taiwan Uniqlo pushed forever continued</v>
      </c>
    </row>
    <row r="117">
      <c r="A117" s="1">
        <v>115.0</v>
      </c>
      <c r="B117" s="1">
        <v>1397.0</v>
      </c>
      <c r="C117" s="2" t="s">
        <v>235</v>
      </c>
      <c r="D117" s="1" t="s">
        <v>236</v>
      </c>
      <c r="E117" s="1">
        <v>0.0</v>
      </c>
      <c r="F117" s="3" t="str">
        <f>IFERROR(__xludf.DUMMYFUNCTION("GOOGLETRANSLATE(D117,""zh"",""en"")"),"Sustainable is not just environmental protection, the Taiwan Division and Xinchuan International work together to take care of the economy, society and the environment, and internalization has become corporate decision -making and core value")</f>
        <v>Sustainable is not just environmental protection, the Taiwan Division and Xinchuan International work together to take care of the economy, society and the environment, and internalization has become corporate decision -making and core value</v>
      </c>
    </row>
    <row r="118">
      <c r="A118" s="1">
        <v>116.0</v>
      </c>
      <c r="B118" s="1">
        <v>1676.0</v>
      </c>
      <c r="C118" s="2" t="s">
        <v>237</v>
      </c>
      <c r="D118" s="1" t="s">
        <v>238</v>
      </c>
      <c r="E118" s="1">
        <v>0.0</v>
      </c>
      <c r="F118" s="3" t="str">
        <f>IFERROR(__xludf.DUMMYFUNCTION("GOOGLETRANSLATE(D118,""zh"",""en"")"),"Taiwan Audi 8 electric vehicle charging stations! Join the mud to reduce the carbon and reduce the perpetual points action")</f>
        <v>Taiwan Audi 8 electric vehicle charging stations! Join the mud to reduce the carbon and reduce the perpetual points action</v>
      </c>
    </row>
    <row r="119">
      <c r="A119" s="1">
        <v>117.0</v>
      </c>
      <c r="B119" s="1">
        <v>914.0</v>
      </c>
      <c r="C119" s="2" t="s">
        <v>239</v>
      </c>
      <c r="D119" s="1" t="s">
        <v>240</v>
      </c>
      <c r="E119" s="1">
        <v>3.0</v>
      </c>
      <c r="F119" s="3" t="str">
        <f>IFERROR(__xludf.DUMMYFUNCTION("GOOGLETRANSLATE(D119,""zh"",""en"")"),"7/27 is a second -level alert! Su Zhenchang: The guidance for preventing epidemic prevention in various industries will be announced")</f>
        <v>7/27 is a second -level alert! Su Zhenchang: The guidance for preventing epidemic prevention in various industries will be announced</v>
      </c>
    </row>
    <row r="120">
      <c r="A120" s="1">
        <v>118.0</v>
      </c>
      <c r="B120" s="1">
        <v>1268.0</v>
      </c>
      <c r="C120" s="2" t="s">
        <v>241</v>
      </c>
      <c r="D120" s="1" t="s">
        <v>242</v>
      </c>
      <c r="E120" s="1">
        <v>0.0</v>
      </c>
      <c r="F120" s="3" t="str">
        <f>IFERROR(__xludf.DUMMYFUNCTION("GOOGLETRANSLATE(D120,""zh"",""en"")"),"""Futures 7 Mei Ji"" cool table calendar reversal is often released! South China Futures issued a statement ""Following social expectations""")</f>
        <v>"Futures 7 Mei Ji" cool table calendar reversal is often released! South China Futures issued a statement "Following social expectations"</v>
      </c>
    </row>
    <row r="121">
      <c r="A121" s="1">
        <v>119.0</v>
      </c>
      <c r="B121" s="1">
        <v>1443.0</v>
      </c>
      <c r="C121" s="2" t="s">
        <v>243</v>
      </c>
      <c r="D121" s="1" t="s">
        <v>244</v>
      </c>
      <c r="E121" s="1">
        <v>3.0</v>
      </c>
      <c r="F121" s="3" t="str">
        <f>IFERROR(__xludf.DUMMYFUNCTION("GOOGLETRANSLATE(D121,""zh"",""en"")"),"Can't drag again! In Taiwan to achieve net zero emissions, the next step must be formulated ""effective carbon pricing""")</f>
        <v>Can't drag again! In Taiwan to achieve net zero emissions, the next step must be formulated "effective carbon pricing"</v>
      </c>
    </row>
    <row r="122">
      <c r="A122" s="1">
        <v>120.0</v>
      </c>
      <c r="B122" s="1">
        <v>2035.0</v>
      </c>
      <c r="C122" s="2" t="s">
        <v>245</v>
      </c>
      <c r="D122" s="1" t="s">
        <v>246</v>
      </c>
      <c r="E122" s="1">
        <v>0.0</v>
      </c>
      <c r="F122" s="3" t="str">
        <f>IFERROR(__xludf.DUMMYFUNCTION("GOOGLETRANSLATE(D122,""zh"",""en"")"),"The last quarrel was 17 years ago ... Huaxin Lihua Group made a 56 -year high of 56 years! One article revealed the three secrets that the Jiao family did not have the wall")</f>
        <v>The last quarrel was 17 years ago ... Huaxin Lihua Group made a 56 -year high of 56 years! One article revealed the three secrets that the Jiao family did not have the wall</v>
      </c>
    </row>
    <row r="123">
      <c r="A123" s="1">
        <v>121.0</v>
      </c>
      <c r="B123" s="1">
        <v>2431.0</v>
      </c>
      <c r="C123" s="2" t="s">
        <v>247</v>
      </c>
      <c r="D123" s="1" t="s">
        <v>248</v>
      </c>
      <c r="E123" s="1">
        <v>3.0</v>
      </c>
      <c r="F123" s="3" t="str">
        <f>IFERROR(__xludf.DUMMYFUNCTION("GOOGLETRANSLATE(D123,""zh"",""en"")"),"Politics! Electric vehicle subsidies are up to 8,000 yuan per car, and vehicle dealers are subsidized")</f>
        <v>Politics! Electric vehicle subsidies are up to 8,000 yuan per car, and vehicle dealers are subsidized</v>
      </c>
    </row>
    <row r="124">
      <c r="A124" s="1">
        <v>122.0</v>
      </c>
      <c r="B124" s="1">
        <v>1893.0</v>
      </c>
      <c r="C124" s="2" t="s">
        <v>249</v>
      </c>
      <c r="D124" s="1" t="s">
        <v>250</v>
      </c>
      <c r="E124" s="1">
        <v>0.0</v>
      </c>
      <c r="F124" s="3" t="str">
        <f>IFERROR(__xludf.DUMMYFUNCTION("GOOGLETRANSLATE(D124,""zh"",""en"")"),"The annual collection is 3.6 billion, allowing more than 700 floor tiles to insert overseas! How does the 75 -year -old Dong make Taiwan footprints all over the world?")</f>
        <v>The annual collection is 3.6 billion, allowing more than 700 floor tiles to insert overseas! How does the 75 -year -old Dong make Taiwan footprints all over the world?</v>
      </c>
    </row>
    <row r="125">
      <c r="A125" s="1">
        <v>123.0</v>
      </c>
      <c r="B125" s="1">
        <v>960.0</v>
      </c>
      <c r="C125" s="2" t="s">
        <v>251</v>
      </c>
      <c r="D125" s="1" t="s">
        <v>252</v>
      </c>
      <c r="E125" s="1">
        <v>3.0</v>
      </c>
      <c r="F125" s="3" t="str">
        <f>IFERROR(__xludf.DUMMYFUNCTION("GOOGLETRANSLATE(D125,""zh"",""en"")"),"Cai Yingwen: Global has entered a new page of zero carbon economy, accelerating the expansion of the layout of the green energy industry")</f>
        <v>Cai Yingwen: Global has entered a new page of zero carbon economy, accelerating the expansion of the layout of the green energy industry</v>
      </c>
    </row>
    <row r="126">
      <c r="A126" s="1">
        <v>124.0</v>
      </c>
      <c r="B126" s="1">
        <v>2015.0</v>
      </c>
      <c r="C126" s="2" t="s">
        <v>253</v>
      </c>
      <c r="D126" s="1" t="s">
        <v>254</v>
      </c>
      <c r="E126" s="1">
        <v>0.0</v>
      </c>
      <c r="F126" s="3" t="str">
        <f>IFERROR(__xludf.DUMMYFUNCTION("GOOGLETRANSLATE(D126,""zh"",""en"")"),"From hundreds of thousands of bids, it will be 12 billion yuan in revenue! How to make more than 200 buildings in North City for the ""Energy Saving"" department of Delta")</f>
        <v>From hundreds of thousands of bids, it will be 12 billion yuan in revenue! How to make more than 200 buildings in North City for the "Energy Saving" department of Delta</v>
      </c>
    </row>
    <row r="127">
      <c r="A127" s="1">
        <v>125.0</v>
      </c>
      <c r="B127" s="1">
        <v>240.0</v>
      </c>
      <c r="C127" s="2" t="s">
        <v>255</v>
      </c>
      <c r="D127" s="1" t="s">
        <v>256</v>
      </c>
      <c r="E127" s="1">
        <v>3.0</v>
      </c>
      <c r="F127" s="3" t="str">
        <f>IFERROR(__xludf.DUMMYFUNCTION("GOOGLETRANSLATE(D127,""zh"",""en"")"),"Green bailout after the epidemic: We have responsibility to revive in a better way")</f>
        <v>Green bailout after the epidemic: We have responsibility to revive in a better way</v>
      </c>
    </row>
    <row r="128">
      <c r="A128" s="1">
        <v>126.0</v>
      </c>
      <c r="B128" s="1">
        <v>2461.0</v>
      </c>
      <c r="C128" s="2" t="s">
        <v>257</v>
      </c>
      <c r="D128" s="1" t="s">
        <v>258</v>
      </c>
      <c r="E128" s="1">
        <v>0.0</v>
      </c>
      <c r="F128" s="3" t="str">
        <f>IFERROR(__xludf.DUMMYFUNCTION("GOOGLETRANSLATE(D128,""zh"",""en"")"),"""Rather than win a bunch of prizes, it is better to teach customers how to live for a long time."" How can Princess Hongguo build ecological utopia?")</f>
        <v>"Rather than win a bunch of prizes, it is better to teach customers how to live for a long time." How can Princess Hongguo build ecological utopia?</v>
      </c>
    </row>
    <row r="129">
      <c r="A129" s="1">
        <v>127.0</v>
      </c>
      <c r="B129" s="1">
        <v>350.0</v>
      </c>
      <c r="C129" s="2" t="s">
        <v>259</v>
      </c>
      <c r="D129" s="1" t="s">
        <v>260</v>
      </c>
      <c r="E129" s="1">
        <v>3.0</v>
      </c>
      <c r="F129" s="3" t="str">
        <f>IFERROR(__xludf.DUMMYFUNCTION("GOOGLETRANSLATE(D129,""zh"",""en"")"),"""Exchanged"" agriculture")</f>
        <v>"Exchanged" agriculture</v>
      </c>
    </row>
    <row r="130">
      <c r="A130" s="1">
        <v>128.0</v>
      </c>
      <c r="B130" s="1">
        <v>826.0</v>
      </c>
      <c r="C130" s="2" t="s">
        <v>261</v>
      </c>
      <c r="D130" s="1" t="s">
        <v>262</v>
      </c>
      <c r="E130" s="1">
        <v>3.0</v>
      </c>
      <c r="F130" s="3" t="str">
        <f>IFERROR(__xludf.DUMMYFUNCTION("GOOGLETRANSLATE(D130,""zh"",""en"")"),"Without carbon reduction, water is short of water? Climate expert warning: Extreme water shortage will become the norm!")</f>
        <v>Without carbon reduction, water is short of water? Climate expert warning: Extreme water shortage will become the norm!</v>
      </c>
    </row>
    <row r="131">
      <c r="A131" s="1">
        <v>129.0</v>
      </c>
      <c r="B131" s="1">
        <v>2451.0</v>
      </c>
      <c r="C131" s="2" t="s">
        <v>263</v>
      </c>
      <c r="D131" s="1" t="s">
        <v>264</v>
      </c>
      <c r="E131" s="1">
        <v>0.0</v>
      </c>
      <c r="F131" s="3" t="str">
        <f>IFERROR(__xludf.DUMMYFUNCTION("GOOGLETRANSLATE(D131,""zh"",""en"")"),"Datong Intelligent Construction of Taiwan's first E-Dreg energy storage case was opened")</f>
        <v>Datong Intelligent Construction of Taiwan's first E-Dreg energy storage case was opened</v>
      </c>
    </row>
    <row r="132">
      <c r="A132" s="1">
        <v>130.0</v>
      </c>
      <c r="B132" s="1">
        <v>2175.0</v>
      </c>
      <c r="C132" s="2" t="s">
        <v>265</v>
      </c>
      <c r="D132" s="1" t="s">
        <v>266</v>
      </c>
      <c r="E132" s="1">
        <v>0.0</v>
      </c>
      <c r="F132" s="3" t="str">
        <f>IFERROR(__xludf.DUMMYFUNCTION("GOOGLETRANSLATE(D132,""zh"",""en"")"),"What if the color change lens is made into a window? Smart glass automatically changing color shielding, saving more than 20% of energy!")</f>
        <v>What if the color change lens is made into a window? Smart glass automatically changing color shielding, saving more than 20% of energy!</v>
      </c>
    </row>
    <row r="133">
      <c r="A133" s="1">
        <v>131.0</v>
      </c>
      <c r="B133" s="1">
        <v>690.0</v>
      </c>
      <c r="C133" s="2" t="s">
        <v>267</v>
      </c>
      <c r="D133" s="1" t="s">
        <v>268</v>
      </c>
      <c r="E133" s="1">
        <v>3.0</v>
      </c>
      <c r="F133" s="3" t="str">
        <f>IFERROR(__xludf.DUMMYFUNCTION("GOOGLETRANSLATE(D133,""zh"",""en"")"),"Dutch water square moves to Taiwan! Linkou covering 28 flood lace lagies ""coexist with water"" against extreme climate")</f>
        <v>Dutch water square moves to Taiwan! Linkou covering 28 flood lace lagies "coexist with water" against extreme climate</v>
      </c>
    </row>
    <row r="134">
      <c r="A134" s="1">
        <v>132.0</v>
      </c>
      <c r="B134" s="1">
        <v>314.0</v>
      </c>
      <c r="C134" s="2" t="s">
        <v>269</v>
      </c>
      <c r="D134" s="1" t="s">
        <v>270</v>
      </c>
      <c r="E134" s="1">
        <v>3.0</v>
      </c>
      <c r="F134" s="3" t="str">
        <f>IFERROR(__xludf.DUMMYFUNCTION("GOOGLETRANSLATE(D134,""zh"",""en"")"),"In 40 years, climate change mortality will catch up with Wuhan pneumonia! Bill Gates warned: Only now start to reduce carbon, human beings have the opportunity to avoid disasters")</f>
        <v>In 40 years, climate change mortality will catch up with Wuhan pneumonia! Bill Gates warned: Only now start to reduce carbon, human beings have the opportunity to avoid disasters</v>
      </c>
    </row>
    <row r="135">
      <c r="A135" s="1">
        <v>133.0</v>
      </c>
      <c r="B135" s="1">
        <v>1859.0</v>
      </c>
      <c r="C135" s="2" t="s">
        <v>271</v>
      </c>
      <c r="D135" s="1" t="s">
        <v>272</v>
      </c>
      <c r="E135" s="1">
        <v>0.0</v>
      </c>
      <c r="F135" s="3" t="str">
        <f>IFERROR(__xludf.DUMMYFUNCTION("GOOGLETRANSLATE(D135,""zh"",""en"")"),"Uber driver helps you recover! The new creation Ridwell used the ""subscription system"" to reverse the recycling industry. The former founder was only 7 years old?")</f>
        <v>Uber driver helps you recover! The new creation Ridwell used the "subscription system" to reverse the recycling industry. The former founder was only 7 years old?</v>
      </c>
    </row>
    <row r="136">
      <c r="A136" s="1">
        <v>134.0</v>
      </c>
      <c r="B136" s="1">
        <v>42.0</v>
      </c>
      <c r="C136" s="2" t="s">
        <v>273</v>
      </c>
      <c r="D136" s="1" t="s">
        <v>274</v>
      </c>
      <c r="E136" s="1">
        <v>3.0</v>
      </c>
      <c r="F136" s="3" t="str">
        <f>IFERROR(__xludf.DUMMYFUNCTION("GOOGLETRANSLATE(D136,""zh"",""en"")"),"What is the function of the board of directors?")</f>
        <v>What is the function of the board of directors?</v>
      </c>
    </row>
    <row r="137">
      <c r="A137" s="1">
        <v>135.0</v>
      </c>
      <c r="B137" s="1">
        <v>1802.0</v>
      </c>
      <c r="C137" s="2" t="s">
        <v>275</v>
      </c>
      <c r="D137" s="1" t="s">
        <v>276</v>
      </c>
      <c r="E137" s="1">
        <v>0.0</v>
      </c>
      <c r="F137" s="3" t="str">
        <f>IFERROR(__xludf.DUMMYFUNCTION("GOOGLETRANSLATE(D137,""zh"",""en"")"),"Teactering the space for you to drink tea, flip the book, slide your phone, what is the plan to change with the ping?")</f>
        <v>Teactering the space for you to drink tea, flip the book, slide your phone, what is the plan to change with the ping?</v>
      </c>
    </row>
    <row r="138">
      <c r="A138" s="1">
        <v>136.0</v>
      </c>
      <c r="B138" s="1">
        <v>1916.0</v>
      </c>
      <c r="C138" s="2" t="s">
        <v>277</v>
      </c>
      <c r="D138" s="1" t="s">
        <v>278</v>
      </c>
      <c r="E138" s="1">
        <v>3.0</v>
      </c>
      <c r="F138" s="3" t="str">
        <f>IFERROR(__xludf.DUMMYFUNCTION("GOOGLETRANSLATE(D138,""zh"",""en"")"),"Freshly discount of 5 yuan for your own drink cup! The maximum penalty of the illegal regulations is 6,000 yuan")</f>
        <v>Freshly discount of 5 yuan for your own drink cup! The maximum penalty of the illegal regulations is 6,000 yuan</v>
      </c>
    </row>
    <row r="139">
      <c r="A139" s="1">
        <v>137.0</v>
      </c>
      <c r="B139" s="1">
        <v>659.0</v>
      </c>
      <c r="C139" s="2" t="s">
        <v>279</v>
      </c>
      <c r="D139" s="1" t="s">
        <v>280</v>
      </c>
      <c r="E139" s="1">
        <v>3.0</v>
      </c>
      <c r="F139" s="3" t="str">
        <f>IFERROR(__xludf.DUMMYFUNCTION("GOOGLETRANSLATE(D139,""zh"",""en"")"),"Re -joining the Paris Climate Agreement ... Biden's U.S. -China relations, the first goldstone is ""climate cooperation""?")</f>
        <v>Re -joining the Paris Climate Agreement ... Biden's U.S. -China relations, the first goldstone is "climate cooperation"?</v>
      </c>
    </row>
    <row r="140">
      <c r="A140" s="1">
        <v>138.0</v>
      </c>
      <c r="B140" s="1">
        <v>305.0</v>
      </c>
      <c r="C140" s="2" t="s">
        <v>281</v>
      </c>
      <c r="D140" s="1" t="s">
        <v>282</v>
      </c>
      <c r="E140" s="1">
        <v>3.0</v>
      </c>
      <c r="F140" s="3" t="str">
        <f>IFERROR(__xludf.DUMMYFUNCTION("GOOGLETRANSLATE(D140,""zh"",""en"")"),"Return rate is 30 %! Aversion to ""Earth Fever"", replacing the Energy Fund rapidly heating up")</f>
        <v>Return rate is 30 %! Aversion to "Earth Fever", replacing the Energy Fund rapidly heating up</v>
      </c>
    </row>
    <row r="141">
      <c r="A141" s="1">
        <v>139.0</v>
      </c>
      <c r="B141" s="1">
        <v>702.0</v>
      </c>
      <c r="C141" s="2" t="s">
        <v>283</v>
      </c>
      <c r="D141" s="1" t="s">
        <v>284</v>
      </c>
      <c r="E141" s="1">
        <v>3.0</v>
      </c>
      <c r="F141" s="3" t="str">
        <f>IFERROR(__xludf.DUMMYFUNCTION("GOOGLETRANSLATE(D141,""zh"",""en"")"),"Why is the central and southern parts serious ""noise""? A comparison picture second understands: the emerald reservoir ""never lack of water"" 2 reasons for revealing")</f>
        <v>Why is the central and southern parts serious "noise"? A comparison picture second understands: the emerald reservoir "never lack of water" 2 reasons for revealing</v>
      </c>
    </row>
    <row r="142">
      <c r="A142" s="1">
        <v>0.0</v>
      </c>
      <c r="B142" s="1">
        <v>1007.0</v>
      </c>
      <c r="C142" s="2" t="s">
        <v>285</v>
      </c>
      <c r="D142" s="1" t="s">
        <v>286</v>
      </c>
      <c r="E142" s="1">
        <v>0.0</v>
      </c>
      <c r="F142" s="3" t="str">
        <f>IFERROR(__xludf.DUMMYFUNCTION("GOOGLETRANSLATE(D142,""zh"",""en"")"),"Yanhua has 530 million yuan to build a solar factory, fight 50 % of green power in 2026, and open employees to work at home every week!")</f>
        <v>Yanhua has 530 million yuan to build a solar factory, fight 50 % of green power in 2026, and open employees to work at home every week!</v>
      </c>
    </row>
    <row r="143">
      <c r="A143" s="1">
        <v>1.0</v>
      </c>
      <c r="B143" s="1">
        <v>1790.0</v>
      </c>
      <c r="C143" s="2" t="s">
        <v>287</v>
      </c>
      <c r="D143" s="1" t="s">
        <v>288</v>
      </c>
      <c r="E143" s="1">
        <v>0.0</v>
      </c>
      <c r="F143" s="3" t="str">
        <f>IFERROR(__xludf.DUMMYFUNCTION("GOOGLETRANSLATE(D143,""zh"",""en"")"),"Sweep from Taoji to Keelung Port, and even go to the sea to waste the sea! ""Taiwan Cleaning King"" when sweeping the toilet, how to make a low -profit business on the counter?")</f>
        <v>Sweep from Taoji to Keelung Port, and even go to the sea to waste the sea! "Taiwan Cleaning King" when sweeping the toilet, how to make a low -profit business on the counter?</v>
      </c>
    </row>
    <row r="144">
      <c r="A144" s="1">
        <v>2.0</v>
      </c>
      <c r="B144" s="1">
        <v>135.0</v>
      </c>
      <c r="C144" s="2" t="s">
        <v>289</v>
      </c>
      <c r="D144" s="1" t="s">
        <v>290</v>
      </c>
      <c r="E144" s="1">
        <v>0.0</v>
      </c>
      <c r="F144" s="3" t="str">
        <f>IFERROR(__xludf.DUMMYFUNCTION("GOOGLETRANSLATE(D144,""zh"",""en"")"),"Starting from Changhua Motorcycles ... The current market value of tens of billions of textile brands Xie: His company governance is amazing!")</f>
        <v>Starting from Changhua Motorcycles ... The current market value of tens of billions of textile brands Xie: His company governance is amazing!</v>
      </c>
    </row>
    <row r="145">
      <c r="A145" s="1">
        <v>3.0</v>
      </c>
      <c r="B145" s="1">
        <v>1811.0</v>
      </c>
      <c r="C145" s="2" t="s">
        <v>291</v>
      </c>
      <c r="D145" s="1" t="s">
        <v>292</v>
      </c>
      <c r="E145" s="1">
        <v>0.0</v>
      </c>
      <c r="F145" s="3" t="str">
        <f>IFERROR(__xludf.DUMMYFUNCTION("GOOGLETRANSLATE(D145,""zh"",""en"")"),"Give play to green influence! Allianan Global Investment Promote Discipline, focusing on the three major themes")</f>
        <v>Give play to green influence! Allianan Global Investment Promote Discipline, focusing on the three major themes</v>
      </c>
    </row>
    <row r="146">
      <c r="A146" s="1">
        <v>4.0</v>
      </c>
      <c r="B146" s="1">
        <v>2105.0</v>
      </c>
      <c r="C146" s="2" t="s">
        <v>293</v>
      </c>
      <c r="D146" s="1" t="s">
        <v>294</v>
      </c>
      <c r="E146" s="1">
        <v>3.0</v>
      </c>
      <c r="F146" s="3" t="str">
        <f>IFERROR(__xludf.DUMMYFUNCTION("GOOGLETRANSLATE(D146,""zh"",""en"")"),"In 500 years in Europe, the freight day rose 30 % ""too crazy""! The Rhine is endless, two reasons ""the entire Europe will fall""")</f>
        <v>In 500 years in Europe, the freight day rose 30 % "too crazy"! The Rhine is endless, two reasons "the entire Europe will fall"</v>
      </c>
    </row>
    <row r="147">
      <c r="A147" s="1">
        <v>5.0</v>
      </c>
      <c r="B147" s="1">
        <v>2268.0</v>
      </c>
      <c r="C147" s="2" t="s">
        <v>295</v>
      </c>
      <c r="D147" s="1" t="s">
        <v>296</v>
      </c>
      <c r="E147" s="1">
        <v>0.0</v>
      </c>
      <c r="F147" s="3" t="str">
        <f>IFERROR(__xludf.DUMMYFUNCTION("GOOGLETRANSLATE(D147,""zh"",""en"")"),"This Platinum Energy Building has more renewable energy than energy consumption! See how Singapore's building is the first, from ""low carbon"" to ""zero carbon""!")</f>
        <v>This Platinum Energy Building has more renewable energy than energy consumption! See how Singapore's building is the first, from "low carbon" to "zero carbon"!</v>
      </c>
    </row>
    <row r="148">
      <c r="A148" s="1">
        <v>6.0</v>
      </c>
      <c r="B148" s="1">
        <v>1127.0</v>
      </c>
      <c r="C148" s="2" t="s">
        <v>297</v>
      </c>
      <c r="D148" s="1" t="s">
        <v>298</v>
      </c>
      <c r="E148" s="1">
        <v>0.0</v>
      </c>
      <c r="F148" s="3" t="str">
        <f>IFERROR(__xludf.DUMMYFUNCTION("GOOGLETRANSLATE(D148,""zh"",""en"")"),"The development team of the development team is clear Taiwanese! The Dutch new innovation rate is against the small Taiwanese factory, and 100 % waste mobile phone is built in the sky")</f>
        <v>The development team of the development team is clear Taiwanese! The Dutch new innovation rate is against the small Taiwanese factory, and 100 % waste mobile phone is built in the sky</v>
      </c>
    </row>
    <row r="149">
      <c r="A149" s="1">
        <v>7.0</v>
      </c>
      <c r="B149" s="1">
        <v>295.0</v>
      </c>
      <c r="C149" s="2" t="s">
        <v>299</v>
      </c>
      <c r="D149" s="1" t="s">
        <v>300</v>
      </c>
      <c r="E149" s="1">
        <v>0.0</v>
      </c>
      <c r="F149" s="3" t="str">
        <f>IFERROR(__xludf.DUMMYFUNCTION("GOOGLETRANSLATE(D149,""zh"",""en"")"),"""I am in Kenting and Green Island, the weather is fine."" Submoration sells the world's 30 countries in the world to pick up trash")</f>
        <v>"I am in Kenting and Green Island, the weather is fine." Submoration sells the world's 30 countries in the world to pick up trash</v>
      </c>
    </row>
    <row r="150">
      <c r="A150" s="1">
        <v>8.0</v>
      </c>
      <c r="B150" s="1">
        <v>501.0</v>
      </c>
      <c r="C150" s="2" t="s">
        <v>301</v>
      </c>
      <c r="D150" s="1" t="s">
        <v>302</v>
      </c>
      <c r="E150" s="1">
        <v>3.0</v>
      </c>
      <c r="F150" s="3" t="str">
        <f>IFERROR(__xludf.DUMMYFUNCTION("GOOGLETRANSLATE(D150,""zh"",""en"")"),"It is difficult to put typhoons in the future! Research Institute of China Research Institute: This reason, 40 % of typhoons in Taiwan will be less in the future")</f>
        <v>It is difficult to put typhoons in the future! Research Institute of China Research Institute: This reason, 40 % of typhoons in Taiwan will be less in the future</v>
      </c>
    </row>
    <row r="151">
      <c r="A151" s="1">
        <v>9.0</v>
      </c>
      <c r="B151" s="1">
        <v>1600.0</v>
      </c>
      <c r="C151" s="2" t="s">
        <v>303</v>
      </c>
      <c r="D151" s="1" t="s">
        <v>304</v>
      </c>
      <c r="E151" s="1">
        <v>3.0</v>
      </c>
      <c r="F151" s="3" t="str">
        <f>IFERROR(__xludf.DUMMYFUNCTION("GOOGLETRANSLATE(D151,""zh"",""en"")"),"In the same industry, why does her company EPS grow higher than me? Female leaders ""this characteristic"" to help revenue and stabilize finances is a key force to promote ESG")</f>
        <v>In the same industry, why does her company EPS grow higher than me? Female leaders "this characteristic" to help revenue and stabilize finances is a key force to promote ESG</v>
      </c>
    </row>
    <row r="152">
      <c r="A152" s="1">
        <v>10.0</v>
      </c>
      <c r="B152" s="1">
        <v>197.0</v>
      </c>
      <c r="C152" s="2" t="s">
        <v>305</v>
      </c>
      <c r="D152" s="1" t="s">
        <v>306</v>
      </c>
      <c r="E152" s="1">
        <v>3.0</v>
      </c>
      <c r="F152" s="3" t="str">
        <f>IFERROR(__xludf.DUMMYFUNCTION("GOOGLETRANSLATE(D152,""zh"",""en"")"),"From the ""strike for the climate"" to 4 million people responded to the 16 -year -old girl, why did the 16 -year -old girl defeat Trump and Xi Jinping and become the character of the time magazine?")</f>
        <v>From the "strike for the climate" to 4 million people responded to the 16 -year -old girl, why did the 16 -year -old girl defeat Trump and Xi Jinping and become the character of the time magazine?</v>
      </c>
    </row>
    <row r="153">
      <c r="A153" s="1">
        <v>11.0</v>
      </c>
      <c r="B153" s="1">
        <v>1713.0</v>
      </c>
      <c r="C153" s="2" t="s">
        <v>307</v>
      </c>
      <c r="D153" s="1" t="s">
        <v>308</v>
      </c>
      <c r="E153" s="1">
        <v>0.0</v>
      </c>
      <c r="F153" s="3" t="str">
        <f>IFERROR(__xludf.DUMMYFUNCTION("GOOGLETRANSLATE(D153,""zh"",""en"")"),"The net zero carbon row is covered with hydrogen energy, TSMC is expected to play the procurement leader")</f>
        <v>The net zero carbon row is covered with hydrogen energy, TSMC is expected to play the procurement leader</v>
      </c>
    </row>
    <row r="154">
      <c r="A154" s="1">
        <v>12.0</v>
      </c>
      <c r="B154" s="1">
        <v>1081.0</v>
      </c>
      <c r="C154" s="2" t="s">
        <v>309</v>
      </c>
      <c r="D154" s="1" t="s">
        <v>310</v>
      </c>
      <c r="E154" s="1">
        <v>3.0</v>
      </c>
      <c r="F154" s="3" t="str">
        <f>IFERROR(__xludf.DUMMYFUNCTION("GOOGLETRANSLATE(D154,""zh"",""en"")"),"The reason behind the ""energy consumption dual control"" is decrypted ""why China limits and discontinued production this time? Can electric shortage be solved?")</f>
        <v>The reason behind the "energy consumption dual control" is decrypted "why China limits and discontinued production this time? Can electric shortage be solved?</v>
      </c>
    </row>
    <row r="155">
      <c r="A155" s="1">
        <v>13.0</v>
      </c>
      <c r="B155" s="1">
        <v>1764.0</v>
      </c>
      <c r="C155" s="2" t="s">
        <v>311</v>
      </c>
      <c r="D155" s="1" t="s">
        <v>312</v>
      </c>
      <c r="E155" s="1">
        <v>0.0</v>
      </c>
      <c r="F155" s="3" t="str">
        <f>IFERROR(__xludf.DUMMYFUNCTION("GOOGLETRANSLATE(D155,""zh"",""en"")"),"The first ""Carbon and Gas Station"" in Taiwan is in Tainan! CNPC Smart Energy System decreases annually by 25 tons of carbon")</f>
        <v>The first "Carbon and Gas Station" in Taiwan is in Tainan! CNPC Smart Energy System decreases annually by 25 tons of carbon</v>
      </c>
    </row>
    <row r="156">
      <c r="A156" s="1">
        <v>14.0</v>
      </c>
      <c r="B156" s="1">
        <v>308.0</v>
      </c>
      <c r="C156" s="2" t="s">
        <v>313</v>
      </c>
      <c r="D156" s="1" t="s">
        <v>314</v>
      </c>
      <c r="E156" s="1">
        <v>0.0</v>
      </c>
      <c r="F156" s="3" t="str">
        <f>IFERROR(__xludf.DUMMYFUNCTION("GOOGLETRANSLATE(D156,""zh"",""en"")"),"TSMC's ""Purchase Purchase"" unexpectedly touched ""Surprise"" Xie Jinhe: The dream of offshore wind power generation is come true!")</f>
        <v>TSMC's "Purchase Purchase" unexpectedly touched "Surprise" Xie Jinhe: The dream of offshore wind power generation is come true!</v>
      </c>
    </row>
    <row r="157">
      <c r="A157" s="1">
        <v>15.0</v>
      </c>
      <c r="B157" s="1">
        <v>1985.0</v>
      </c>
      <c r="C157" s="2" t="s">
        <v>315</v>
      </c>
      <c r="D157" s="1" t="s">
        <v>316</v>
      </c>
      <c r="E157" s="1">
        <v>3.0</v>
      </c>
      <c r="F157" s="3" t="str">
        <f>IFERROR(__xludf.DUMMYFUNCTION("GOOGLETRANSLATE(D157,""zh"",""en"")"),"The hottest day in history! Temperature breaks, Britain released the national emergency alarm, Swiss Re said that climate change impact is better than the epidemic")</f>
        <v>The hottest day in history! Temperature breaks, Britain released the national emergency alarm, Swiss Re said that climate change impact is better than the epidemic</v>
      </c>
    </row>
    <row r="158">
      <c r="A158" s="1">
        <v>16.0</v>
      </c>
      <c r="B158" s="1">
        <v>1489.0</v>
      </c>
      <c r="C158" s="2" t="s">
        <v>317</v>
      </c>
      <c r="D158" s="1" t="s">
        <v>318</v>
      </c>
      <c r="E158" s="1">
        <v>0.0</v>
      </c>
      <c r="F158" s="3" t="str">
        <f>IFERROR(__xludf.DUMMYFUNCTION("GOOGLETRANSLATE(D158,""zh"",""en"")"),"I really want to eat and watch! New Zealand has received 100 million yuan to raise funds, and uses the principle of new crown vaccine to make a ""prime division"" that can hold silk and bubble")</f>
        <v>I really want to eat and watch! New Zealand has received 100 million yuan to raise funds, and uses the principle of new crown vaccine to make a "prime division" that can hold silk and bubble</v>
      </c>
    </row>
    <row r="159">
      <c r="A159" s="1">
        <v>17.0</v>
      </c>
      <c r="B159" s="1">
        <v>348.0</v>
      </c>
      <c r="C159" s="2" t="s">
        <v>319</v>
      </c>
      <c r="D159" s="1" t="s">
        <v>320</v>
      </c>
      <c r="E159" s="1">
        <v>3.0</v>
      </c>
      <c r="F159" s="3" t="str">
        <f>IFERROR(__xludf.DUMMYFUNCTION("GOOGLETRANSLATE(D159,""zh"",""en"")"),"Bill Gaz is also favored! Rice and mother -in -law Yu Shumei built the ""Taiwan Rice Dendrobium Variety Library"", which is determined to create a perfect rice and feed the world")</f>
        <v>Bill Gaz is also favored! Rice and mother -in -law Yu Shumei built the "Taiwan Rice Dendrobium Variety Library", which is determined to create a perfect rice and feed the world</v>
      </c>
    </row>
    <row r="160">
      <c r="A160" s="1">
        <v>18.0</v>
      </c>
      <c r="B160" s="1">
        <v>1984.0</v>
      </c>
      <c r="C160" s="2" t="s">
        <v>321</v>
      </c>
      <c r="D160" s="1" t="s">
        <v>322</v>
      </c>
      <c r="E160" s="1">
        <v>0.0</v>
      </c>
      <c r="F160" s="3" t="str">
        <f>IFERROR(__xludf.DUMMYFUNCTION("GOOGLETRANSLATE(D160,""zh"",""en"")"),"All Union's acquisition of RT -Mart ""dare to lose money! Dare to try and error! ""Selling salmon and beef loses money ..."" Lin Minxiong ""Undefeated Golden Law"" in Quanlian has turned into Taiwan ’s largest maximum supermarket annually")</f>
        <v>All Union's acquisition of RT -Mart "dare to lose money! Dare to try and error! "Selling salmon and beef loses money ..." Lin Minxiong "Undefeated Golden Law" in Quanlian has turned into Taiwan ’s largest maximum supermarket annually</v>
      </c>
    </row>
    <row r="161">
      <c r="A161" s="1">
        <v>19.0</v>
      </c>
      <c r="B161" s="1">
        <v>1367.0</v>
      </c>
      <c r="C161" s="2" t="s">
        <v>323</v>
      </c>
      <c r="D161" s="1" t="s">
        <v>324</v>
      </c>
      <c r="E161" s="1">
        <v>0.0</v>
      </c>
      <c r="F161" s="3" t="str">
        <f>IFERROR(__xludf.DUMMYFUNCTION("GOOGLETRANSLATE(D161,""zh"",""en"")"),"From the three major aspects, Taiwan Taikoo Coca -Cola will sustainable into operation DNA")</f>
        <v>From the three major aspects, Taiwan Taikoo Coca -Cola will sustainable into operation DNA</v>
      </c>
    </row>
    <row r="162">
      <c r="A162" s="1">
        <v>20.0</v>
      </c>
      <c r="B162" s="1">
        <v>1321.0</v>
      </c>
      <c r="C162" s="2" t="s">
        <v>325</v>
      </c>
      <c r="D162" s="1" t="s">
        <v>326</v>
      </c>
      <c r="E162" s="1">
        <v>0.0</v>
      </c>
      <c r="F162" s="3" t="str">
        <f>IFERROR(__xludf.DUMMYFUNCTION("GOOGLETRANSLATE(D162,""zh"",""en"")"),"Encourage the rotation and let the employees be brave to ""be yourself"" ... The secret that Texas instruments will always stand on the cusp: people are the foundation of everything")</f>
        <v>Encourage the rotation and let the employees be brave to "be yourself" ... The secret that Texas instruments will always stand on the cusp: people are the foundation of everything</v>
      </c>
    </row>
    <row r="163">
      <c r="A163" s="1">
        <v>21.0</v>
      </c>
      <c r="B163" s="1">
        <v>2113.0</v>
      </c>
      <c r="C163" s="2" t="s">
        <v>327</v>
      </c>
      <c r="D163" s="1" t="s">
        <v>328</v>
      </c>
      <c r="E163" s="1">
        <v>3.0</v>
      </c>
      <c r="F163" s="3" t="str">
        <f>IFERROR(__xludf.DUMMYFUNCTION("GOOGLETRANSLATE(D163,""zh"",""en"")"),"In 2021, the performance of the continuous environmental governance is released! Taiwan Environmental Protection Alliance: The electricity consumption of each county and cities does not decrease")</f>
        <v>In 2021, the performance of the continuous environmental governance is released! Taiwan Environmental Protection Alliance: The electricity consumption of each county and cities does not decrease</v>
      </c>
    </row>
    <row r="164">
      <c r="A164" s="1">
        <v>22.0</v>
      </c>
      <c r="B164" s="1">
        <v>2317.0</v>
      </c>
      <c r="C164" s="2" t="s">
        <v>329</v>
      </c>
      <c r="D164" s="1" t="s">
        <v>330</v>
      </c>
      <c r="E164" s="1">
        <v>0.0</v>
      </c>
      <c r="F164" s="3" t="str">
        <f>IFERROR(__xludf.DUMMYFUNCTION("GOOGLETRANSLATE(D164,""zh"",""en"")"),"Dissection! How did the NBA superstar ""Warcraft"" join Taoyuan Cloud Leopard, what is the big shareholder behind the team?")</f>
        <v>Dissection! How did the NBA superstar "Warcraft" join Taoyuan Cloud Leopard, what is the big shareholder behind the team?</v>
      </c>
    </row>
    <row r="165">
      <c r="A165" s="1">
        <v>23.0</v>
      </c>
      <c r="B165" s="1">
        <v>317.0</v>
      </c>
      <c r="C165" s="2" t="s">
        <v>331</v>
      </c>
      <c r="D165" s="1" t="s">
        <v>332</v>
      </c>
      <c r="E165" s="1">
        <v>3.0</v>
      </c>
      <c r="F165" s="3" t="str">
        <f>IFERROR(__xludf.DUMMYFUNCTION("GOOGLETRANSLATE(D165,""zh"",""en"")"),"The first batch of ""affected households"" has the Taipei Basin! Greenland Glacier is accelerated, and the sea plane may rise by 6 meters in the future")</f>
        <v>The first batch of "affected households" has the Taipei Basin! Greenland Glacier is accelerated, and the sea plane may rise by 6 meters in the future</v>
      </c>
    </row>
    <row r="166">
      <c r="A166" s="1">
        <v>24.0</v>
      </c>
      <c r="B166" s="1">
        <v>1205.0</v>
      </c>
      <c r="C166" s="2" t="s">
        <v>333</v>
      </c>
      <c r="D166" s="1" t="s">
        <v>334</v>
      </c>
      <c r="E166" s="1">
        <v>3.0</v>
      </c>
      <c r="F166" s="3" t="str">
        <f>IFERROR(__xludf.DUMMYFUNCTION("GOOGLETRANSLATE(D166,""zh"",""en"")"),"Want to control the global warming at 1.5 degrees Celsius? This meeting was the last hope, how to keep up with the international carbon reduction footsteps?")</f>
        <v>Want to control the global warming at 1.5 degrees Celsius? This meeting was the last hope, how to keep up with the international carbon reduction footsteps?</v>
      </c>
    </row>
    <row r="167">
      <c r="A167" s="1">
        <v>25.0</v>
      </c>
      <c r="B167" s="1">
        <v>2095.0</v>
      </c>
      <c r="C167" s="2" t="s">
        <v>335</v>
      </c>
      <c r="D167" s="1" t="s">
        <v>336</v>
      </c>
      <c r="E167" s="1">
        <v>0.0</v>
      </c>
      <c r="F167" s="3" t="str">
        <f>IFERROR(__xludf.DUMMYFUNCTION("GOOGLETRANSLATE(D167,""zh"",""en"")"),"Small changes, big beauty! Bingxuan Wind changed the packaging, saved more than 30 tons of plastic garbage in a year! McDonald's green supply chain strategy to create a good environment for the environment")</f>
        <v>Small changes, big beauty! Bingxuan Wind changed the packaging, saved more than 30 tons of plastic garbage in a year! McDonald's green supply chain strategy to create a good environment for the environment</v>
      </c>
    </row>
    <row r="168">
      <c r="A168" s="1">
        <v>26.0</v>
      </c>
      <c r="B168" s="1">
        <v>963.0</v>
      </c>
      <c r="C168" s="2" t="s">
        <v>337</v>
      </c>
      <c r="D168" s="1" t="s">
        <v>338</v>
      </c>
      <c r="E168" s="1">
        <v>0.0</v>
      </c>
      <c r="F168" s="3" t="str">
        <f>IFERROR(__xludf.DUMMYFUNCTION("GOOGLETRANSLATE(D168,""zh"",""en"")"),"Published the 2020 Yong Research Report Yushan to the net zero carbon row bank")</f>
        <v>Published the 2020 Yong Research Report Yushan to the net zero carbon row bank</v>
      </c>
    </row>
    <row r="169">
      <c r="A169" s="1">
        <v>27.0</v>
      </c>
      <c r="B169" s="1">
        <v>785.0</v>
      </c>
      <c r="C169" s="2" t="s">
        <v>339</v>
      </c>
      <c r="D169" s="1" t="s">
        <v>340</v>
      </c>
      <c r="E169" s="1">
        <v>3.0</v>
      </c>
      <c r="F169" s="3" t="str">
        <f>IFERROR(__xludf.DUMMYFUNCTION("GOOGLETRANSLATE(D169,""zh"",""en"")"),"Save the earth! The 101 Nobel Prize winner calls for gradually suspending fossil fuel")</f>
        <v>Save the earth! The 101 Nobel Prize winner calls for gradually suspending fossil fuel</v>
      </c>
    </row>
    <row r="170">
      <c r="A170" s="1">
        <v>28.0</v>
      </c>
      <c r="B170" s="1">
        <v>1431.0</v>
      </c>
      <c r="C170" s="2" t="s">
        <v>341</v>
      </c>
      <c r="D170" s="1" t="s">
        <v>342</v>
      </c>
      <c r="E170" s="1">
        <v>0.0</v>
      </c>
      <c r="F170" s="3" t="str">
        <f>IFERROR(__xludf.DUMMYFUNCTION("GOOGLETRANSLATE(D170,""zh"",""en"")"),"Average 13 packs earn 2 million! Yaohua Pharmaceutical owner is released at the end of the alternative year, the treasury shares transfer employees' shares")</f>
        <v>Average 13 packs earn 2 million! Yaohua Pharmaceutical owner is released at the end of the alternative year, the treasury shares transfer employees' shares</v>
      </c>
    </row>
    <row r="171">
      <c r="A171" s="1">
        <v>29.0</v>
      </c>
      <c r="B171" s="1">
        <v>1836.0</v>
      </c>
      <c r="C171" s="2" t="s">
        <v>343</v>
      </c>
      <c r="D171" s="1" t="s">
        <v>344</v>
      </c>
      <c r="E171" s="1">
        <v>0.0</v>
      </c>
      <c r="F171" s="3" t="str">
        <f>IFERROR(__xludf.DUMMYFUNCTION("GOOGLETRANSLATE(D171,""zh"",""en"")"),"Buy 8 new ships in 5 years! How to meet the requirements of international shipping carbon reduction requirements?")</f>
        <v>Buy 8 new ships in 5 years! How to meet the requirements of international shipping carbon reduction requirements?</v>
      </c>
    </row>
    <row r="172">
      <c r="A172" s="1">
        <v>30.0</v>
      </c>
      <c r="B172" s="1">
        <v>740.0</v>
      </c>
      <c r="C172" s="2" t="s">
        <v>345</v>
      </c>
      <c r="D172" s="1" t="s">
        <v>346</v>
      </c>
      <c r="E172" s="1">
        <v>0.0</v>
      </c>
      <c r="F172" s="3" t="str">
        <f>IFERROR(__xludf.DUMMYFUNCTION("GOOGLETRANSLATE(D172,""zh"",""en"")"),"Yongfeng Yu's stock price has soared 148 % over the past year! He Shouchuan: Not only papermaking, but also to attack ""zero plastic products""")</f>
        <v>Yongfeng Yu's stock price has soared 148 % over the past year! He Shouchuan: Not only papermaking, but also to attack "zero plastic products"</v>
      </c>
    </row>
    <row r="173">
      <c r="A173" s="1">
        <v>31.0</v>
      </c>
      <c r="B173" s="1">
        <v>1086.0</v>
      </c>
      <c r="C173" s="2" t="s">
        <v>347</v>
      </c>
      <c r="D173" s="1" t="s">
        <v>348</v>
      </c>
      <c r="E173" s="1">
        <v>3.0</v>
      </c>
      <c r="F173" s="3" t="str">
        <f>IFERROR(__xludf.DUMMYFUNCTION("GOOGLETRANSLATE(D173,""zh"",""en"")"),"How does climate change intensify and the rise of the green supply chain, how do companies respond? Sustainable development is a solution")</f>
        <v>How does climate change intensify and the rise of the green supply chain, how do companies respond? Sustainable development is a solution</v>
      </c>
    </row>
    <row r="174">
      <c r="A174" s="1">
        <v>32.0</v>
      </c>
      <c r="B174" s="1">
        <v>856.0</v>
      </c>
      <c r="C174" s="2" t="s">
        <v>349</v>
      </c>
      <c r="D174" s="1" t="s">
        <v>350</v>
      </c>
      <c r="E174" s="1">
        <v>0.0</v>
      </c>
      <c r="F174" s="3" t="str">
        <f>IFERROR(__xludf.DUMMYFUNCTION("GOOGLETRANSLATE(D174,""zh"",""en"")"),"Taiwan Wake News ""2025 zero carbon row! British power grid decided to stop the fossil fuel comprehensively")</f>
        <v>Taiwan Wake News "2025 zero carbon row! British power grid decided to stop the fossil fuel comprehensively</v>
      </c>
    </row>
    <row r="175">
      <c r="A175" s="1">
        <v>33.0</v>
      </c>
      <c r="B175" s="1">
        <v>1499.0</v>
      </c>
      <c r="C175" s="2" t="s">
        <v>351</v>
      </c>
      <c r="D175" s="1" t="s">
        <v>352</v>
      </c>
      <c r="E175" s="1">
        <v>3.0</v>
      </c>
      <c r="F175" s="3" t="str">
        <f>IFERROR(__xludf.DUMMYFUNCTION("GOOGLETRANSLATE(D175,""zh"",""en"")"),"2022 Seven major ESG key trends: COP26 strikes enterprises drifting, ESG is no longer just conceptual issues")</f>
        <v>2022 Seven major ESG key trends: COP26 strikes enterprises drifting, ESG is no longer just conceptual issues</v>
      </c>
    </row>
    <row r="176">
      <c r="A176" s="1">
        <v>34.0</v>
      </c>
      <c r="B176" s="1">
        <v>466.0</v>
      </c>
      <c r="C176" s="2" t="s">
        <v>353</v>
      </c>
      <c r="D176" s="1" t="s">
        <v>354</v>
      </c>
      <c r="E176" s="1">
        <v>0.0</v>
      </c>
      <c r="F176" s="3" t="str">
        <f>IFERROR(__xludf.DUMMYFUNCTION("GOOGLETRANSLATE(D176,""zh"",""en"")"),"Bayuan relies on service to challenge medical care and a aerospace new battlefield a special cloth to make traditional textile factories successfully turn bones")</f>
        <v>Bayuan relies on service to challenge medical care and a aerospace new battlefield a special cloth to make traditional textile factories successfully turn bones</v>
      </c>
    </row>
    <row r="177">
      <c r="A177" s="1">
        <v>35.0</v>
      </c>
      <c r="B177" s="1">
        <v>2255.0</v>
      </c>
      <c r="C177" s="2" t="s">
        <v>355</v>
      </c>
      <c r="D177" s="1" t="s">
        <v>356</v>
      </c>
      <c r="E177" s="1">
        <v>3.0</v>
      </c>
      <c r="F177" s="3" t="str">
        <f>IFERROR(__xludf.DUMMYFUNCTION("GOOGLETRANSLATE(D177,""zh"",""en"")"),"The lowest temperature this morning is 14.8 degrees ... Typhoon Niger has a high chance of generating! From this day, ""rain gods"" ... it rains on weekends? Expert exposure")</f>
        <v>The lowest temperature this morning is 14.8 degrees ... Typhoon Niger has a high chance of generating! From this day, "rain gods" ... it rains on weekends? Expert exposure</v>
      </c>
    </row>
    <row r="178">
      <c r="A178" s="1">
        <v>36.0</v>
      </c>
      <c r="B178" s="1">
        <v>520.0</v>
      </c>
      <c r="C178" s="2" t="s">
        <v>357</v>
      </c>
      <c r="D178" s="1" t="s">
        <v>358</v>
      </c>
      <c r="E178" s="1">
        <v>4.0</v>
      </c>
      <c r="F178" s="3" t="str">
        <f>IFERROR(__xludf.DUMMYFUNCTION("GOOGLETRANSLATE(D178,""zh"",""en"")"),"Using credit cards and installments to make you change poor! Efforts are returned, but it is actually a scam of capitalism")</f>
        <v>Using credit cards and installments to make you change poor! Efforts are returned, but it is actually a scam of capitalism</v>
      </c>
    </row>
    <row r="179">
      <c r="A179" s="1">
        <v>37.0</v>
      </c>
      <c r="B179" s="1">
        <v>1936.0</v>
      </c>
      <c r="C179" s="2" t="s">
        <v>359</v>
      </c>
      <c r="D179" s="1" t="s">
        <v>360</v>
      </c>
      <c r="E179" s="1">
        <v>0.0</v>
      </c>
      <c r="F179" s="3" t="str">
        <f>IFERROR(__xludf.DUMMYFUNCTION("GOOGLETRANSLATE(D179,""zh"",""en"")"),"Without a tourist, Jinghua did not cut off the salary, and the year -end arrogance: Everyone is inclined ""runs IG as your own career""")</f>
        <v>Without a tourist, Jinghua did not cut off the salary, and the year -end arrogance: Everyone is inclined "runs IG as your own career"</v>
      </c>
    </row>
    <row r="180">
      <c r="A180" s="1">
        <v>38.0</v>
      </c>
      <c r="B180" s="1">
        <v>1767.0</v>
      </c>
      <c r="C180" s="2" t="s">
        <v>361</v>
      </c>
      <c r="D180" s="1" t="s">
        <v>362</v>
      </c>
      <c r="E180" s="1">
        <v>0.0</v>
      </c>
      <c r="F180" s="3" t="str">
        <f>IFERROR(__xludf.DUMMYFUNCTION("GOOGLETRANSLATE(D180,""zh"",""en"")"),"The high back of the sofa can reduce carbon! The 2 -year epidemic has caused many furniture companies to go to the market. Why are there a lot of good cities and IKEAs looking for this ""Taiwan tyrant""?")</f>
        <v>The high back of the sofa can reduce carbon! The 2 -year epidemic has caused many furniture companies to go to the market. Why are there a lot of good cities and IKEAs looking for this "Taiwan tyrant"?</v>
      </c>
    </row>
    <row r="181">
      <c r="A181" s="1">
        <v>39.0</v>
      </c>
      <c r="B181" s="1">
        <v>2257.0</v>
      </c>
      <c r="C181" s="2" t="s">
        <v>363</v>
      </c>
      <c r="D181" s="1" t="s">
        <v>364</v>
      </c>
      <c r="E181" s="1">
        <v>1.0</v>
      </c>
      <c r="F181" s="3" t="str">
        <f>IFERROR(__xludf.DUMMYFUNCTION("GOOGLETRANSLATE(D181,""zh"",""en"")"),"Tesla becomes cheaper and uncomfortable! ""This model"" dropped by 160,000 in one breath, and the owners of the car owners rushed to the salesperson salesperson")</f>
        <v>Tesla becomes cheaper and uncomfortable! "This model" dropped by 160,000 in one breath, and the owners of the car owners rushed to the salesperson salesperson</v>
      </c>
    </row>
    <row r="182">
      <c r="A182" s="1">
        <v>40.0</v>
      </c>
      <c r="B182" s="1">
        <v>1545.0</v>
      </c>
      <c r="C182" s="2" t="s">
        <v>365</v>
      </c>
      <c r="D182" s="1" t="s">
        <v>366</v>
      </c>
      <c r="E182" s="1">
        <v>3.0</v>
      </c>
      <c r="F182" s="3" t="str">
        <f>IFERROR(__xludf.DUMMYFUNCTION("GOOGLETRANSLATE(D182,""zh"",""en"")"),"Exercise will also affect climate change! The Beijing Winter Olympics, which consumes a lot of water, power consumption, and is super environmental, is worthy of our precepts")</f>
        <v>Exercise will also affect climate change! The Beijing Winter Olympics, which consumes a lot of water, power consumption, and is super environmental, is worthy of our precepts</v>
      </c>
    </row>
    <row r="183">
      <c r="A183" s="1">
        <v>41.0</v>
      </c>
      <c r="B183" s="1">
        <v>2039.0</v>
      </c>
      <c r="C183" s="2" t="s">
        <v>367</v>
      </c>
      <c r="D183" s="1" t="s">
        <v>368</v>
      </c>
      <c r="E183" s="1">
        <v>0.0</v>
      </c>
      <c r="F183" s="3" t="str">
        <f>IFERROR(__xludf.DUMMYFUNCTION("GOOGLETRANSLATE(D183,""zh"",""en"")"),"Self -service checkout, you can order lunch! The family's smart retail electric vehicle Famimobi drove into South Science")</f>
        <v>Self -service checkout, you can order lunch! The family's smart retail electric vehicle Famimobi drove into South Science</v>
      </c>
    </row>
    <row r="184">
      <c r="A184" s="1">
        <v>42.0</v>
      </c>
      <c r="B184" s="1">
        <v>12.0</v>
      </c>
      <c r="C184" s="2" t="s">
        <v>369</v>
      </c>
      <c r="D184" s="1" t="s">
        <v>370</v>
      </c>
      <c r="E184" s="1">
        <v>3.0</v>
      </c>
      <c r="F184" s="3" t="str">
        <f>IFERROR(__xludf.DUMMYFUNCTION("GOOGLETRANSLATE(D184,""zh"",""en"")"),"Growth strategies needed by social enterprises")</f>
        <v>Growth strategies needed by social enterprises</v>
      </c>
    </row>
    <row r="185">
      <c r="A185" s="1">
        <v>43.0</v>
      </c>
      <c r="B185" s="1">
        <v>2049.0</v>
      </c>
      <c r="C185" s="2" t="s">
        <v>371</v>
      </c>
      <c r="D185" s="1" t="s">
        <v>372</v>
      </c>
      <c r="E185" s="1">
        <v>0.0</v>
      </c>
      <c r="F185" s="3" t="str">
        <f>IFERROR(__xludf.DUMMYFUNCTION("GOOGLETRANSLATE(D185,""zh"",""en"")"),"FUN summer vacation! Global Mall permanent whale show, dinosaur century paper maze, come to the store in August to launch the Pokot bottle recycling gift, reduce 700 kg of carbon emissions")</f>
        <v>FUN summer vacation! Global Mall permanent whale show, dinosaur century paper maze, come to the store in August to launch the Pokot bottle recycling gift, reduce 700 kg of carbon emissions</v>
      </c>
    </row>
    <row r="186">
      <c r="A186" s="1">
        <v>44.0</v>
      </c>
      <c r="B186" s="1">
        <v>1718.0</v>
      </c>
      <c r="C186" s="2" t="s">
        <v>373</v>
      </c>
      <c r="D186" s="1" t="s">
        <v>374</v>
      </c>
      <c r="E186" s="1">
        <v>0.0</v>
      </c>
      <c r="F186" s="3" t="str">
        <f>IFERROR(__xludf.DUMMYFUNCTION("GOOGLETRANSLATE(D186,""zh"",""en"")"),"""You are more important than my son ..."" The silver door app connects the goodwill in various parties. How to make the elders send food more temperature?")</f>
        <v>"You are more important than my son ..." The silver door app connects the goodwill in various parties. How to make the elders send food more temperature?</v>
      </c>
    </row>
    <row r="187">
      <c r="A187" s="1">
        <v>45.0</v>
      </c>
      <c r="B187" s="1">
        <v>28.0</v>
      </c>
      <c r="C187" s="2" t="s">
        <v>375</v>
      </c>
      <c r="D187" s="1" t="s">
        <v>376</v>
      </c>
      <c r="E187" s="1">
        <v>3.0</v>
      </c>
      <c r="F187" s="3" t="str">
        <f>IFERROR(__xludf.DUMMYFUNCTION("GOOGLETRANSLATE(D187,""zh"",""en"")"),"Social Enterprise VS. Global Risk")</f>
        <v>Social Enterprise VS. Global Risk</v>
      </c>
    </row>
    <row r="188">
      <c r="A188" s="1">
        <v>46.0</v>
      </c>
      <c r="B188" s="1">
        <v>1619.0</v>
      </c>
      <c r="C188" s="2" t="s">
        <v>377</v>
      </c>
      <c r="D188" s="1" t="s">
        <v>378</v>
      </c>
      <c r="E188" s="1">
        <v>3.0</v>
      </c>
      <c r="F188" s="3" t="str">
        <f>IFERROR(__xludf.DUMMYFUNCTION("GOOGLETRANSLATE(D188,""zh"",""en"")"),"The UN launching the ""Plastic Reduction Treaty"" negotiation is expected to be the most important green agreement after the Paris Agreement")</f>
        <v>The UN launching the "Plastic Reduction Treaty" negotiation is expected to be the most important green agreement after the Paris Agreement</v>
      </c>
    </row>
    <row r="189">
      <c r="A189" s="1">
        <v>47.0</v>
      </c>
      <c r="B189" s="1">
        <v>440.0</v>
      </c>
      <c r="C189" s="2" t="s">
        <v>379</v>
      </c>
      <c r="D189" s="1" t="s">
        <v>380</v>
      </c>
      <c r="E189" s="1">
        <v>3.0</v>
      </c>
      <c r="F189" s="3" t="str">
        <f>IFERROR(__xludf.DUMMYFUNCTION("GOOGLETRANSLATE(D189,""zh"",""en"")"),"New Taipei City ""Social Power and Environmental Power Championship! Hou Youyi transformed into SDGS missionaries and cooperated side by side in the 29th inning")</f>
        <v>New Taipei City "Social Power and Environmental Power Championship! Hou Youyi transformed into SDGS missionaries and cooperated side by side in the 29th inning</v>
      </c>
    </row>
    <row r="190">
      <c r="A190" s="1">
        <v>48.0</v>
      </c>
      <c r="B190" s="1">
        <v>1028.0</v>
      </c>
      <c r="C190" s="2" t="s">
        <v>381</v>
      </c>
      <c r="D190" s="1" t="s">
        <v>382</v>
      </c>
      <c r="E190" s="1">
        <v>3.0</v>
      </c>
      <c r="F190" s="3" t="str">
        <f>IFERROR(__xludf.DUMMYFUNCTION("GOOGLETRANSLATE(D190,""zh"",""en"")"),"Hao Guangcai's Story promotes the largest natural conservation plan in American history. What does ""Father of National Park"" affect US President Roosevelt?")</f>
        <v>Hao Guangcai's Story promotes the largest natural conservation plan in American history. What does "Father of National Park" affect US President Roosevelt?</v>
      </c>
    </row>
    <row r="191">
      <c r="A191" s="1">
        <v>49.0</v>
      </c>
      <c r="B191" s="1">
        <v>884.0</v>
      </c>
      <c r="C191" s="2" t="s">
        <v>383</v>
      </c>
      <c r="D191" s="1" t="s">
        <v>384</v>
      </c>
      <c r="E191" s="1">
        <v>0.0</v>
      </c>
      <c r="F191" s="3" t="str">
        <f>IFERROR(__xludf.DUMMYFUNCTION("GOOGLETRANSLATE(D191,""zh"",""en"")"),"""Formosa Plastics"" EU carbon tariffs are about to start, but Taiwan's largest households have transformed the bull step ... When will Taiwan's petrochemical industry take the first step in the international?")</f>
        <v>"Formosa Plastics" EU carbon tariffs are about to start, but Taiwan's largest households have transformed the bull step ... When will Taiwan's petrochemical industry take the first step in the international?</v>
      </c>
    </row>
    <row r="192">
      <c r="A192" s="1">
        <v>50.0</v>
      </c>
      <c r="B192" s="1">
        <v>543.0</v>
      </c>
      <c r="C192" s="2" t="s">
        <v>385</v>
      </c>
      <c r="D192" s="1" t="s">
        <v>386</v>
      </c>
      <c r="E192" s="1">
        <v>3.0</v>
      </c>
      <c r="F192" s="3" t="str">
        <f>IFERROR(__xludf.DUMMYFUNCTION("GOOGLETRANSLATE(D192,""zh"",""en"")"),"1/3 Shark is eaten on the verge of extinction ... It is not enough to refuse to eat shark fins! Taiwan shark fishing truth")</f>
        <v>1/3 Shark is eaten on the verge of extinction ... It is not enough to refuse to eat shark fins! Taiwan shark fishing truth</v>
      </c>
    </row>
    <row r="193">
      <c r="A193" s="1">
        <v>51.0</v>
      </c>
      <c r="B193" s="1">
        <v>843.0</v>
      </c>
      <c r="C193" s="2" t="s">
        <v>387</v>
      </c>
      <c r="D193" s="1" t="s">
        <v>388</v>
      </c>
      <c r="E193" s="1">
        <v>0.0</v>
      </c>
      <c r="F193" s="3" t="str">
        <f>IFERROR(__xludf.DUMMYFUNCTION("GOOGLETRANSLATE(D193,""zh"",""en"")"),"Fubon Gold Booking ESG Five -Year Plan! In the future, stop the new inheritance high -carbon row industry investment and financing")</f>
        <v>Fubon Gold Booking ESG Five -Year Plan! In the future, stop the new inheritance high -carbon row industry investment and financing</v>
      </c>
    </row>
    <row r="194">
      <c r="A194" s="1">
        <v>52.0</v>
      </c>
      <c r="B194" s="1">
        <v>2334.0</v>
      </c>
      <c r="C194" s="2" t="s">
        <v>389</v>
      </c>
      <c r="D194" s="1" t="s">
        <v>390</v>
      </c>
      <c r="E194" s="1">
        <v>2.0</v>
      </c>
      <c r="F194" s="3" t="str">
        <f>IFERROR(__xludf.DUMMYFUNCTION("GOOGLETRANSLATE(D194,""zh"",""en"")"),"Taiwan is expected to sell 100 % of new cars in 2040! ""Parking Law"" three reads, set up special parking spaces for electric vehicles")</f>
        <v>Taiwan is expected to sell 100 % of new cars in 2040! "Parking Law" three reads, set up special parking spaces for electric vehicles</v>
      </c>
    </row>
    <row r="195">
      <c r="A195" s="1">
        <v>53.0</v>
      </c>
      <c r="B195" s="1">
        <v>1754.0</v>
      </c>
      <c r="C195" s="2" t="s">
        <v>391</v>
      </c>
      <c r="D195" s="1" t="s">
        <v>392</v>
      </c>
      <c r="E195" s="1">
        <v>0.0</v>
      </c>
      <c r="F195" s="3" t="str">
        <f>IFERROR(__xludf.DUMMYFUNCTION("GOOGLETRANSLATE(D195,""zh"",""en"")"),"TSMC's high salaries affect local companies in Kumamoto Prefecture, Japan.")</f>
        <v>TSMC's high salaries affect local companies in Kumamoto Prefecture, Japan.</v>
      </c>
    </row>
    <row r="196">
      <c r="A196" s="1">
        <v>54.0</v>
      </c>
      <c r="B196" s="1">
        <v>2409.0</v>
      </c>
      <c r="C196" s="2" t="s">
        <v>393</v>
      </c>
      <c r="D196" s="1" t="s">
        <v>394</v>
      </c>
      <c r="E196" s="1">
        <v>0.0</v>
      </c>
      <c r="F196" s="3" t="str">
        <f>IFERROR(__xludf.DUMMYFUNCTION("GOOGLETRANSLATE(D196,""zh"",""en"")"),"How does capsule coffee practice carbon neutralization in Taiwan? NESPRESSO provides new solutions for Michelin to pay for it!")</f>
        <v>How does capsule coffee practice carbon neutralization in Taiwan? NESPRESSO provides new solutions for Michelin to pay for it!</v>
      </c>
    </row>
    <row r="197">
      <c r="A197" s="1">
        <v>55.0</v>
      </c>
      <c r="B197" s="1">
        <v>751.0</v>
      </c>
      <c r="C197" s="2" t="s">
        <v>395</v>
      </c>
      <c r="D197" s="1" t="s">
        <v>396</v>
      </c>
      <c r="E197" s="1">
        <v>0.0</v>
      </c>
      <c r="F197" s="3" t="str">
        <f>IFERROR(__xludf.DUMMYFUNCTION("GOOGLETRANSLATE(D197,""zh"",""en"")"),"Carbon reduction models """" high energy consumption and high pollution industry! Rush out of ESG's good results")</f>
        <v>Carbon reduction models "" high energy consumption and high pollution industry! Rush out of ESG's good results</v>
      </c>
    </row>
    <row r="198">
      <c r="A198" s="1">
        <v>56.0</v>
      </c>
      <c r="B198" s="1">
        <v>654.0</v>
      </c>
      <c r="C198" s="2" t="s">
        <v>397</v>
      </c>
      <c r="D198" s="1" t="s">
        <v>398</v>
      </c>
      <c r="E198" s="1">
        <v>2.0</v>
      </c>
      <c r="F198" s="3" t="str">
        <f>IFERROR(__xludf.DUMMYFUNCTION("GOOGLETRANSLATE(D198,""zh"",""en"")"),"Tesla's Secret: Do n’t you make money to sell cars? There was another source of profit last year")</f>
        <v>Tesla's Secret: Do n’t you make money to sell cars? There was another source of profit last year</v>
      </c>
    </row>
    <row r="199">
      <c r="A199" s="1">
        <v>57.0</v>
      </c>
      <c r="B199" s="1">
        <v>1894.0</v>
      </c>
      <c r="C199" s="2" t="s">
        <v>399</v>
      </c>
      <c r="D199" s="1" t="s">
        <v>400</v>
      </c>
      <c r="E199" s="1">
        <v>3.0</v>
      </c>
      <c r="F199" s="3" t="str">
        <f>IFERROR(__xludf.DUMMYFUNCTION("GOOGLETRANSLATE(D199,""zh"",""en"")"),"Sustainable talents are hard to find! What do ESG work do? I understand")</f>
        <v>Sustainable talents are hard to find! What do ESG work do? I understand</v>
      </c>
    </row>
    <row r="200">
      <c r="A200" s="1">
        <v>58.0</v>
      </c>
      <c r="B200" s="1">
        <v>773.0</v>
      </c>
      <c r="C200" s="2" t="s">
        <v>401</v>
      </c>
      <c r="D200" s="1" t="s">
        <v>402</v>
      </c>
      <c r="E200" s="1">
        <v>0.0</v>
      </c>
      <c r="F200" s="3" t="str">
        <f>IFERROR(__xludf.DUMMYFUNCTION("GOOGLETRANSLATE(D200,""zh"",""en"")"),"Nanshan Life realizes carbon neutrality and commitment to lead the industry to reach a ""zero carbon micro policy""")</f>
        <v>Nanshan Life realizes carbon neutrality and commitment to lead the industry to reach a "zero carbon micro policy"</v>
      </c>
    </row>
    <row r="201">
      <c r="A201" s="1">
        <v>59.0</v>
      </c>
      <c r="B201" s="1">
        <v>1777.0</v>
      </c>
      <c r="C201" s="2" t="s">
        <v>403</v>
      </c>
      <c r="D201" s="1" t="s">
        <v>404</v>
      </c>
      <c r="E201" s="1">
        <v>3.0</v>
      </c>
      <c r="F201" s="3" t="str">
        <f>IFERROR(__xludf.DUMMYFUNCTION("GOOGLETRANSLATE(D201,""zh"",""en"")"),"Cities with the worst air pollution worldwide: New Delhi, India, promote the use of fungi to improve air")</f>
        <v>Cities with the worst air pollution worldwide: New Delhi, India, promote the use of fungi to improve air</v>
      </c>
    </row>
    <row r="202">
      <c r="A202" s="1">
        <v>60.0</v>
      </c>
      <c r="B202" s="1">
        <v>1185.0</v>
      </c>
      <c r="C202" s="2" t="s">
        <v>405</v>
      </c>
      <c r="D202" s="1" t="s">
        <v>406</v>
      </c>
      <c r="E202" s="1">
        <v>0.0</v>
      </c>
      <c r="F202" s="3" t="str">
        <f>IFERROR(__xludf.DUMMYFUNCTION("GOOGLETRANSLATE(D202,""zh"",""en"")"),"""Run for Green leads Taiwan to run to Jingling"" and planted 100,000 trees to Taiwan for five years")</f>
        <v>"Run for Green leads Taiwan to run to Jingling" and planted 100,000 trees to Taiwan for five years</v>
      </c>
    </row>
    <row r="203">
      <c r="A203" s="1">
        <v>61.0</v>
      </c>
      <c r="B203" s="1">
        <v>1315.0</v>
      </c>
      <c r="C203" s="2" t="s">
        <v>407</v>
      </c>
      <c r="D203" s="1" t="s">
        <v>408</v>
      </c>
      <c r="E203" s="1">
        <v>3.0</v>
      </c>
      <c r="F203" s="3" t="str">
        <f>IFERROR(__xludf.DUMMYFUNCTION("GOOGLETRANSLATE(D203,""zh"",""en"")"),"TSMC and unification are on the list! Consumers' Sustainable Brand TOP 5: What is the reason why the financial industry cannot squeeze into the top 10?")</f>
        <v>TSMC and unification are on the list! Consumers' Sustainable Brand TOP 5: What is the reason why the financial industry cannot squeeze into the top 10?</v>
      </c>
    </row>
    <row r="204">
      <c r="A204" s="1">
        <v>62.0</v>
      </c>
      <c r="B204" s="1">
        <v>1505.0</v>
      </c>
      <c r="C204" s="2" t="s">
        <v>409</v>
      </c>
      <c r="D204" s="1" t="s">
        <v>410</v>
      </c>
      <c r="E204" s="1">
        <v>0.0</v>
      </c>
      <c r="F204" s="3" t="str">
        <f>IFERROR(__xludf.DUMMYFUNCTION("GOOGLETRANSLATE(D204,""zh"",""en"")"),"Even Mermit invested $ 100 million to invest in it! Taiwan's solid -state battery factory Hui Neng, why is it favored by the century -old German car factory?")</f>
        <v>Even Mermit invested $ 100 million to invest in it! Taiwan's solid -state battery factory Hui Neng, why is it favored by the century -old German car factory?</v>
      </c>
    </row>
    <row r="205">
      <c r="A205" s="1">
        <v>63.0</v>
      </c>
      <c r="B205" s="1">
        <v>2439.0</v>
      </c>
      <c r="C205" s="2" t="s">
        <v>411</v>
      </c>
      <c r="D205" s="1" t="s">
        <v>412</v>
      </c>
      <c r="E205" s="1">
        <v>0.0</v>
      </c>
      <c r="F205" s="3" t="str">
        <f>IFERROR(__xludf.DUMMYFUNCTION("GOOGLETRANSLATE(D205,""zh"",""en"")"),"After taking over for 4 years, let the N7 explosion order and MG return to Taiwan! How does Yan Chen Lilian open up Yulong's new landscape?")</f>
        <v>After taking over for 4 years, let the N7 explosion order and MG return to Taiwan! How does Yan Chen Lilian open up Yulong's new landscape?</v>
      </c>
    </row>
    <row r="206">
      <c r="A206" s="1">
        <v>64.0</v>
      </c>
      <c r="B206" s="1">
        <v>192.0</v>
      </c>
      <c r="C206" s="2" t="s">
        <v>413</v>
      </c>
      <c r="D206" s="1" t="s">
        <v>414</v>
      </c>
      <c r="E206" s="1">
        <v>3.0</v>
      </c>
      <c r="F206" s="3" t="str">
        <f>IFERROR(__xludf.DUMMYFUNCTION("GOOGLETRANSLATE(D206,""zh"",""en"")"),"2020 Taiwan must move forward greatly")</f>
        <v>2020 Taiwan must move forward greatly</v>
      </c>
    </row>
    <row r="207">
      <c r="A207" s="1">
        <v>65.0</v>
      </c>
      <c r="B207" s="1">
        <v>1956.0</v>
      </c>
      <c r="C207" s="2" t="s">
        <v>415</v>
      </c>
      <c r="D207" s="1" t="s">
        <v>416</v>
      </c>
      <c r="E207" s="1">
        <v>0.0</v>
      </c>
      <c r="F207" s="3" t="str">
        <f>IFERROR(__xludf.DUMMYFUNCTION("GOOGLETRANSLATE(D207,""zh"",""en"")"),"Formoscus built a battery cell! Establish a new intelligent technology company, and enters the four major fields of energy storage and new energy.")</f>
        <v>Formoscus built a battery cell! Establish a new intelligent technology company, and enters the four major fields of energy storage and new energy.</v>
      </c>
    </row>
    <row r="208">
      <c r="A208" s="1">
        <v>66.0</v>
      </c>
      <c r="B208" s="1">
        <v>2030.0</v>
      </c>
      <c r="C208" s="2" t="s">
        <v>417</v>
      </c>
      <c r="D208" s="1" t="s">
        <v>418</v>
      </c>
      <c r="E208" s="1">
        <v>2.0</v>
      </c>
      <c r="F208" s="3" t="str">
        <f>IFERROR(__xludf.DUMMYFUNCTION("GOOGLETRANSLATE(D208,""zh"",""en"")"),"Do you want to know the salary of colleagues? These two companies advocate that ""the salary is completely transparent"" and do it?")</f>
        <v>Do you want to know the salary of colleagues? These two companies advocate that "the salary is completely transparent" and do it?</v>
      </c>
    </row>
    <row r="209">
      <c r="A209" s="1">
        <v>67.0</v>
      </c>
      <c r="B209" s="1">
        <v>2089.0</v>
      </c>
      <c r="C209" s="2" t="s">
        <v>419</v>
      </c>
      <c r="D209" s="1" t="s">
        <v>420</v>
      </c>
      <c r="E209" s="1">
        <v>0.0</v>
      </c>
      <c r="F209" s="3" t="str">
        <f>IFERROR(__xludf.DUMMYFUNCTION("GOOGLETRANSLATE(D209,""zh"",""en"")"),"Plant meat can be better! Huang Mingxian invested in Vegetables and Food Group and Single Stores' performance of 2 million: less competitors, development space comparable to Louisa")</f>
        <v>Plant meat can be better! Huang Mingxian invested in Vegetables and Food Group and Single Stores' performance of 2 million: less competitors, development space comparable to Louisa</v>
      </c>
    </row>
    <row r="210">
      <c r="A210" s="1">
        <v>68.0</v>
      </c>
      <c r="B210" s="1">
        <v>2080.0</v>
      </c>
      <c r="C210" s="2" t="s">
        <v>421</v>
      </c>
      <c r="D210" s="1" t="s">
        <v>422</v>
      </c>
      <c r="E210" s="1">
        <v>3.0</v>
      </c>
      <c r="F210" s="3" t="str">
        <f>IFERROR(__xludf.DUMMYFUNCTION("GOOGLETRANSLATE(D210,""zh"",""en"")"),"Establish a ""cool district"" in the city and the establishment of ""wind rails"" ... The summer is getting hotter. What are the strange moves of the heat from all countries?")</f>
        <v>Establish a "cool district" in the city and the establishment of "wind rails" ... The summer is getting hotter. What are the strange moves of the heat from all countries?</v>
      </c>
    </row>
    <row r="211">
      <c r="A211" s="1">
        <v>69.0</v>
      </c>
      <c r="B211" s="1">
        <v>1958.0</v>
      </c>
      <c r="C211" s="2" t="s">
        <v>423</v>
      </c>
      <c r="D211" s="1" t="s">
        <v>424</v>
      </c>
      <c r="E211" s="1">
        <v>0.0</v>
      </c>
      <c r="F211" s="3" t="str">
        <f>IFERROR(__xludf.DUMMYFUNCTION("GOOGLETRANSLATE(D211,""zh"",""en"")"),"Taiwan stocks are miserable and Baorui's stock price is 76%in 2 months! Dong Zone has no medical background.")</f>
        <v>Taiwan stocks are miserable and Baorui's stock price is 76%in 2 months! Dong Zone has no medical background.</v>
      </c>
    </row>
    <row r="212">
      <c r="A212" s="1">
        <v>70.0</v>
      </c>
      <c r="B212" s="1">
        <v>1761.0</v>
      </c>
      <c r="C212" s="2" t="s">
        <v>425</v>
      </c>
      <c r="D212" s="1" t="s">
        <v>426</v>
      </c>
      <c r="E212" s="1">
        <v>0.0</v>
      </c>
      <c r="F212" s="3" t="str">
        <f>IFERROR(__xludf.DUMMYFUNCTION("GOOGLETRANSLATE(D212,""zh"",""en"")"),"20 years ago, the carbon reduction strategy began! How ruthless is the Google ESG strategy?")</f>
        <v>20 years ago, the carbon reduction strategy began! How ruthless is the Google ESG strategy?</v>
      </c>
    </row>
    <row r="213">
      <c r="A213" s="1">
        <v>71.0</v>
      </c>
      <c r="B213" s="1">
        <v>2345.0</v>
      </c>
      <c r="C213" s="2" t="s">
        <v>427</v>
      </c>
      <c r="D213" s="1" t="s">
        <v>428</v>
      </c>
      <c r="E213" s="1">
        <v>0.0</v>
      </c>
      <c r="F213" s="3" t="str">
        <f>IFERROR(__xludf.DUMMYFUNCTION("GOOGLETRANSLATE(D213,""zh"",""en"")"),"Only one month after the order is placed, why does anyone pay for it? This ""slow fashion"" carpet company subverts the sales process and turns waste into gold")</f>
        <v>Only one month after the order is placed, why does anyone pay for it? This "slow fashion" carpet company subverts the sales process and turns waste into gold</v>
      </c>
    </row>
    <row r="214">
      <c r="A214" s="1">
        <v>72.0</v>
      </c>
      <c r="B214" s="1">
        <v>1143.0</v>
      </c>
      <c r="C214" s="2" t="s">
        <v>429</v>
      </c>
      <c r="D214" s="1" t="s">
        <v>430</v>
      </c>
      <c r="E214" s="1">
        <v>0.0</v>
      </c>
      <c r="F214" s="3" t="str">
        <f>IFERROR(__xludf.DUMMYFUNCTION("GOOGLETRANSLATE(D214,""zh"",""en"")"),"The local star table is adopted to adopt Chiayi Beach, practicing the ESG Ocean Taiwan Project")</f>
        <v>The local star table is adopted to adopt Chiayi Beach, practicing the ESG Ocean Taiwan Project</v>
      </c>
    </row>
    <row r="215">
      <c r="A215" s="1">
        <v>73.0</v>
      </c>
      <c r="B215" s="1">
        <v>180.0</v>
      </c>
      <c r="C215" s="2" t="s">
        <v>431</v>
      </c>
      <c r="D215" s="1" t="s">
        <v>432</v>
      </c>
      <c r="E215" s="1">
        <v>3.0</v>
      </c>
      <c r="F215" s="3" t="str">
        <f>IFERROR(__xludf.DUMMYFUNCTION("GOOGLETRANSLATE(D215,""zh"",""en"")"),"Do you know that the bags of potato chips cannot be recycled? Talk about the dilemma of electronic waste treatment technology from potato chips")</f>
        <v>Do you know that the bags of potato chips cannot be recycled? Talk about the dilemma of electronic waste treatment technology from potato chips</v>
      </c>
    </row>
    <row r="216">
      <c r="A216" s="1">
        <v>74.0</v>
      </c>
      <c r="B216" s="1">
        <v>672.0</v>
      </c>
      <c r="C216" s="2" t="s">
        <v>433</v>
      </c>
      <c r="D216" s="1" t="s">
        <v>434</v>
      </c>
      <c r="E216" s="1">
        <v>3.0</v>
      </c>
      <c r="F216" s="3" t="str">
        <f>IFERROR(__xludf.DUMMYFUNCTION("GOOGLETRANSLATE(D216,""zh"",""en"")"),"Can the old clothes that can't be donated can only be lost? Six methods do ""the circular economy of the wardrobe""")</f>
        <v>Can the old clothes that can't be donated can only be lost? Six methods do "the circular economy of the wardrobe"</v>
      </c>
    </row>
    <row r="217">
      <c r="A217" s="1">
        <v>75.0</v>
      </c>
      <c r="B217" s="1">
        <v>2009.0</v>
      </c>
      <c r="C217" s="2" t="s">
        <v>435</v>
      </c>
      <c r="D217" s="1" t="s">
        <v>436</v>
      </c>
      <c r="E217" s="1">
        <v>3.0</v>
      </c>
      <c r="F217" s="3" t="str">
        <f>IFERROR(__xludf.DUMMYFUNCTION("GOOGLETRANSLATE(D217,""zh"",""en"")"),"Learn to be sustainable with the father of modern management! From Peter Durak, I saw the business philosophy of three enterprises")</f>
        <v>Learn to be sustainable with the father of modern management! From Peter Durak, I saw the business philosophy of three enterprises</v>
      </c>
    </row>
    <row r="218">
      <c r="A218" s="1">
        <v>76.0</v>
      </c>
      <c r="B218" s="1">
        <v>414.0</v>
      </c>
      <c r="C218" s="2" t="s">
        <v>437</v>
      </c>
      <c r="D218" s="1" t="s">
        <v>438</v>
      </c>
      <c r="E218" s="1">
        <v>3.0</v>
      </c>
      <c r="F218" s="3" t="str">
        <f>IFERROR(__xludf.DUMMYFUNCTION("GOOGLETRANSLATE(D218,""zh"",""en"")"),"The scope of long -distance office and corporate governance has expanded, shortening the supply chain process ... Why does the new crown epidemic pay more attention to ESG?")</f>
        <v>The scope of long -distance office and corporate governance has expanded, shortening the supply chain process ... Why does the new crown epidemic pay more attention to ESG?</v>
      </c>
    </row>
    <row r="219">
      <c r="A219" s="1">
        <v>77.0</v>
      </c>
      <c r="B219" s="1">
        <v>1215.0</v>
      </c>
      <c r="C219" s="2" t="s">
        <v>439</v>
      </c>
      <c r="D219" s="1" t="s">
        <v>440</v>
      </c>
      <c r="E219" s="1">
        <v>3.0</v>
      </c>
      <c r="F219" s="3" t="str">
        <f>IFERROR(__xludf.DUMMYFUNCTION("GOOGLETRANSLATE(D219,""zh"",""en"")"),"COP26》 How does green finance help to fight climate change? Vice President of European Bank of China Talking about Fang Fang")</f>
        <v>COP26》 How does green finance help to fight climate change? Vice President of European Bank of China Talking about Fang Fang</v>
      </c>
    </row>
    <row r="220">
      <c r="A220" s="1">
        <v>78.0</v>
      </c>
      <c r="B220" s="1">
        <v>2117.0</v>
      </c>
      <c r="C220" s="2" t="s">
        <v>441</v>
      </c>
      <c r="D220" s="1" t="s">
        <v>442</v>
      </c>
      <c r="E220" s="1">
        <v>3.0</v>
      </c>
      <c r="F220" s="3" t="str">
        <f>IFERROR(__xludf.DUMMYFUNCTION("GOOGLETRANSLATE(D220,""zh"",""en"")"),"The north will become cold now! What is the weather in the Mid -Autumn Festival? One picture understands")</f>
        <v>The north will become cold now! What is the weather in the Mid -Autumn Festival? One picture understands</v>
      </c>
    </row>
    <row r="221">
      <c r="A221" s="1">
        <v>79.0</v>
      </c>
      <c r="B221" s="1">
        <v>1252.0</v>
      </c>
      <c r="C221" s="2" t="s">
        <v>443</v>
      </c>
      <c r="D221" s="1" t="s">
        <v>444</v>
      </c>
      <c r="E221" s="1">
        <v>3.0</v>
      </c>
      <c r="F221" s="3" t="str">
        <f>IFERROR(__xludf.DUMMYFUNCTION("GOOGLETRANSLATE(D221,""zh"",""en"")"),"COP26 Glasgow Agreement is released! Settle the coal -fired and carbon market mechanism")</f>
        <v>COP26 Glasgow Agreement is released! Settle the coal -fired and carbon market mechanism</v>
      </c>
    </row>
    <row r="222">
      <c r="A222" s="1">
        <v>80.0</v>
      </c>
      <c r="B222" s="1">
        <v>1987.0</v>
      </c>
      <c r="C222" s="2" t="s">
        <v>445</v>
      </c>
      <c r="D222" s="1" t="s">
        <v>446</v>
      </c>
      <c r="E222" s="1">
        <v>3.0</v>
      </c>
      <c r="F222" s="3" t="str">
        <f>IFERROR(__xludf.DUMMYFUNCTION("GOOGLETRANSLATE(D222,""zh"",""en"")"),"""Carbon accounts cannot be mixed up"" are the general trend! Huang Zhengzhong: In business, you must be a prolonged environment and the society to make money in order to make money")</f>
        <v>"Carbon accounts cannot be mixed up" are the general trend! Huang Zhengzhong: In business, you must be a prolonged environment and the society to make money in order to make money</v>
      </c>
    </row>
    <row r="223">
      <c r="A223" s="1">
        <v>81.0</v>
      </c>
      <c r="B223" s="1">
        <v>605.0</v>
      </c>
      <c r="C223" s="2" t="s">
        <v>447</v>
      </c>
      <c r="D223" s="1" t="s">
        <v>448</v>
      </c>
      <c r="E223" s="1">
        <v>3.0</v>
      </c>
      <c r="F223" s="3" t="str">
        <f>IFERROR(__xludf.DUMMYFUNCTION("GOOGLETRANSLATE(D223,""zh"",""en"")"),"Forest wildfires, plastic rivers, oily sea, and species extinction. Seeing ecological catastrophe, young generations are the key to rescue the earth")</f>
        <v>Forest wildfires, plastic rivers, oily sea, and species extinction. Seeing ecological catastrophe, young generations are the key to rescue the earth</v>
      </c>
    </row>
    <row r="224">
      <c r="A224" s="1">
        <v>82.0</v>
      </c>
      <c r="B224" s="1">
        <v>1779.0</v>
      </c>
      <c r="C224" s="2" t="s">
        <v>449</v>
      </c>
      <c r="D224" s="1" t="s">
        <v>450</v>
      </c>
      <c r="E224" s="1">
        <v>3.0</v>
      </c>
      <c r="F224" s="3" t="str">
        <f>IFERROR(__xludf.DUMMYFUNCTION("GOOGLETRANSLATE(D224,""zh"",""en"")"),"Pass the draft climate law, and the ring group has five appeals: low level of governance and insufficient carbon fee design")</f>
        <v>Pass the draft climate law, and the ring group has five appeals: low level of governance and insufficient carbon fee design</v>
      </c>
    </row>
    <row r="225">
      <c r="A225" s="1">
        <v>83.0</v>
      </c>
      <c r="B225" s="1">
        <v>21.0</v>
      </c>
      <c r="C225" s="2" t="s">
        <v>451</v>
      </c>
      <c r="D225" s="1" t="s">
        <v>452</v>
      </c>
      <c r="E225" s="1">
        <v>3.0</v>
      </c>
      <c r="F225" s="3" t="str">
        <f>IFERROR(__xludf.DUMMYFUNCTION("GOOGLETRANSLATE(D225,""zh"",""en"")"),"Public policy, please consider more external costs")</f>
        <v>Public policy, please consider more external costs</v>
      </c>
    </row>
    <row r="226">
      <c r="A226" s="1">
        <v>84.0</v>
      </c>
      <c r="B226" s="1">
        <v>2401.0</v>
      </c>
      <c r="C226" s="2" t="s">
        <v>453</v>
      </c>
      <c r="D226" s="1" t="s">
        <v>454</v>
      </c>
      <c r="E226" s="1">
        <v>3.0</v>
      </c>
      <c r="F226" s="3" t="str">
        <f>IFERROR(__xludf.DUMMYFUNCTION("GOOGLETRANSLATE(D226,""zh"",""en"")"),"Why do you have to master the ""ESG business opportunity"" from the accounting firm and the Internet celebrity coffee shop to the largest food packaging factory in Asia?")</f>
        <v>Why do you have to master the "ESG business opportunity" from the accounting firm and the Internet celebrity coffee shop to the largest food packaging factory in Asia?</v>
      </c>
    </row>
    <row r="227">
      <c r="A227" s="1">
        <v>85.0</v>
      </c>
      <c r="B227" s="1">
        <v>1568.0</v>
      </c>
      <c r="C227" s="2" t="s">
        <v>455</v>
      </c>
      <c r="D227" s="1" t="s">
        <v>456</v>
      </c>
      <c r="E227" s="1">
        <v>3.0</v>
      </c>
      <c r="F227" s="3" t="str">
        <f>IFERROR(__xludf.DUMMYFUNCTION("GOOGLETRANSLATE(D227,""zh"",""en"")"),"Global carbon row ""super rich"" is now in shape! Scholars: The gap between the rich and the poor is serious, and the rich country far exceeds the average")</f>
        <v>Global carbon row "super rich" is now in shape! Scholars: The gap between the rich and the poor is serious, and the rich country far exceeds the average</v>
      </c>
    </row>
    <row r="228">
      <c r="A228" s="1">
        <v>86.0</v>
      </c>
      <c r="B228" s="1">
        <v>1696.0</v>
      </c>
      <c r="C228" s="2" t="s">
        <v>457</v>
      </c>
      <c r="D228" s="1" t="s">
        <v>458</v>
      </c>
      <c r="E228" s="1">
        <v>3.0</v>
      </c>
      <c r="F228" s="3" t="str">
        <f>IFERROR(__xludf.DUMMYFUNCTION("GOOGLETRANSLATE(D228,""zh"",""en"")"),"Taiwan's 2050 net zero emissions path ""will invest 900 billion yuan from 2030, and 12 key strategies help the net zero transformation of the industry")</f>
        <v>Taiwan's 2050 net zero emissions path "will invest 900 billion yuan from 2030, and 12 key strategies help the net zero transformation of the industry</v>
      </c>
    </row>
    <row r="229">
      <c r="A229" s="1">
        <v>87.0</v>
      </c>
      <c r="B229" s="1">
        <v>87.0</v>
      </c>
      <c r="C229" s="2" t="s">
        <v>459</v>
      </c>
      <c r="D229" s="1" t="s">
        <v>460</v>
      </c>
      <c r="E229" s="1">
        <v>3.0</v>
      </c>
      <c r="F229" s="3" t="str">
        <f>IFERROR(__xludf.DUMMYFUNCTION("GOOGLETRANSLATE(D229,""zh"",""en"")"),"Transforming the cycle economy, there is no choice!")</f>
        <v>Transforming the cycle economy, there is no choice!</v>
      </c>
    </row>
    <row r="230">
      <c r="A230" s="1">
        <v>88.0</v>
      </c>
      <c r="B230" s="1">
        <v>2042.0</v>
      </c>
      <c r="C230" s="2" t="s">
        <v>461</v>
      </c>
      <c r="D230" s="1" t="s">
        <v>462</v>
      </c>
      <c r="E230" s="1">
        <v>0.0</v>
      </c>
      <c r="F230" s="3" t="str">
        <f>IFERROR(__xludf.DUMMYFUNCTION("GOOGLETRANSLATE(D230,""zh"",""en"")"),"Nanshan's ""net worth crisis"" is lifted! A letter from the chairman Yin Chongyao to the employee confirmed that the HKMA had agreed to take over")</f>
        <v>Nanshan's "net worth crisis" is lifted! A letter from the chairman Yin Chongyao to the employee confirmed that the HKMA had agreed to take over</v>
      </c>
    </row>
    <row r="231">
      <c r="A231" s="1">
        <v>89.0</v>
      </c>
      <c r="B231" s="1">
        <v>869.0</v>
      </c>
      <c r="C231" s="2" t="s">
        <v>463</v>
      </c>
      <c r="D231" s="1" t="s">
        <v>464</v>
      </c>
      <c r="E231" s="1">
        <v>3.0</v>
      </c>
      <c r="F231" s="3" t="str">
        <f>IFERROR(__xludf.DUMMYFUNCTION("GOOGLETRANSLATE(D231,""zh"",""en"")"),"Climate risk and automobile industry: the impact of changes in consumer demand")</f>
        <v>Climate risk and automobile industry: the impact of changes in consumer demand</v>
      </c>
    </row>
    <row r="232">
      <c r="A232" s="1">
        <v>90.0</v>
      </c>
      <c r="B232" s="1">
        <v>1433.0</v>
      </c>
      <c r="C232" s="2" t="s">
        <v>465</v>
      </c>
      <c r="D232" s="1" t="s">
        <v>466</v>
      </c>
      <c r="E232" s="1">
        <v>0.0</v>
      </c>
      <c r="F232" s="3" t="str">
        <f>IFERROR(__xludf.DUMMYFUNCTION("GOOGLETRANSLATE(D232,""zh"",""en"")"),"Carbon reduction and paid carbon are ranked into international trends. How can blockchain help enterprises operate sustainable?")</f>
        <v>Carbon reduction and paid carbon are ranked into international trends. How can blockchain help enterprises operate sustainable?</v>
      </c>
    </row>
    <row r="233">
      <c r="A233" s="1">
        <v>91.0</v>
      </c>
      <c r="B233" s="1">
        <v>844.0</v>
      </c>
      <c r="C233" s="2" t="s">
        <v>467</v>
      </c>
      <c r="D233" s="1" t="s">
        <v>468</v>
      </c>
      <c r="E233" s="1">
        <v>3.0</v>
      </c>
      <c r="F233" s="3" t="str">
        <f>IFERROR(__xludf.DUMMYFUNCTION("GOOGLETRANSLATE(D233,""zh"",""en"")"),"Is ESG investing or speculative? Avai two")</f>
        <v>Is ESG investing or speculative? Avai two</v>
      </c>
    </row>
    <row r="234">
      <c r="A234" s="1">
        <v>92.0</v>
      </c>
      <c r="B234" s="1">
        <v>1644.0</v>
      </c>
      <c r="C234" s="2" t="s">
        <v>469</v>
      </c>
      <c r="D234" s="1" t="s">
        <v>470</v>
      </c>
      <c r="E234" s="1">
        <v>3.0</v>
      </c>
      <c r="F234" s="3" t="str">
        <f>IFERROR(__xludf.DUMMYFUNCTION("GOOGLETRANSLATE(D234,""zh"",""en"")"),"Banana paper can be decomposed cheap, and thread bugs can be prevented from aggressive.")</f>
        <v>Banana paper can be decomposed cheap, and thread bugs can be prevented from aggressive.</v>
      </c>
    </row>
    <row r="235">
      <c r="A235" s="1">
        <v>93.0</v>
      </c>
      <c r="B235" s="1">
        <v>959.0</v>
      </c>
      <c r="C235" s="2" t="s">
        <v>471</v>
      </c>
      <c r="D235" s="1" t="s">
        <v>472</v>
      </c>
      <c r="E235" s="1">
        <v>0.0</v>
      </c>
      <c r="F235" s="3" t="str">
        <f>IFERROR(__xludf.DUMMYFUNCTION("GOOGLETRANSLATE(D235,""zh"",""en"")"),"Global Crystal joined the green ranks and promised to use renewable energy 100 % in 2050")</f>
        <v>Global Crystal joined the green ranks and promised to use renewable energy 100 % in 2050</v>
      </c>
    </row>
    <row r="236">
      <c r="A236" s="1">
        <v>94.0</v>
      </c>
      <c r="B236" s="1">
        <v>1175.0</v>
      </c>
      <c r="C236" s="2" t="s">
        <v>473</v>
      </c>
      <c r="D236" s="1" t="s">
        <v>474</v>
      </c>
      <c r="E236" s="1">
        <v>3.0</v>
      </c>
      <c r="F236" s="3" t="str">
        <f>IFERROR(__xludf.DUMMYFUNCTION("GOOGLETRANSLATE(D236,""zh"",""en"")"),"Green Call of Golden City Optoelectronics Capital")</f>
        <v>Green Call of Golden City Optoelectronics Capital</v>
      </c>
    </row>
    <row r="237">
      <c r="A237" s="1">
        <v>95.0</v>
      </c>
      <c r="B237" s="1">
        <v>1445.0</v>
      </c>
      <c r="C237" s="2" t="s">
        <v>475</v>
      </c>
      <c r="D237" s="1" t="s">
        <v>476</v>
      </c>
      <c r="E237" s="1">
        <v>0.0</v>
      </c>
      <c r="F237" s="3" t="str">
        <f>IFERROR(__xludf.DUMMYFUNCTION("GOOGLETRANSLATE(D237,""zh"",""en"")"),"Sony is going to do electric cars seriously! It is not a car factory, nor is it a new creation. How does Sony play this game?")</f>
        <v>Sony is going to do electric cars seriously! It is not a car factory, nor is it a new creation. How does Sony play this game?</v>
      </c>
    </row>
    <row r="238">
      <c r="A238" s="1">
        <v>96.0</v>
      </c>
      <c r="B238" s="1">
        <v>2408.0</v>
      </c>
      <c r="C238" s="2" t="s">
        <v>477</v>
      </c>
      <c r="D238" s="1" t="s">
        <v>478</v>
      </c>
      <c r="E238" s="1">
        <v>3.0</v>
      </c>
      <c r="F238" s="3" t="str">
        <f>IFERROR(__xludf.DUMMYFUNCTION("GOOGLETRANSLATE(D238,""zh"",""en"")"),"For two years due to the epidemic! COP 15 four conferences: Why is the world urgently need ""biological diversity"" to save humans from ecological collapse?")</f>
        <v>For two years due to the epidemic! COP 15 four conferences: Why is the world urgently need "biological diversity" to save humans from ecological collapse?</v>
      </c>
    </row>
    <row r="239">
      <c r="A239" s="1">
        <v>97.0</v>
      </c>
      <c r="B239" s="1">
        <v>1233.0</v>
      </c>
      <c r="C239" s="2" t="s">
        <v>479</v>
      </c>
      <c r="D239" s="1" t="s">
        <v>480</v>
      </c>
      <c r="E239" s="1">
        <v>4.0</v>
      </c>
      <c r="F239" s="3" t="str">
        <f>IFERROR(__xludf.DUMMYFUNCTION("GOOGLETRANSLATE(D239,""zh"",""en"")"),"Help Taiwanese baseball players Yuanmeng Yushan Cup to create a ""wave"" to the international")</f>
        <v>Help Taiwanese baseball players Yuanmeng Yushan Cup to create a "wave" to the international</v>
      </c>
    </row>
    <row r="240">
      <c r="A240" s="1">
        <v>98.0</v>
      </c>
      <c r="B240" s="1">
        <v>1103.0</v>
      </c>
      <c r="C240" s="2" t="s">
        <v>481</v>
      </c>
      <c r="D240" s="1" t="s">
        <v>482</v>
      </c>
      <c r="E240" s="1">
        <v>0.0</v>
      </c>
      <c r="F240" s="3" t="str">
        <f>IFERROR(__xludf.DUMMYFUNCTION("GOOGLETRANSLATE(D240,""zh"",""en"")"),"Global TOP 10 marketing for a long time! Netflix won the top of the list, McDonald's BTS chicken nugget became popular and won the 6th place")</f>
        <v>Global TOP 10 marketing for a long time! Netflix won the top of the list, McDonald's BTS chicken nugget became popular and won the 6th place</v>
      </c>
    </row>
    <row r="241">
      <c r="A241" s="1">
        <v>99.0</v>
      </c>
      <c r="B241" s="1">
        <v>1295.0</v>
      </c>
      <c r="C241" s="2" t="s">
        <v>483</v>
      </c>
      <c r="D241" s="1" t="s">
        <v>484</v>
      </c>
      <c r="E241" s="1">
        <v>0.0</v>
      </c>
      <c r="F241" s="3" t="str">
        <f>IFERROR(__xludf.DUMMYFUNCTION("GOOGLETRANSLATE(D241,""zh"",""en"")"),"Implementing food transformation and sustainable consumption, the ""Carrefour Influence Concept Store"" is behind it!")</f>
        <v>Implementing food transformation and sustainable consumption, the "Carrefour Influence Concept Store" is behind it!</v>
      </c>
    </row>
    <row r="242">
      <c r="A242" s="1">
        <v>100.0</v>
      </c>
      <c r="B242" s="1">
        <v>275.0</v>
      </c>
      <c r="C242" s="2" t="s">
        <v>485</v>
      </c>
      <c r="D242" s="1" t="s">
        <v>486</v>
      </c>
      <c r="E242" s="1">
        <v>3.0</v>
      </c>
      <c r="F242" s="3" t="str">
        <f>IFERROR(__xludf.DUMMYFUNCTION("GOOGLETRANSLATE(D242,""zh"",""en"")"),"Each consumption is voting for the world you want! Consumers' thinking changes, pay more attention to the brand's ""social influence""")</f>
        <v>Each consumption is voting for the world you want! Consumers' thinking changes, pay more attention to the brand's "social influence"</v>
      </c>
    </row>
    <row r="243">
      <c r="A243" s="1">
        <v>101.0</v>
      </c>
      <c r="B243" s="1">
        <v>1793.0</v>
      </c>
      <c r="C243" s="2" t="s">
        <v>487</v>
      </c>
      <c r="D243" s="1" t="s">
        <v>488</v>
      </c>
      <c r="E243" s="1">
        <v>0.0</v>
      </c>
      <c r="F243" s="3" t="str">
        <f>IFERROR(__xludf.DUMMYFUNCTION("GOOGLETRANSLATE(D243,""zh"",""en"")"),"""Introduce a new branch from the outside and insert it on the old tree trunk."" Creating the dispute between the father and son, this 65 -year -old company introduced new external blood, focusing on commercial electric vehicles")</f>
        <v>"Introduce a new branch from the outside and insert it on the old tree trunk." Creating the dispute between the father and son, this 65 -year -old company introduced new external blood, focusing on commercial electric vehicles</v>
      </c>
    </row>
    <row r="244">
      <c r="A244" s="1">
        <v>102.0</v>
      </c>
      <c r="B244" s="1">
        <v>2176.0</v>
      </c>
      <c r="C244" s="2" t="s">
        <v>489</v>
      </c>
      <c r="D244" s="1" t="s">
        <v>490</v>
      </c>
      <c r="E244" s="1">
        <v>0.0</v>
      </c>
      <c r="F244" s="3" t="str">
        <f>IFERROR(__xludf.DUMMYFUNCTION("GOOGLETRANSLATE(D244,""zh"",""en"")"),"The car market is in short supply, why is Ford or a layoff? The car manufacturer is to rotate electric vehicles, and the talent technology does not match.")</f>
        <v>The car market is in short supply, why is Ford or a layoff? The car manufacturer is to rotate electric vehicles, and the talent technology does not match.</v>
      </c>
    </row>
    <row r="245">
      <c r="A245" s="1">
        <v>103.0</v>
      </c>
      <c r="B245" s="1">
        <v>1817.0</v>
      </c>
      <c r="C245" s="2" t="s">
        <v>491</v>
      </c>
      <c r="D245" s="1" t="s">
        <v>492</v>
      </c>
      <c r="E245" s="1">
        <v>3.0</v>
      </c>
      <c r="F245" s="3" t="str">
        <f>IFERROR(__xludf.DUMMYFUNCTION("GOOGLETRANSLATE(D245,""zh"",""en"")"),"Carbon fees will be opened in 2024! Environmental Protection Agency: Establish grading management, and enterprises may not adopt the same means")</f>
        <v>Carbon fees will be opened in 2024! Environmental Protection Agency: Establish grading management, and enterprises may not adopt the same means</v>
      </c>
    </row>
    <row r="246">
      <c r="A246" s="1">
        <v>104.0</v>
      </c>
      <c r="B246" s="1">
        <v>1312.0</v>
      </c>
      <c r="C246" s="2" t="s">
        <v>493</v>
      </c>
      <c r="D246" s="1" t="s">
        <v>494</v>
      </c>
      <c r="E246" s="1">
        <v>0.0</v>
      </c>
      <c r="F246" s="3" t="str">
        <f>IFERROR(__xludf.DUMMYFUNCTION("GOOGLETRANSLATE(D246,""zh"",""en"")"),"Envy! China Electric Employee Employee Trusted Center has children under 3 years of age, and can also reduce work for 1 hour daily.")</f>
        <v>Envy! China Electric Employee Employee Trusted Center has children under 3 years of age, and can also reduce work for 1 hour daily.</v>
      </c>
    </row>
    <row r="247">
      <c r="A247" s="1">
        <v>105.0</v>
      </c>
      <c r="B247" s="1">
        <v>303.0</v>
      </c>
      <c r="C247" s="2" t="s">
        <v>495</v>
      </c>
      <c r="D247" s="1" t="s">
        <v>496</v>
      </c>
      <c r="E247" s="1">
        <v>0.0</v>
      </c>
      <c r="F247" s="3" t="str">
        <f>IFERROR(__xludf.DUMMYFUNCTION("GOOGLETRANSLATE(D247,""zh"",""en"")"),"Zhang Shufen sighed: ""If the child is behind at the beginning, it may be separated from the social rail"".")</f>
        <v>Zhang Shufen sighed: "If the child is behind at the beginning, it may be separated from the social rail".</v>
      </c>
    </row>
    <row r="248">
      <c r="A248" s="1">
        <v>106.0</v>
      </c>
      <c r="B248" s="1">
        <v>1050.0</v>
      </c>
      <c r="C248" s="2" t="s">
        <v>497</v>
      </c>
      <c r="D248" s="1" t="s">
        <v>498</v>
      </c>
      <c r="E248" s="1">
        <v>3.0</v>
      </c>
      <c r="F248" s="3" t="str">
        <f>IFERROR(__xludf.DUMMYFUNCTION("GOOGLETRANSLATE(D248,""zh"",""en"")"),"Exclusive Survey ""Taiwan listed company in 2020 Directors' remuneration and the top 20 employees dividend: The largest to employees is Taiwan rubber, these two dividends are not soft")</f>
        <v>Exclusive Survey "Taiwan listed company in 2020 Directors' remuneration and the top 20 employees dividend: The largest to employees is Taiwan rubber, these two dividends are not soft</v>
      </c>
    </row>
    <row r="249">
      <c r="A249" s="1">
        <v>107.0</v>
      </c>
      <c r="B249" s="1">
        <v>1346.0</v>
      </c>
      <c r="C249" s="2" t="s">
        <v>499</v>
      </c>
      <c r="D249" s="1" t="s">
        <v>500</v>
      </c>
      <c r="E249" s="1">
        <v>0.0</v>
      </c>
      <c r="F249" s="3" t="str">
        <f>IFERROR(__xludf.DUMMYFUNCTION("GOOGLETRANSLATE(D249,""zh"",""en"")"),"With the 70 -year house left by Yan Kaitai, Yan Chen Lilian has only done one thing for 3 years -to stay for ""Yulong""!")</f>
        <v>With the 70 -year house left by Yan Kaitai, Yan Chen Lilian has only done one thing for 3 years -to stay for "Yulong"!</v>
      </c>
    </row>
    <row r="250">
      <c r="A250" s="1">
        <v>108.0</v>
      </c>
      <c r="B250" s="1">
        <v>2263.0</v>
      </c>
      <c r="C250" s="2" t="s">
        <v>501</v>
      </c>
      <c r="D250" s="1" t="s">
        <v>502</v>
      </c>
      <c r="E250" s="1">
        <v>0.0</v>
      </c>
      <c r="F250" s="3" t="str">
        <f>IFERROR(__xludf.DUMMYFUNCTION("GOOGLETRANSLATE(D250,""zh"",""en"")"),"Chen Taiming shot again! Eat more than 20 billion yuan to eat a century -old old store business, setting the second largest M &amp; A in the country! What are the mergers and acquisitions?")</f>
        <v>Chen Taiming shot again! Eat more than 20 billion yuan to eat a century -old old store business, setting the second largest M &amp; A in the country! What are the mergers and acquisitions?</v>
      </c>
    </row>
    <row r="251">
      <c r="A251" s="1">
        <v>109.0</v>
      </c>
      <c r="B251" s="1">
        <v>494.0</v>
      </c>
      <c r="C251" s="2" t="s">
        <v>503</v>
      </c>
      <c r="D251" s="1" t="s">
        <v>504</v>
      </c>
      <c r="E251" s="1">
        <v>3.0</v>
      </c>
      <c r="F251" s="3" t="str">
        <f>IFERROR(__xludf.DUMMYFUNCTION("GOOGLETRANSLATE(D251,""zh"",""en"")"),"Policy blessing to switch to energy storage stocks to become green and electricity star")</f>
        <v>Policy blessing to switch to energy storage stocks to become green and electricity star</v>
      </c>
    </row>
    <row r="252">
      <c r="A252" s="1">
        <v>110.0</v>
      </c>
      <c r="B252" s="1">
        <v>11.0</v>
      </c>
      <c r="C252" s="2" t="s">
        <v>505</v>
      </c>
      <c r="D252" s="1" t="s">
        <v>506</v>
      </c>
      <c r="E252" s="1">
        <v>3.0</v>
      </c>
      <c r="F252" s="3" t="str">
        <f>IFERROR(__xludf.DUMMYFUNCTION("GOOGLETRANSLATE(D252,""zh"",""en"")"),"Housewives become energy -saving godmother, let Seoul ""reduce a nuclear power plant""")</f>
        <v>Housewives become energy -saving godmother, let Seoul "reduce a nuclear power plant"</v>
      </c>
    </row>
    <row r="253">
      <c r="A253" s="1">
        <v>111.0</v>
      </c>
      <c r="B253" s="1">
        <v>1222.0</v>
      </c>
      <c r="C253" s="2" t="s">
        <v>507</v>
      </c>
      <c r="D253" s="1" t="s">
        <v>508</v>
      </c>
      <c r="E253" s="1">
        <v>0.0</v>
      </c>
      <c r="F253" s="3" t="str">
        <f>IFERROR(__xludf.DUMMYFUNCTION("GOOGLETRANSLATE(D253,""zh"",""en"")"),"Plastic garbage has a new solution! Ronghua develops ""biomass amber"", room temperature and seawater can be broken down, attacking the paper cup gonorrhea market")</f>
        <v>Plastic garbage has a new solution! Ronghua develops "biomass amber", room temperature and seawater can be broken down, attacking the paper cup gonorrhea market</v>
      </c>
    </row>
    <row r="254">
      <c r="A254" s="1">
        <v>112.0</v>
      </c>
      <c r="B254" s="1">
        <v>603.0</v>
      </c>
      <c r="C254" s="2" t="s">
        <v>509</v>
      </c>
      <c r="D254" s="1" t="s">
        <v>510</v>
      </c>
      <c r="E254" s="1">
        <v>3.0</v>
      </c>
      <c r="F254" s="3" t="str">
        <f>IFERROR(__xludf.DUMMYFUNCTION("GOOGLETRANSLATE(D254,""zh"",""en"")"),"Should I buy stocks and Ya Ni stocks? An analysis of the thinking that green investors should have")</f>
        <v>Should I buy stocks and Ya Ni stocks? An analysis of the thinking that green investors should have</v>
      </c>
    </row>
    <row r="255">
      <c r="A255" s="1">
        <v>113.0</v>
      </c>
      <c r="B255" s="1">
        <v>133.0</v>
      </c>
      <c r="C255" s="2" t="s">
        <v>511</v>
      </c>
      <c r="D255" s="1" t="s">
        <v>512</v>
      </c>
      <c r="E255" s="1">
        <v>0.0</v>
      </c>
      <c r="F255" s="3" t="str">
        <f>IFERROR(__xludf.DUMMYFUNCTION("GOOGLETRANSLATE(D255,""zh"",""en"")"),"Meet Taiwanese social enterprises in Nepal")</f>
        <v>Meet Taiwanese social enterprises in Nepal</v>
      </c>
    </row>
    <row r="256">
      <c r="A256" s="1">
        <v>114.0</v>
      </c>
      <c r="B256" s="1">
        <v>385.0</v>
      </c>
      <c r="C256" s="2" t="s">
        <v>513</v>
      </c>
      <c r="D256" s="1" t="s">
        <v>514</v>
      </c>
      <c r="E256" s="1">
        <v>3.0</v>
      </c>
      <c r="F256" s="3" t="str">
        <f>IFERROR(__xludf.DUMMYFUNCTION("GOOGLETRANSLATE(D256,""zh"",""en"")"),"Global warming 2 degrees, like warming the ""massacre""! UN forecast: Within 30 years, there will be 200 million climate refugees worldwide")</f>
        <v>Global warming 2 degrees, like warming the "massacre"! UN forecast: Within 30 years, there will be 200 million climate refugees worldwide</v>
      </c>
    </row>
    <row r="257">
      <c r="A257" s="1">
        <v>115.0</v>
      </c>
      <c r="B257" s="1">
        <v>182.0</v>
      </c>
      <c r="C257" s="2" t="s">
        <v>515</v>
      </c>
      <c r="D257" s="1" t="s">
        <v>516</v>
      </c>
      <c r="E257" s="1">
        <v>3.0</v>
      </c>
      <c r="F257" s="3" t="str">
        <f>IFERROR(__xludf.DUMMYFUNCTION("GOOGLETRANSLATE(D257,""zh"",""en"")"),"Use social rewards to see the investment in the front of the investment")</f>
        <v>Use social rewards to see the investment in the front of the investment</v>
      </c>
    </row>
    <row r="258">
      <c r="A258" s="1">
        <v>116.0</v>
      </c>
      <c r="B258" s="1">
        <v>2389.0</v>
      </c>
      <c r="C258" s="2" t="s">
        <v>517</v>
      </c>
      <c r="D258" s="1" t="s">
        <v>518</v>
      </c>
      <c r="E258" s="1">
        <v>3.0</v>
      </c>
      <c r="F258" s="3" t="str">
        <f>IFERROR(__xludf.DUMMYFUNCTION("GOOGLETRANSLATE(D258,""zh"",""en"")"),"10th anniversary of the green factory label! The Industrial Bureau awarded carbon -reduced performance manufacturers, and ""Top Ten Carbon Enterprises in Taiwan"" also on the list")</f>
        <v>10th anniversary of the green factory label! The Industrial Bureau awarded carbon -reduced performance manufacturers, and "Top Ten Carbon Enterprises in Taiwan" also on the list</v>
      </c>
    </row>
    <row r="259">
      <c r="A259" s="1">
        <v>117.0</v>
      </c>
      <c r="B259" s="1">
        <v>912.0</v>
      </c>
      <c r="C259" s="2" t="s">
        <v>519</v>
      </c>
      <c r="D259" s="1" t="s">
        <v>520</v>
      </c>
      <c r="E259" s="1">
        <v>2.0</v>
      </c>
      <c r="F259" s="3" t="str">
        <f>IFERROR(__xludf.DUMMYFUNCTION("GOOGLETRANSLATE(D259,""zh"",""en"")"),"Shock! Wang Wenyuan stepped down as Donghua Dongzheng, deputy Dong Hongfuyuan took over the Formosa Plastics Wang family withdraw from the front line to operate")</f>
        <v>Shock! Wang Wenyuan stepped down as Donghua Dongzheng, deputy Dong Hongfuyuan took over the Formosa Plastics Wang family withdraw from the front line to operate</v>
      </c>
    </row>
    <row r="260">
      <c r="A260" s="1">
        <v>118.0</v>
      </c>
      <c r="B260" s="1">
        <v>677.0</v>
      </c>
      <c r="C260" s="2" t="s">
        <v>521</v>
      </c>
      <c r="D260" s="1" t="s">
        <v>522</v>
      </c>
      <c r="E260" s="1">
        <v>0.0</v>
      </c>
      <c r="F260" s="3" t="str">
        <f>IFERROR(__xludf.DUMMYFUNCTION("GOOGLETRANSLATE(D260,""zh"",""en"")"),"Li Ting Xiaowei Enterprise Yushan Innovative Thinking Practice Inclusive Finance")</f>
        <v>Li Ting Xiaowei Enterprise Yushan Innovative Thinking Practice Inclusive Finance</v>
      </c>
    </row>
    <row r="261">
      <c r="A261" s="1">
        <v>119.0</v>
      </c>
      <c r="B261" s="1">
        <v>2338.0</v>
      </c>
      <c r="C261" s="2" t="s">
        <v>523</v>
      </c>
      <c r="D261" s="1" t="s">
        <v>524</v>
      </c>
      <c r="E261" s="1">
        <v>0.0</v>
      </c>
      <c r="F261" s="3" t="str">
        <f>IFERROR(__xludf.DUMMYFUNCTION("GOOGLETRANSLATE(D261,""zh"",""en"")"),"How does a small company introduce the international manufacturer Watergen as the exclusive drinking water of GCSF this year?")</f>
        <v>How does a small company introduce the international manufacturer Watergen as the exclusive drinking water of GCSF this year?</v>
      </c>
    </row>
    <row r="262">
      <c r="A262" s="1">
        <v>120.0</v>
      </c>
      <c r="B262" s="1">
        <v>444.0</v>
      </c>
      <c r="C262" s="2" t="s">
        <v>525</v>
      </c>
      <c r="D262" s="1" t="s">
        <v>526</v>
      </c>
      <c r="E262" s="1">
        <v>0.0</v>
      </c>
      <c r="F262" s="3" t="str">
        <f>IFERROR(__xludf.DUMMYFUNCTION("GOOGLETRANSLATE(D262,""zh"",""en"")"),"Taiwan's first dangerous factories start construction! Combined with green buildings and smart houses ... Fuchuang has to turn the old factory to turn high -tech factories")</f>
        <v>Taiwan's first dangerous factories start construction! Combined with green buildings and smart houses ... Fuchuang has to turn the old factory to turn high -tech factories</v>
      </c>
    </row>
    <row r="263">
      <c r="A263" s="1">
        <v>121.0</v>
      </c>
      <c r="B263" s="1">
        <v>807.0</v>
      </c>
      <c r="C263" s="2" t="s">
        <v>527</v>
      </c>
      <c r="D263" s="1" t="s">
        <v>528</v>
      </c>
      <c r="E263" s="1">
        <v>3.0</v>
      </c>
      <c r="F263" s="3" t="str">
        <f>IFERROR(__xludf.DUMMYFUNCTION("GOOGLETRANSLATE(D263,""zh"",""en"")"),"It's too late! Climate warming is too fast ... Scientists: In 2050, we will lose 10 % glaciers")</f>
        <v>It's too late! Climate warming is too fast ... Scientists: In 2050, we will lose 10 % glaciers</v>
      </c>
    </row>
    <row r="264">
      <c r="A264" s="1">
        <v>122.0</v>
      </c>
      <c r="B264" s="1">
        <v>2404.0</v>
      </c>
      <c r="C264" s="2" t="s">
        <v>529</v>
      </c>
      <c r="D264" s="1" t="s">
        <v>530</v>
      </c>
      <c r="E264" s="1">
        <v>0.0</v>
      </c>
      <c r="F264" s="3" t="str">
        <f>IFERROR(__xludf.DUMMYFUNCTION("GOOGLETRANSLATE(D264,""zh"",""en"")"),"Let the staff get off work on time and let the teacher ... the kindergarten teacher is difficult to find. How can the four seasons art make 90 % of talents stay in office and use love to accompany teachers and students?")</f>
        <v>Let the staff get off work on time and let the teacher ... the kindergarten teacher is difficult to find. How can the four seasons art make 90 % of talents stay in office and use love to accompany teachers and students?</v>
      </c>
    </row>
    <row r="265">
      <c r="A265" s="1">
        <v>123.0</v>
      </c>
      <c r="B265" s="1">
        <v>281.0</v>
      </c>
      <c r="C265" s="2" t="s">
        <v>531</v>
      </c>
      <c r="D265" s="1" t="s">
        <v>532</v>
      </c>
      <c r="E265" s="1">
        <v>3.0</v>
      </c>
      <c r="F265" s="3" t="str">
        <f>IFERROR(__xludf.DUMMYFUNCTION("GOOGLETRANSLATE(D265,""zh"",""en"")"),"38 years of boiled frogs in warm water")</f>
        <v>38 years of boiled frogs in warm water</v>
      </c>
    </row>
    <row r="266">
      <c r="A266" s="1">
        <v>124.0</v>
      </c>
      <c r="B266" s="1">
        <v>454.0</v>
      </c>
      <c r="C266" s="2" t="s">
        <v>533</v>
      </c>
      <c r="D266" s="1" t="s">
        <v>534</v>
      </c>
      <c r="E266" s="1">
        <v>3.0</v>
      </c>
      <c r="F266" s="3" t="str">
        <f>IFERROR(__xludf.DUMMYFUNCTION("GOOGLETRANSLATE(D266,""zh"",""en"")"),"Kitchen workers are changing to nurses and nurses. It is the key")</f>
        <v>Kitchen workers are changing to nurses and nurses. It is the key</v>
      </c>
    </row>
    <row r="267">
      <c r="A267" s="1">
        <v>125.0</v>
      </c>
      <c r="B267" s="1">
        <v>1772.0</v>
      </c>
      <c r="C267" s="2" t="s">
        <v>535</v>
      </c>
      <c r="D267" s="1" t="s">
        <v>536</v>
      </c>
      <c r="E267" s="1">
        <v>2.0</v>
      </c>
      <c r="F267" s="3" t="str">
        <f>IFERROR(__xludf.DUMMYFUNCTION("GOOGLETRANSLATE(D267,""zh"",""en"")"),"The Foss Group sold nearly 100,000 pure electric vehicles in the first season. Why did it increase by 65 % of the year?")</f>
        <v>The Foss Group sold nearly 100,000 pure electric vehicles in the first season. Why did it increase by 65 % of the year?</v>
      </c>
    </row>
    <row r="268">
      <c r="A268" s="1">
        <v>126.0</v>
      </c>
      <c r="B268" s="1">
        <v>830.0</v>
      </c>
      <c r="C268" s="2" t="s">
        <v>537</v>
      </c>
      <c r="D268" s="1" t="s">
        <v>538</v>
      </c>
      <c r="E268" s="1">
        <v>3.0</v>
      </c>
      <c r="F268" s="3" t="str">
        <f>IFERROR(__xludf.DUMMYFUNCTION("GOOGLETRANSLATE(D268,""zh"",""en"")"),"Hundred years of drought in Taiwan! The three major water sources you don't know will become the source of life -saving spring")</f>
        <v>Hundred years of drought in Taiwan! The three major water sources you don't know will become the source of life -saving spring</v>
      </c>
    </row>
    <row r="269">
      <c r="A269" s="1">
        <v>127.0</v>
      </c>
      <c r="B269" s="1">
        <v>309.0</v>
      </c>
      <c r="C269" s="2" t="s">
        <v>539</v>
      </c>
      <c r="D269" s="1" t="s">
        <v>540</v>
      </c>
      <c r="E269" s="1">
        <v>3.0</v>
      </c>
      <c r="F269" s="3" t="str">
        <f>IFERROR(__xludf.DUMMYFUNCTION("GOOGLETRANSLATE(D269,""zh"",""en"")"),"Extreme high temperature has come! Scientists tell you: Why is the ""humid"" climate more fatal than drought?")</f>
        <v>Extreme high temperature has come! Scientists tell you: Why is the "humid" climate more fatal than drought?</v>
      </c>
    </row>
    <row r="270">
      <c r="A270" s="1">
        <v>128.0</v>
      </c>
      <c r="B270" s="1">
        <v>2429.0</v>
      </c>
      <c r="C270" s="2" t="s">
        <v>541</v>
      </c>
      <c r="D270" s="1" t="s">
        <v>542</v>
      </c>
      <c r="E270" s="1">
        <v>0.0</v>
      </c>
      <c r="F270" s="3" t="str">
        <f>IFERROR(__xludf.DUMMYFUNCTION("GOOGLETRANSLATE(D270,""zh"",""en"")"),"There is no job title on the business card, the lowest -key big brother Zhang Guohua among the four brothers of Evergreen: I have taken it in 16 years and finally took over the big position ""Actually I like freedom""")</f>
        <v>There is no job title on the business card, the lowest -key big brother Zhang Guohua among the four brothers of Evergreen: I have taken it in 16 years and finally took over the big position "Actually I like freedom"</v>
      </c>
    </row>
    <row r="271">
      <c r="A271" s="1">
        <v>129.0</v>
      </c>
      <c r="B271" s="1">
        <v>1128.0</v>
      </c>
      <c r="C271" s="2" t="s">
        <v>543</v>
      </c>
      <c r="D271" s="1" t="s">
        <v>544</v>
      </c>
      <c r="E271" s="1">
        <v>3.0</v>
      </c>
      <c r="F271" s="3" t="str">
        <f>IFERROR(__xludf.DUMMYFUNCTION("GOOGLETRANSLATE(D271,""zh"",""en"")"),"Behind the delivery explosion: Recycling is uncertain, incineration becomes empty! Card the recycling of waste paper tableware, first check the manufacturing end black number")</f>
        <v>Behind the delivery explosion: Recycling is uncertain, incineration becomes empty! Card the recycling of waste paper tableware, first check the manufacturing end black number</v>
      </c>
    </row>
    <row r="272">
      <c r="A272" s="1">
        <v>130.0</v>
      </c>
      <c r="B272" s="1">
        <v>1072.0</v>
      </c>
      <c r="C272" s="2" t="s">
        <v>545</v>
      </c>
      <c r="D272" s="1" t="s">
        <v>546</v>
      </c>
      <c r="E272" s="1">
        <v>3.0</v>
      </c>
      <c r="F272" s="3" t="str">
        <f>IFERROR(__xludf.DUMMYFUNCTION("GOOGLETRANSLATE(D272,""zh"",""en"")"),"In many provinces in China, strict electricity limit reduction and emission reduction, the worst ""open two stops""! Taiwan Business Camp Kunshan ""response call"" stops production until the end of the month")</f>
        <v>In many provinces in China, strict electricity limit reduction and emission reduction, the worst "open two stops"! Taiwan Business Camp Kunshan "response call" stops production until the end of the month</v>
      </c>
    </row>
    <row r="273">
      <c r="A273" s="1">
        <v>131.0</v>
      </c>
      <c r="B273" s="1">
        <v>1726.0</v>
      </c>
      <c r="C273" s="2" t="s">
        <v>547</v>
      </c>
      <c r="D273" s="1" t="s">
        <v>548</v>
      </c>
      <c r="E273" s="1">
        <v>0.0</v>
      </c>
      <c r="F273" s="3" t="str">
        <f>IFERROR(__xludf.DUMMYFUNCTION("GOOGLETRANSLATE(D273,""zh"",""en"")"),"How to make the technical chief and the chief financial officer do ESG? AUO Sustainable Chang Gu Xiuhua: In the first year of taking office, I opened 263 meetings")</f>
        <v>How to make the technical chief and the chief financial officer do ESG? AUO Sustainable Chang Gu Xiuhua: In the first year of taking office, I opened 263 meetings</v>
      </c>
    </row>
    <row r="274">
      <c r="A274" s="1">
        <v>132.0</v>
      </c>
      <c r="B274" s="1">
        <v>954.0</v>
      </c>
      <c r="C274" s="2" t="s">
        <v>549</v>
      </c>
      <c r="D274" s="1" t="s">
        <v>550</v>
      </c>
      <c r="E274" s="1">
        <v>3.0</v>
      </c>
      <c r="F274" s="3" t="str">
        <f>IFERROR(__xludf.DUMMYFUNCTION("GOOGLETRANSLATE(D274,""zh"",""en"")"),"Institutional investors should be pressured and reduced! Steel manufacturers need to smash money, and the cost of steel price is afraid of soaring")</f>
        <v>Institutional investors should be pressured and reduced! Steel manufacturers need to smash money, and the cost of steel price is afraid of soaring</v>
      </c>
    </row>
    <row r="275">
      <c r="A275" s="1">
        <v>133.0</v>
      </c>
      <c r="B275" s="1">
        <v>438.0</v>
      </c>
      <c r="C275" s="2" t="s">
        <v>551</v>
      </c>
      <c r="D275" s="1" t="s">
        <v>552</v>
      </c>
      <c r="E275" s="1">
        <v>1.0</v>
      </c>
      <c r="F275" s="3" t="str">
        <f>IFERROR(__xludf.DUMMYFUNCTION("GOOGLETRANSLATE(D275,""zh"",""en"")"),"Shark hit the wall, jellyfish knotted himself! Netizens approved XPARK as ""Animal Purgatory"" singer Chen Fangyu anger: disgusting place")</f>
        <v>Shark hit the wall, jellyfish knotted himself! Netizens approved XPARK as "Animal Purgatory" singer Chen Fangyu anger: disgusting place</v>
      </c>
    </row>
    <row r="276">
      <c r="A276" s="1">
        <v>134.0</v>
      </c>
      <c r="B276" s="1">
        <v>1965.0</v>
      </c>
      <c r="C276" s="2" t="s">
        <v>553</v>
      </c>
      <c r="D276" s="1" t="s">
        <v>554</v>
      </c>
      <c r="E276" s="1">
        <v>0.0</v>
      </c>
      <c r="F276" s="3" t="str">
        <f>IFERROR(__xludf.DUMMYFUNCTION("GOOGLETRANSLATE(D276,""zh"",""en"")"),"Find entrepreneurial points from bird watching activities! Haisheng Technology uses AI to help fish health inspections, increasing the output for fishermen by 30 %")</f>
        <v>Find entrepreneurial points from bird watching activities! Haisheng Technology uses AI to help fish health inspections, increasing the output for fishermen by 30 %</v>
      </c>
    </row>
    <row r="277">
      <c r="A277" s="1">
        <v>135.0</v>
      </c>
      <c r="B277" s="1">
        <v>621.0</v>
      </c>
      <c r="C277" s="2" t="s">
        <v>555</v>
      </c>
      <c r="D277" s="1" t="s">
        <v>556</v>
      </c>
      <c r="E277" s="1">
        <v>3.0</v>
      </c>
      <c r="F277" s="3" t="str">
        <f>IFERROR(__xludf.DUMMYFUNCTION("GOOGLETRANSLATE(D277,""zh"",""en"")"),"Two cups of latte's money can give full play to influence investment! This British fund fundraising platform makes each penny of 10 times multiplication effect")</f>
        <v>Two cups of latte's money can give full play to influence investment! This British fund fundraising platform makes each penny of 10 times multiplication effect</v>
      </c>
    </row>
    <row r="278">
      <c r="A278" s="1">
        <v>136.0</v>
      </c>
      <c r="B278" s="1">
        <v>1679.0</v>
      </c>
      <c r="C278" s="2" t="s">
        <v>557</v>
      </c>
      <c r="D278" s="1" t="s">
        <v>558</v>
      </c>
      <c r="E278" s="1">
        <v>0.0</v>
      </c>
      <c r="F278" s="3" t="str">
        <f>IFERROR(__xludf.DUMMYFUNCTION("GOOGLETRANSLATE(D278,""zh"",""en"")"),"Renai Road and Zhongxiao East Road are only one street, why is the temperature low 2.6 degrees? Taiwan House Elder Dong Peipei: The reason is ""This"".")</f>
        <v>Renai Road and Zhongxiao East Road are only one street, why is the temperature low 2.6 degrees? Taiwan House Elder Dong Peipei: The reason is "This".</v>
      </c>
    </row>
    <row r="279">
      <c r="A279" s="1">
        <v>137.0</v>
      </c>
      <c r="B279" s="1">
        <v>1698.0</v>
      </c>
      <c r="C279" s="2" t="s">
        <v>559</v>
      </c>
      <c r="D279" s="1" t="s">
        <v>560</v>
      </c>
      <c r="E279" s="1">
        <v>3.0</v>
      </c>
      <c r="F279" s="3" t="str">
        <f>IFERROR(__xludf.DUMMYFUNCTION("GOOGLETRANSLATE(D279,""zh"",""en"")"),"White pollution is everywhere, and for the first time in human blood, microplastics are found")</f>
        <v>White pollution is everywhere, and for the first time in human blood, microplastics are found</v>
      </c>
    </row>
    <row r="280">
      <c r="A280" s="1">
        <v>138.0</v>
      </c>
      <c r="B280" s="1">
        <v>801.0</v>
      </c>
      <c r="C280" s="2" t="s">
        <v>561</v>
      </c>
      <c r="D280" s="1" t="s">
        <v>562</v>
      </c>
      <c r="E280" s="1">
        <v>3.0</v>
      </c>
      <c r="F280" s="3" t="str">
        <f>IFERROR(__xludf.DUMMYFUNCTION("GOOGLETRANSLATE(D280,""zh"",""en"")"),"2021 ESG concept stocks revealed the secret: TSMC, Sinosteel, and Yuan Dynasty entered columns! 81 companies were selected for the best company governance evaluation")</f>
        <v>2021 ESG concept stocks revealed the secret: TSMC, Sinosteel, and Yuan Dynasty entered columns! 81 companies were selected for the best company governance evaluation</v>
      </c>
    </row>
    <row r="281">
      <c r="A281" s="1">
        <v>139.0</v>
      </c>
      <c r="B281" s="1">
        <v>118.0</v>
      </c>
      <c r="C281" s="2" t="s">
        <v>563</v>
      </c>
      <c r="D281" s="1" t="s">
        <v>564</v>
      </c>
      <c r="E281" s="1">
        <v>0.0</v>
      </c>
      <c r="F281" s="3" t="str">
        <f>IFERROR(__xludf.DUMMYFUNCTION("GOOGLETRANSLATE(D281,""zh"",""en"")"),"Starbucks designated, Epora recommended! 34 -year -old female accountant, designed a stylish and environmentally friendly insulation bottle")</f>
        <v>Starbucks designated, Epora recommended! 34 -year -old female accountant, designed a stylish and environmentally friendly insulation bottle</v>
      </c>
    </row>
    <row r="282">
      <c r="A282" s="1">
        <v>140.0</v>
      </c>
      <c r="B282" s="1">
        <v>1756.0</v>
      </c>
      <c r="C282" s="2" t="s">
        <v>565</v>
      </c>
      <c r="D282" s="1" t="s">
        <v>566</v>
      </c>
      <c r="E282" s="1">
        <v>0.0</v>
      </c>
      <c r="F282" s="3" t="str">
        <f>IFERROR(__xludf.DUMMYFUNCTION("GOOGLETRANSLATE(D282,""zh"",""en"")"),"He lost 9 million for 1 hour! Director of the Sun Moonlight Talking about ESG: Hydropower seems to be slightly fixed, but it is actually a big problem in business.")</f>
        <v>He lost 9 million for 1 hour! Director of the Sun Moonlight Talking about ESG: Hydropower seems to be slightly fixed, but it is actually a big problem in business.</v>
      </c>
    </row>
    <row r="283">
      <c r="A283" s="1">
        <v>141.0</v>
      </c>
      <c r="B283" s="1">
        <v>1133.0</v>
      </c>
      <c r="C283" s="2" t="s">
        <v>567</v>
      </c>
      <c r="D283" s="1" t="s">
        <v>568</v>
      </c>
      <c r="E283" s="1">
        <v>3.0</v>
      </c>
      <c r="F283" s="3" t="str">
        <f>IFERROR(__xludf.DUMMYFUNCTION("GOOGLETRANSLATE(D283,""zh"",""en"")"),"The impact industry is tens of billions! In the net zero game, how can Taiwan survive in response to the impact of international carbon border taxes?")</f>
        <v>The impact industry is tens of billions! In the net zero game, how can Taiwan survive in response to the impact of international carbon border taxes?</v>
      </c>
    </row>
    <row r="284">
      <c r="A284" s="1">
        <v>142.0</v>
      </c>
      <c r="B284" s="1">
        <v>2349.0</v>
      </c>
      <c r="C284" s="2" t="s">
        <v>569</v>
      </c>
      <c r="D284" s="1" t="s">
        <v>570</v>
      </c>
      <c r="E284" s="1">
        <v>1.0</v>
      </c>
      <c r="F284" s="3" t="str">
        <f>IFERROR(__xludf.DUMMYFUNCTION("GOOGLETRANSLATE(D284,""zh"",""en"")"),"The earth's warming exceeds 1.5 degrees, and 70 % to 90 % of coral reefs will be lost ... Singer Eligon: Coral conservation fails, human beings fail")</f>
        <v>The earth's warming exceeds 1.5 degrees, and 70 % to 90 % of coral reefs will be lost ... Singer Eligon: Coral conservation fails, human beings fail</v>
      </c>
    </row>
    <row r="285">
      <c r="A285" s="1">
        <v>143.0</v>
      </c>
      <c r="B285" s="1">
        <v>823.0</v>
      </c>
      <c r="C285" s="2" t="s">
        <v>571</v>
      </c>
      <c r="D285" s="1" t="s">
        <v>572</v>
      </c>
      <c r="E285" s="1">
        <v>4.0</v>
      </c>
      <c r="F285" s="3" t="str">
        <f>IFERROR(__xludf.DUMMYFUNCTION("GOOGLETRANSLATE(D285,""zh"",""en"")"),"""Genius IT Minister"" Tang Feng shot again! The National ""Real United System"" APP will be launched, how to use it in one second")</f>
        <v>"Genius IT Minister" Tang Feng shot again! The National "Real United System" APP will be launched, how to use it in one second</v>
      </c>
    </row>
    <row r="286">
      <c r="A286" s="1">
        <v>144.0</v>
      </c>
      <c r="B286" s="1">
        <v>2366.0</v>
      </c>
      <c r="C286" s="2" t="s">
        <v>573</v>
      </c>
      <c r="D286" s="1" t="s">
        <v>574</v>
      </c>
      <c r="E286" s="1">
        <v>3.0</v>
      </c>
      <c r="F286" s="3" t="str">
        <f>IFERROR(__xludf.DUMMYFUNCTION("GOOGLETRANSLATE(D286,""zh"",""en"")"),"There are everything at sea, no strange ... the abandonment book is the third! Adult supplies, Korean military dishes include Taiwan Coasts")</f>
        <v>There are everything at sea, no strange ... the abandonment book is the third! Adult supplies, Korean military dishes include Taiwan Coasts</v>
      </c>
    </row>
    <row r="287">
      <c r="A287" s="1">
        <v>145.0</v>
      </c>
      <c r="B287" s="1">
        <v>1711.0</v>
      </c>
      <c r="C287" s="2" t="s">
        <v>575</v>
      </c>
      <c r="D287" s="1" t="s">
        <v>576</v>
      </c>
      <c r="E287" s="1">
        <v>3.0</v>
      </c>
      <c r="F287" s="3" t="str">
        <f>IFERROR(__xludf.DUMMYFUNCTION("GOOGLETRANSLATE(D287,""zh"",""en"")"),"IPCC explores global warming demand, scholars: consumption transformation can bring 70 % carbon reduction")</f>
        <v>IPCC explores global warming demand, scholars: consumption transformation can bring 70 % carbon reduction</v>
      </c>
    </row>
    <row r="288">
      <c r="A288" s="1">
        <v>146.0</v>
      </c>
      <c r="B288" s="1">
        <v>1717.0</v>
      </c>
      <c r="C288" s="2" t="s">
        <v>577</v>
      </c>
      <c r="D288" s="1" t="s">
        <v>578</v>
      </c>
      <c r="E288" s="1">
        <v>3.0</v>
      </c>
      <c r="F288" s="3" t="str">
        <f>IFERROR(__xludf.DUMMYFUNCTION("GOOGLETRANSLATE(D288,""zh"",""en"")"),"The carbon reduction target has a gap with Europe and the United States, and the fineness of the plan is not as good as Japan ... Taiwan's net zero road must be more specific to meet international standards")</f>
        <v>The carbon reduction target has a gap with Europe and the United States, and the fineness of the plan is not as good as Japan ... Taiwan's net zero road must be more specific to meet international standards</v>
      </c>
    </row>
    <row r="289">
      <c r="A289" s="1">
        <v>147.0</v>
      </c>
      <c r="B289" s="1">
        <v>735.0</v>
      </c>
      <c r="C289" s="2" t="s">
        <v>579</v>
      </c>
      <c r="D289" s="1" t="s">
        <v>580</v>
      </c>
      <c r="E289" s="1">
        <v>3.0</v>
      </c>
      <c r="F289" s="3" t="str">
        <f>IFERROR(__xludf.DUMMYFUNCTION("GOOGLETRANSLATE(D289,""zh"",""en"")"),"The practice of ""Temperature Management"" will be renamed ""Climate Law""! Copy climate change, new carbon fee and adjustment special chapter")</f>
        <v>The practice of "Temperature Management" will be renamed "Climate Law"! Copy climate change, new carbon fee and adjustment special chapter</v>
      </c>
    </row>
    <row r="290">
      <c r="A290" s="1">
        <v>148.0</v>
      </c>
      <c r="B290" s="1">
        <v>1558.0</v>
      </c>
      <c r="C290" s="2" t="s">
        <v>581</v>
      </c>
      <c r="D290" s="1" t="s">
        <v>582</v>
      </c>
      <c r="E290" s="1">
        <v>3.0</v>
      </c>
      <c r="F290" s="3" t="str">
        <f>IFERROR(__xludf.DUMMYFUNCTION("GOOGLETRANSLATE(D290,""zh"",""en"")"),"Taiwan's net zero -carbon row policy is backward. Do n’t draw big cakes in the government. What is the key?")</f>
        <v>Taiwan's net zero -carbon row policy is backward. Do n’t draw big cakes in the government. What is the key?</v>
      </c>
    </row>
    <row r="291">
      <c r="A291" s="1">
        <v>149.0</v>
      </c>
      <c r="B291" s="1">
        <v>2219.0</v>
      </c>
      <c r="C291" s="2" t="s">
        <v>583</v>
      </c>
      <c r="D291" s="1" t="s">
        <v>584</v>
      </c>
      <c r="E291" s="1">
        <v>0.0</v>
      </c>
      <c r="F291" s="3" t="str">
        <f>IFERROR(__xludf.DUMMYFUNCTION("GOOGLETRANSLATE(D291,""zh"",""en"")"),"""For the first time human civilization, carbon dioxide must be calculated!""")</f>
        <v>"For the first time human civilization, carbon dioxide must be calculated!"</v>
      </c>
    </row>
    <row r="292">
      <c r="A292" s="1">
        <v>150.0</v>
      </c>
      <c r="B292" s="1">
        <v>1097.0</v>
      </c>
      <c r="C292" s="2" t="s">
        <v>585</v>
      </c>
      <c r="D292" s="1" t="s">
        <v>586</v>
      </c>
      <c r="E292" s="1">
        <v>3.0</v>
      </c>
      <c r="F292" s="3" t="str">
        <f>IFERROR(__xludf.DUMMYFUNCTION("GOOGLETRANSLATE(D292,""zh"",""en"")"),"New Taipei invites everyone to become the most tide ""non -plastic guest"" to protect the earth with actual actions")</f>
        <v>New Taipei invites everyone to become the most tide "non -plastic guest" to protect the earth with actual actions</v>
      </c>
    </row>
    <row r="293">
      <c r="A293" s="1">
        <v>151.0</v>
      </c>
      <c r="B293" s="1">
        <v>125.0</v>
      </c>
      <c r="C293" s="2" t="s">
        <v>587</v>
      </c>
      <c r="D293" s="1" t="s">
        <v>588</v>
      </c>
      <c r="E293" s="1">
        <v>0.0</v>
      </c>
      <c r="F293" s="3" t="str">
        <f>IFERROR(__xludf.DUMMYFUNCTION("GOOGLETRANSLATE(D293,""zh"",""en"")"),"Super Love Taiwan's New Zealand Brothers use MIT slippers to save the world")</f>
        <v>Super Love Taiwan's New Zealand Brothers use MIT slippers to save the world</v>
      </c>
    </row>
    <row r="294">
      <c r="A294" s="1">
        <v>152.0</v>
      </c>
      <c r="B294" s="1">
        <v>1546.0</v>
      </c>
      <c r="C294" s="2" t="s">
        <v>589</v>
      </c>
      <c r="D294" s="1" t="s">
        <v>590</v>
      </c>
      <c r="E294" s="1">
        <v>0.0</v>
      </c>
      <c r="F294" s="3" t="str">
        <f>IFERROR(__xludf.DUMMYFUNCTION("GOOGLETRANSLATE(D294,""zh"",""en"")"),"The annual production of more than 120 billion plastic bottles is produced, and the four sessions of the ""Plastic Pollution"" champion have been won ... Coca -Cola announced that it will reach 25 % of the packaging in 2030")</f>
        <v>The annual production of more than 120 billion plastic bottles is produced, and the four sessions of the "Plastic Pollution" champion have been won ... Coca -Cola announced that it will reach 25 % of the packaging in 2030</v>
      </c>
    </row>
    <row r="295">
      <c r="A295" s="1">
        <v>153.0</v>
      </c>
      <c r="B295" s="1">
        <v>1544.0</v>
      </c>
      <c r="C295" s="2" t="s">
        <v>591</v>
      </c>
      <c r="D295" s="1" t="s">
        <v>592</v>
      </c>
      <c r="E295" s="1">
        <v>2.0</v>
      </c>
      <c r="F295" s="3" t="str">
        <f>IFERROR(__xludf.DUMMYFUNCTION("GOOGLETRANSLATE(D295,""zh"",""en"")"),"Yahoo Japan allows employees to work long, and it is necessary to enter the office and can also take a plane")</f>
        <v>Yahoo Japan allows employees to work long, and it is necessary to enter the office and can also take a plane</v>
      </c>
    </row>
    <row r="296">
      <c r="A296" s="1">
        <v>154.0</v>
      </c>
      <c r="B296" s="1">
        <v>1548.0</v>
      </c>
      <c r="C296" s="2" t="s">
        <v>593</v>
      </c>
      <c r="D296" s="1" t="s">
        <v>594</v>
      </c>
      <c r="E296" s="1">
        <v>0.0</v>
      </c>
      <c r="F296" s="3" t="str">
        <f>IFERROR(__xludf.DUMMYFUNCTION("GOOGLETRANSLATE(D296,""zh"",""en"")"),"Layout green energy, energy storage, battery! Tattoo super battery factories are recruited, and more than 350 people are recruited within two years")</f>
        <v>Layout green energy, energy storage, battery! Tattoo super battery factories are recruited, and more than 350 people are recruited within two years</v>
      </c>
    </row>
    <row r="297">
      <c r="A297" s="1">
        <v>155.0</v>
      </c>
      <c r="B297" s="1">
        <v>1862.0</v>
      </c>
      <c r="C297" s="2" t="s">
        <v>595</v>
      </c>
      <c r="D297" s="1" t="s">
        <v>596</v>
      </c>
      <c r="E297" s="1">
        <v>3.0</v>
      </c>
      <c r="F297" s="3" t="str">
        <f>IFERROR(__xludf.DUMMYFUNCTION("GOOGLETRANSLATE(D297,""zh"",""en"")"),"What is the difference between carbon taxes and carbon taxes? What are the costs of the company's ""carbon"" and take you to see it once")</f>
        <v>What is the difference between carbon taxes and carbon taxes? What are the costs of the company's "carbon" and take you to see it once</v>
      </c>
    </row>
    <row r="298">
      <c r="A298" s="1">
        <v>156.0</v>
      </c>
      <c r="B298" s="1">
        <v>232.0</v>
      </c>
      <c r="C298" s="2" t="s">
        <v>597</v>
      </c>
      <c r="D298" s="1" t="s">
        <v>598</v>
      </c>
      <c r="E298" s="1">
        <v>4.0</v>
      </c>
      <c r="F298" s="3" t="str">
        <f>IFERROR(__xludf.DUMMYFUNCTION("GOOGLETRANSLATE(D298,""zh"",""en"")"),"Attention of unemployment workers! These seven situations can receive unemployment payment")</f>
        <v>Attention of unemployment workers! These seven situations can receive unemployment payment</v>
      </c>
    </row>
    <row r="299">
      <c r="A299" s="1">
        <v>157.0</v>
      </c>
      <c r="B299" s="1">
        <v>669.0</v>
      </c>
      <c r="C299" s="2" t="s">
        <v>599</v>
      </c>
      <c r="D299" s="1" t="s">
        <v>600</v>
      </c>
      <c r="E299" s="1">
        <v>3.0</v>
      </c>
      <c r="F299" s="3" t="str">
        <f>IFERROR(__xludf.DUMMYFUNCTION("GOOGLETRANSLATE(D299,""zh"",""en"")"),"From the ""Texas Power Treatment"", the climate risk of Taiwan is more reliable under extreme climate?")</f>
        <v>From the "Texas Power Treatment", the climate risk of Taiwan is more reliable under extreme climate?</v>
      </c>
    </row>
    <row r="300">
      <c r="A300" s="1">
        <v>158.0</v>
      </c>
      <c r="B300" s="1">
        <v>2424.0</v>
      </c>
      <c r="C300" s="2" t="s">
        <v>601</v>
      </c>
      <c r="D300" s="1" t="s">
        <v>602</v>
      </c>
      <c r="E300" s="1">
        <v>3.0</v>
      </c>
      <c r="F300" s="3" t="str">
        <f>IFERROR(__xludf.DUMMYFUNCTION("GOOGLETRANSLATE(D300,""zh"",""en"")"),"COP27's five revelations to Taiwan's climate diplomacy is an opportunity for Taiwan, anti -drifting green trend is the new risk of ESG")</f>
        <v>COP27's five revelations to Taiwan's climate diplomacy is an opportunity for Taiwan, anti -drifting green trend is the new risk of ESG</v>
      </c>
    </row>
    <row r="301">
      <c r="A301" s="1">
        <v>159.0</v>
      </c>
      <c r="B301" s="1">
        <v>755.0</v>
      </c>
      <c r="C301" s="2" t="s">
        <v>603</v>
      </c>
      <c r="D301" s="1" t="s">
        <v>604</v>
      </c>
      <c r="E301" s="1">
        <v>3.0</v>
      </c>
      <c r="F301" s="3" t="str">
        <f>IFERROR(__xludf.DUMMYFUNCTION("GOOGLETRANSLATE(D301,""zh"",""en"")"),"""Labor Topics"" assists labor to transfer to employment and rely on the needs of several talents in the labor market")</f>
        <v>"Labor Topics" assists labor to transfer to employment and rely on the needs of several talents in the labor market</v>
      </c>
    </row>
    <row r="302">
      <c r="A302" s="1">
        <v>160.0</v>
      </c>
      <c r="B302" s="1">
        <v>928.0</v>
      </c>
      <c r="C302" s="2" t="s">
        <v>605</v>
      </c>
      <c r="D302" s="1" t="s">
        <v>606</v>
      </c>
      <c r="E302" s="1">
        <v>4.0</v>
      </c>
      <c r="F302" s="3" t="str">
        <f>IFERROR(__xludf.DUMMYFUNCTION("GOOGLETRANSLATE(D302,""zh"",""en"")"),"Why do Taiwanese feel so much about Zhuang Zhiyuan? The value of the veteran is not to win, but the mood of tens of millions of people coming to my.")</f>
        <v>Why do Taiwanese feel so much about Zhuang Zhiyuan? The value of the veteran is not to win, but the mood of tens of millions of people coming to my.</v>
      </c>
    </row>
    <row r="303">
      <c r="A303" s="1">
        <v>161.0</v>
      </c>
      <c r="B303" s="1">
        <v>1454.0</v>
      </c>
      <c r="C303" s="2" t="s">
        <v>607</v>
      </c>
      <c r="D303" s="1" t="s">
        <v>608</v>
      </c>
      <c r="E303" s="1">
        <v>0.0</v>
      </c>
      <c r="F303" s="3" t="str">
        <f>IFERROR(__xludf.DUMMYFUNCTION("GOOGLETRANSLATE(D303,""zh"",""en"")"),"Let the four major marathon run for sustainability! Fubon ""Run for Green"" runner is regarded as ""tree"" every step")</f>
        <v>Let the four major marathon run for sustainability! Fubon "Run for Green" runner is regarded as "tree" every step</v>
      </c>
    </row>
    <row r="304">
      <c r="A304" s="1">
        <v>162.0</v>
      </c>
      <c r="B304" s="1">
        <v>190.0</v>
      </c>
      <c r="C304" s="2" t="s">
        <v>609</v>
      </c>
      <c r="D304" s="1" t="s">
        <v>610</v>
      </c>
      <c r="E304" s="1">
        <v>3.0</v>
      </c>
      <c r="F304" s="3" t="str">
        <f>IFERROR(__xludf.DUMMYFUNCTION("GOOGLETRANSLATE(D304,""zh"",""en"")"),"""Oxford Dictionary"" 2019 representative word")</f>
        <v>"Oxford Dictionary" 2019 representative word</v>
      </c>
    </row>
    <row r="305">
      <c r="A305" s="1">
        <v>163.0</v>
      </c>
      <c r="B305" s="1">
        <v>2144.0</v>
      </c>
      <c r="C305" s="2" t="s">
        <v>611</v>
      </c>
      <c r="D305" s="1" t="s">
        <v>612</v>
      </c>
      <c r="E305" s="1">
        <v>0.0</v>
      </c>
      <c r="F305" s="3" t="str">
        <f>IFERROR(__xludf.DUMMYFUNCTION("GOOGLETRANSLATE(D305,""zh"",""en"")"),"""TSMC produces semiconductors for every 1 degree of electricity, and can help the world to save 4 degrees of electricity."" Liu Deyin: The more advanced products, the higher the power saving capacity, the higher the efficiency")</f>
        <v>"TSMC produces semiconductors for every 1 degree of electricity, and can help the world to save 4 degrees of electricity." Liu Deyin: The more advanced products, the higher the power saving capacity, the higher the efficiency</v>
      </c>
    </row>
    <row r="306">
      <c r="A306" s="1">
        <v>164.0</v>
      </c>
      <c r="B306" s="1">
        <v>1129.0</v>
      </c>
      <c r="C306" s="2" t="s">
        <v>613</v>
      </c>
      <c r="D306" s="1" t="s">
        <v>614</v>
      </c>
      <c r="E306" s="1">
        <v>3.0</v>
      </c>
      <c r="F306" s="3" t="str">
        <f>IFERROR(__xludf.DUMMYFUNCTION("GOOGLETRANSLATE(D306,""zh"",""en"")"),"Get rid of ""shareholders first"" myth! ESG consciousness looks up, and companies pay more attention to these two things")</f>
        <v>Get rid of "shareholders first" myth! ESG consciousness looks up, and companies pay more attention to these two things</v>
      </c>
    </row>
    <row r="307">
      <c r="A307" s="1">
        <v>165.0</v>
      </c>
      <c r="B307" s="1">
        <v>500.0</v>
      </c>
      <c r="C307" s="2" t="s">
        <v>615</v>
      </c>
      <c r="D307" s="1" t="s">
        <v>616</v>
      </c>
      <c r="E307" s="1">
        <v>0.0</v>
      </c>
      <c r="F307" s="3" t="str">
        <f>IFERROR(__xludf.DUMMYFUNCTION("GOOGLETRANSLATE(D307,""zh"",""en"")"),"The coexistence case of Taibu fishing and electricity will generate more than 16,000 households next year.")</f>
        <v>The coexistence case of Taibu fishing and electricity will generate more than 16,000 households next year.</v>
      </c>
    </row>
    <row r="308">
      <c r="A308" s="1">
        <v>166.0</v>
      </c>
      <c r="B308" s="1">
        <v>1334.0</v>
      </c>
      <c r="C308" s="2" t="s">
        <v>617</v>
      </c>
      <c r="D308" s="1" t="s">
        <v>618</v>
      </c>
      <c r="E308" s="1">
        <v>0.0</v>
      </c>
      <c r="F308" s="3" t="str">
        <f>IFERROR(__xludf.DUMMYFUNCTION("GOOGLETRANSLATE(D308,""zh"",""en"")"),"Cathay Gold completed a carbon check before the end of the year! Chairman Cai Hongtu: No ESG No Money")</f>
        <v>Cathay Gold completed a carbon check before the end of the year! Chairman Cai Hongtu: No ESG No Money</v>
      </c>
    </row>
    <row r="309">
      <c r="A309" s="1">
        <v>167.0</v>
      </c>
      <c r="B309" s="1">
        <v>1665.0</v>
      </c>
      <c r="C309" s="2" t="s">
        <v>619</v>
      </c>
      <c r="D309" s="1" t="s">
        <v>620</v>
      </c>
      <c r="E309" s="1">
        <v>3.0</v>
      </c>
      <c r="F309" s="3" t="str">
        <f>IFERROR(__xludf.DUMMYFUNCTION("GOOGLETRANSLATE(D309,""zh"",""en"")"),"Vegetables can also be hydated in the desert! Sha Guoxin Technology's ""Hydraulic Melter film"" conversion liquid water")</f>
        <v>Vegetables can also be hydated in the desert! Sha Guoxin Technology's "Hydraulic Melter film" conversion liquid water</v>
      </c>
    </row>
    <row r="310">
      <c r="A310" s="1">
        <v>168.0</v>
      </c>
      <c r="B310" s="1">
        <v>1677.0</v>
      </c>
      <c r="C310" s="2" t="s">
        <v>621</v>
      </c>
      <c r="D310" s="1" t="s">
        <v>622</v>
      </c>
      <c r="E310" s="1">
        <v>0.0</v>
      </c>
      <c r="F310" s="3" t="str">
        <f>IFERROR(__xludf.DUMMYFUNCTION("GOOGLETRANSLATE(D310,""zh"",""en"")"),"20 days of self -realization leave, monthly exchange subsidy ... Whoscall developers have pushed the new policy of ""remote priority"", which will expand recruitment this year")</f>
        <v>20 days of self -realization leave, monthly exchange subsidy ... Whoscall developers have pushed the new policy of "remote priority", which will expand recruitment this year</v>
      </c>
    </row>
    <row r="311">
      <c r="A311" s="1">
        <v>169.0</v>
      </c>
      <c r="B311" s="1">
        <v>1759.0</v>
      </c>
      <c r="C311" s="2" t="s">
        <v>623</v>
      </c>
      <c r="D311" s="1" t="s">
        <v>624</v>
      </c>
      <c r="E311" s="1">
        <v>0.0</v>
      </c>
      <c r="F311" s="3" t="str">
        <f>IFERROR(__xludf.DUMMYFUNCTION("GOOGLETRANSLATE(D311,""zh"",""en"")"),"The most ""green"" panel industry in the world, AUO gives the company's substantial suggestion to the ESG target")</f>
        <v>The most "green" panel industry in the world, AUO gives the company's substantial suggestion to the ESG target</v>
      </c>
    </row>
    <row r="312">
      <c r="A312" s="1">
        <v>170.0</v>
      </c>
      <c r="B312" s="1">
        <v>1192.0</v>
      </c>
      <c r="C312" s="2" t="s">
        <v>625</v>
      </c>
      <c r="D312" s="1" t="s">
        <v>626</v>
      </c>
      <c r="E312" s="1">
        <v>0.0</v>
      </c>
      <c r="F312" s="3" t="str">
        <f>IFERROR(__xludf.DUMMYFUNCTION("GOOGLETRANSLATE(D312,""zh"",""en"")"),"What is the cement industry faucet cover battery factory? Zhang Anping personally unveiled the blueprint of the ""have to"" ""have to"" ""have to"" ""have to"" make a blueprint")</f>
        <v>What is the cement industry faucet cover battery factory? Zhang Anping personally unveiled the blueprint of the "have to" "have to" "have to" "have to" make a blueprint</v>
      </c>
    </row>
    <row r="313">
      <c r="A313" s="1">
        <v>171.0</v>
      </c>
      <c r="B313" s="1">
        <v>810.0</v>
      </c>
      <c r="C313" s="2" t="s">
        <v>627</v>
      </c>
      <c r="D313" s="1" t="s">
        <v>628</v>
      </c>
      <c r="E313" s="1">
        <v>0.0</v>
      </c>
      <c r="F313" s="3" t="str">
        <f>IFERROR(__xludf.DUMMYFUNCTION("GOOGLETRANSLATE(D313,""zh"",""en"")"),"Not only donating blood and clean beach, but also building a house in the Cambodian community! Yushan's ""volunteer culture"": love without borders, finance can make the world better")</f>
        <v>Not only donating blood and clean beach, but also building a house in the Cambodian community! Yushan's "volunteer culture": love without borders, finance can make the world better</v>
      </c>
    </row>
    <row r="314">
      <c r="A314" s="1">
        <v>172.0</v>
      </c>
      <c r="B314" s="1">
        <v>1942.0</v>
      </c>
      <c r="C314" s="2" t="s">
        <v>629</v>
      </c>
      <c r="D314" s="1" t="s">
        <v>630</v>
      </c>
      <c r="E314" s="1">
        <v>0.0</v>
      </c>
      <c r="F314" s="3" t="str">
        <f>IFERROR(__xludf.DUMMYFUNCTION("GOOGLETRANSLATE(D314,""zh"",""en"")"),"From losing money to 60 % of the proportion of revenue! Acer information has grasped the cloud business opportunities, and it must be mentioned from the ""endgame"" after the Netcom foam 20 years ago.")</f>
        <v>From losing money to 60 % of the proportion of revenue! Acer information has grasped the cloud business opportunities, and it must be mentioned from the "endgame" after the Netcom foam 20 years ago.</v>
      </c>
    </row>
    <row r="315">
      <c r="A315" s="1">
        <v>173.0</v>
      </c>
      <c r="B315" s="1">
        <v>1855.0</v>
      </c>
      <c r="C315" s="2" t="s">
        <v>631</v>
      </c>
      <c r="D315" s="1" t="s">
        <v>632</v>
      </c>
      <c r="E315" s="1">
        <v>3.0</v>
      </c>
      <c r="F315" s="3" t="str">
        <f>IFERROR(__xludf.DUMMYFUNCTION("GOOGLETRANSLATE(D315,""zh"",""en"")"),"Who plays the company's permanent? The Green League ""ESG Testing Instrument"" is easy to form, and the fundraising starts simultaneously")</f>
        <v>Who plays the company's permanent? The Green League "ESG Testing Instrument" is easy to form, and the fundraising starts simultaneously</v>
      </c>
    </row>
    <row r="316">
      <c r="A316" s="1">
        <v>174.0</v>
      </c>
      <c r="B316" s="1">
        <v>1254.0</v>
      </c>
      <c r="C316" s="2" t="s">
        <v>633</v>
      </c>
      <c r="D316" s="1" t="s">
        <v>634</v>
      </c>
      <c r="E316" s="1">
        <v>0.0</v>
      </c>
      <c r="F316" s="3" t="str">
        <f>IFERROR(__xludf.DUMMYFUNCTION("GOOGLETRANSLATE(D316,""zh"",""en"")"),"It is ""sinful"" by operating an enterprise ""not making money."" Dongzhi Lu Mingguang unveiled 2 key factors")</f>
        <v>It is "sinful" by operating an enterprise "not making money." Dongzhi Lu Mingguang unveiled 2 key factors</v>
      </c>
    </row>
    <row r="317">
      <c r="A317" s="1">
        <v>175.0</v>
      </c>
      <c r="B317" s="1">
        <v>2213.0</v>
      </c>
      <c r="C317" s="2" t="s">
        <v>635</v>
      </c>
      <c r="D317" s="1" t="s">
        <v>636</v>
      </c>
      <c r="E317" s="1">
        <v>0.0</v>
      </c>
      <c r="F317" s="3" t="str">
        <f>IFERROR(__xludf.DUMMYFUNCTION("GOOGLETRANSLATE(D317,""zh"",""en"")"),"Chenya Energy and the three major local banks in the world's largest sea -type solar power plant will be the next city")</f>
        <v>Chenya Energy and the three major local banks in the world's largest sea -type solar power plant will be the next city</v>
      </c>
    </row>
    <row r="318">
      <c r="A318" s="1">
        <v>176.0</v>
      </c>
      <c r="B318" s="1">
        <v>1159.0</v>
      </c>
      <c r="C318" s="2" t="s">
        <v>637</v>
      </c>
      <c r="D318" s="1" t="s">
        <v>638</v>
      </c>
      <c r="E318" s="1">
        <v>0.0</v>
      </c>
      <c r="F318" s="3" t="str">
        <f>IFERROR(__xludf.DUMMYFUNCTION("GOOGLETRANSLATE(D318,""zh"",""en"")"),"Is ESG a good investment? SOGO Dongzhu Huang Qingwen: Goodness is the only investment that will not fail")</f>
        <v>Is ESG a good investment? SOGO Dongzhu Huang Qingwen: Goodness is the only investment that will not fail</v>
      </c>
    </row>
    <row r="319">
      <c r="A319" s="1">
        <v>177.0</v>
      </c>
      <c r="B319" s="1">
        <v>2033.0</v>
      </c>
      <c r="C319" s="2" t="s">
        <v>639</v>
      </c>
      <c r="D319" s="1" t="s">
        <v>640</v>
      </c>
      <c r="E319" s="1">
        <v>0.0</v>
      </c>
      <c r="F319" s="3" t="str">
        <f>IFERROR(__xludf.DUMMYFUNCTION("GOOGLETRANSLATE(D319,""zh"",""en"")"),"Jiao Jiaxun Wang took the lead in turning the rudder. Why did Huaxin Lihua have invested in the capital over three years? The story starts from 10 years ago")</f>
        <v>Jiao Jiaxun Wang took the lead in turning the rudder. Why did Huaxin Lihua have invested in the capital over three years? The story starts from 10 years ago</v>
      </c>
    </row>
    <row r="320">
      <c r="A320" s="1">
        <v>178.0</v>
      </c>
      <c r="B320" s="1">
        <v>1861.0</v>
      </c>
      <c r="C320" s="2" t="s">
        <v>641</v>
      </c>
      <c r="D320" s="1" t="s">
        <v>642</v>
      </c>
      <c r="E320" s="1">
        <v>0.0</v>
      </c>
      <c r="F320" s="3" t="str">
        <f>IFERROR(__xludf.DUMMYFUNCTION("GOOGLETRANSLATE(D320,""zh"",""en"")"),"The Russian and Ukraine War, inflation ... Even Zhang Anping admitted that ""the most difficult year in the past ten years"", why can Taiwan mud revenue grow against the trend?")</f>
        <v>The Russian and Ukraine War, inflation ... Even Zhang Anping admitted that "the most difficult year in the past ten years", why can Taiwan mud revenue grow against the trend?</v>
      </c>
    </row>
    <row r="321">
      <c r="A321" s="1">
        <v>179.0</v>
      </c>
      <c r="B321" s="1">
        <v>2242.0</v>
      </c>
      <c r="C321" s="2" t="s">
        <v>643</v>
      </c>
      <c r="D321" s="1" t="s">
        <v>644</v>
      </c>
      <c r="E321" s="1">
        <v>3.0</v>
      </c>
      <c r="F321" s="3" t="str">
        <f>IFERROR(__xludf.DUMMYFUNCTION("GOOGLETRANSLATE(D321,""zh"",""en"")"),"2.5 billion Van Gogh's ""Sunflower"" famous paintings were splashed with tomato soup! Reasons for the British Ring Group: If not, we will never damage it")</f>
        <v>2.5 billion Van Gogh's "Sunflower" famous paintings were splashed with tomato soup! Reasons for the British Ring Group: If not, we will never damage it</v>
      </c>
    </row>
    <row r="322">
      <c r="A322" s="1">
        <v>180.0</v>
      </c>
      <c r="B322" s="1">
        <v>521.0</v>
      </c>
      <c r="C322" s="2" t="s">
        <v>645</v>
      </c>
      <c r="D322" s="1" t="s">
        <v>646</v>
      </c>
      <c r="E322" s="1">
        <v>3.0</v>
      </c>
      <c r="F322" s="3" t="str">
        <f>IFERROR(__xludf.DUMMYFUNCTION("GOOGLETRANSLATE(D322,""zh"",""en"")"),"At the age of 13, she was prevented by the teacher from playing baseball ... Because there are never women in the Taiwan professional baseball! Taiwan's first baseball heroine trial, boarded the United Nations headquarters, and strive for women's exercise"&amp;" rights")</f>
        <v>At the age of 13, she was prevented by the teacher from playing baseball ... Because there are never women in the Taiwan professional baseball! Taiwan's first baseball heroine trial, boarded the United Nations headquarters, and strive for women's exercise rights</v>
      </c>
    </row>
    <row r="323">
      <c r="A323" s="1">
        <v>181.0</v>
      </c>
      <c r="B323" s="1">
        <v>573.0</v>
      </c>
      <c r="C323" s="2" t="s">
        <v>647</v>
      </c>
      <c r="D323" s="1" t="s">
        <v>648</v>
      </c>
      <c r="E323" s="1">
        <v>3.0</v>
      </c>
      <c r="F323" s="3" t="str">
        <f>IFERROR(__xludf.DUMMYFUNCTION("GOOGLETRANSLATE(D323,""zh"",""en"")"),"In order to slow down the melting of the Arctic ice, scientists have proposed bold plans: sprinkle glass on ice")</f>
        <v>In order to slow down the melting of the Arctic ice, scientists have proposed bold plans: sprinkle glass on ice</v>
      </c>
    </row>
    <row r="324">
      <c r="A324" s="1">
        <v>182.0</v>
      </c>
      <c r="B324" s="1">
        <v>591.0</v>
      </c>
      <c r="C324" s="2" t="s">
        <v>649</v>
      </c>
      <c r="D324" s="1" t="s">
        <v>650</v>
      </c>
      <c r="E324" s="1">
        <v>3.0</v>
      </c>
      <c r="F324" s="3" t="str">
        <f>IFERROR(__xludf.DUMMYFUNCTION("GOOGLETRANSLATE(D324,""zh"",""en"")"),"Japan published the ""Green Growth Strategy"": Fun 2050 renewable energy accounts for 50-60 %")</f>
        <v>Japan published the "Green Growth Strategy": Fun 2050 renewable energy accounts for 50-60 %</v>
      </c>
    </row>
    <row r="325">
      <c r="A325" s="1">
        <v>183.0</v>
      </c>
      <c r="B325" s="1">
        <v>1631.0</v>
      </c>
      <c r="C325" s="2" t="s">
        <v>651</v>
      </c>
      <c r="D325" s="1" t="s">
        <v>652</v>
      </c>
      <c r="E325" s="1">
        <v>0.0</v>
      </c>
      <c r="F325" s="3" t="str">
        <f>IFERROR(__xludf.DUMMYFUNCTION("GOOGLETRANSLATE(D325,""zh"",""en"")"),"What is the starting of the plant oil that has received 100 million yuan seeds and invested by Weizhong and Lianxun Du, what is the starting of Lypid?")</f>
        <v>What is the starting of the plant oil that has received 100 million yuan seeds and invested by Weizhong and Lianxun Du, what is the starting of Lypid?</v>
      </c>
    </row>
    <row r="326">
      <c r="A326" s="1">
        <v>184.0</v>
      </c>
      <c r="B326" s="1">
        <v>705.0</v>
      </c>
      <c r="C326" s="2" t="s">
        <v>653</v>
      </c>
      <c r="D326" s="1" t="s">
        <v>654</v>
      </c>
      <c r="E326" s="1">
        <v>3.0</v>
      </c>
      <c r="F326" s="3" t="str">
        <f>IFERROR(__xludf.DUMMYFUNCTION("GOOGLETRANSLATE(D326,""zh"",""en"")"),"Smart cities are the base of sustainable investment: the most environmentally friendly city on the surface, how does Denmark Copenhagen generate?")</f>
        <v>Smart cities are the base of sustainable investment: the most environmentally friendly city on the surface, how does Denmark Copenhagen generate?</v>
      </c>
    </row>
    <row r="327">
      <c r="A327" s="1">
        <v>185.0</v>
      </c>
      <c r="B327" s="1">
        <v>1885.0</v>
      </c>
      <c r="C327" s="2" t="s">
        <v>655</v>
      </c>
      <c r="D327" s="1" t="s">
        <v>656</v>
      </c>
      <c r="E327" s="1">
        <v>3.0</v>
      </c>
      <c r="F327" s="3" t="str">
        <f>IFERROR(__xludf.DUMMYFUNCTION("GOOGLETRANSLATE(D327,""zh"",""en"")"),"[Iron rice bowl is only 5 times the annual salary of the year] Golden Control Crazy Lack of Talents! The annual salary of 5 million salary is 5 million high salary from the ""police world"" to dig a corner")</f>
        <v>[Iron rice bowl is only 5 times the annual salary of the year] Golden Control Crazy Lack of Talents! The annual salary of 5 million salary is 5 million high salary from the "police world" to dig a corner</v>
      </c>
    </row>
    <row r="328">
      <c r="A328" s="1">
        <v>186.0</v>
      </c>
      <c r="B328" s="1">
        <v>2181.0</v>
      </c>
      <c r="C328" s="2" t="s">
        <v>657</v>
      </c>
      <c r="D328" s="1" t="s">
        <v>658</v>
      </c>
      <c r="E328" s="1">
        <v>0.0</v>
      </c>
      <c r="F328" s="3" t="str">
        <f>IFERROR(__xludf.DUMMYFUNCTION("GOOGLETRANSLATE(D328,""zh"",""en"")"),"The global aviation industry is in trouble, but China Airlines flies against the wind! How did Xie Shiqian create business opportunities under the epidemic and pay a bright financial report?")</f>
        <v>The global aviation industry is in trouble, but China Airlines flies against the wind! How did Xie Shiqian create business opportunities under the epidemic and pay a bright financial report?</v>
      </c>
    </row>
    <row r="329">
      <c r="A329" s="1">
        <v>187.0</v>
      </c>
      <c r="B329" s="1">
        <v>2078.0</v>
      </c>
      <c r="C329" s="2" t="s">
        <v>659</v>
      </c>
      <c r="D329" s="1" t="s">
        <v>660</v>
      </c>
      <c r="E329" s="1">
        <v>0.0</v>
      </c>
      <c r="F329" s="3" t="str">
        <f>IFERROR(__xludf.DUMMYFUNCTION("GOOGLETRANSLATE(D329,""zh"",""en"")"),"Vietnam can be talked about to Taiwan semiconductor and battery factory for 15 years! Why do you want to find a Taiwan factory in Vietnam's biggest coffee?")</f>
        <v>Vietnam can be talked about to Taiwan semiconductor and battery factory for 15 years! Why do you want to find a Taiwan factory in Vietnam's biggest coffee?</v>
      </c>
    </row>
    <row r="330">
      <c r="A330" s="1">
        <v>188.0</v>
      </c>
      <c r="B330" s="1">
        <v>27.0</v>
      </c>
      <c r="C330" s="2" t="s">
        <v>661</v>
      </c>
      <c r="D330" s="1" t="s">
        <v>662</v>
      </c>
      <c r="E330" s="1">
        <v>3.0</v>
      </c>
      <c r="F330" s="3" t="str">
        <f>IFERROR(__xludf.DUMMYFUNCTION("GOOGLETRANSLATE(D330,""zh"",""en"")"),"Towards 2035 cycle Taiwan")</f>
        <v>Towards 2035 cycle Taiwan</v>
      </c>
    </row>
    <row r="331">
      <c r="A331" s="1">
        <v>189.0</v>
      </c>
      <c r="B331" s="1">
        <v>836.0</v>
      </c>
      <c r="C331" s="2" t="s">
        <v>663</v>
      </c>
      <c r="D331" s="1" t="s">
        <v>664</v>
      </c>
      <c r="E331" s="1">
        <v>3.0</v>
      </c>
      <c r="F331" s="3" t="str">
        <f>IFERROR(__xludf.DUMMYFUNCTION("GOOGLETRANSLATE(D331,""zh"",""en"")"),"Cases should be cleared, and carbon rows must also be! 3,000 medical institutions joined the United Nations ""zero carbon competition""")</f>
        <v>Cases should be cleared, and carbon rows must also be! 3,000 medical institutions joined the United Nations "zero carbon competition"</v>
      </c>
    </row>
    <row r="332">
      <c r="A332" s="1">
        <v>190.0</v>
      </c>
      <c r="B332" s="1">
        <v>639.0</v>
      </c>
      <c r="C332" s="2" t="s">
        <v>665</v>
      </c>
      <c r="D332" s="1" t="s">
        <v>666</v>
      </c>
      <c r="E332" s="1">
        <v>0.0</v>
      </c>
      <c r="F332" s="3" t="str">
        <f>IFERROR(__xludf.DUMMYFUNCTION("GOOGLETRANSLATE(D332,""zh"",""en"")"),"Premium students have also resisted ESG? How to use TSMC for 10 years to create green manufacturing beyond the United States and South Korea")</f>
        <v>Premium students have also resisted ESG? How to use TSMC for 10 years to create green manufacturing beyond the United States and South Korea</v>
      </c>
    </row>
    <row r="333">
      <c r="A333" s="1">
        <v>191.0</v>
      </c>
      <c r="B333" s="1">
        <v>786.0</v>
      </c>
      <c r="C333" s="2" t="s">
        <v>667</v>
      </c>
      <c r="D333" s="1" t="s">
        <v>668</v>
      </c>
      <c r="E333" s="1">
        <v>3.0</v>
      </c>
      <c r="F333" s="3" t="str">
        <f>IFERROR(__xludf.DUMMYFUNCTION("GOOGLETRANSLATE(D333,""zh"",""en"")"),"2021 Environmental Gold Vimproach Award ""named the five major domestic pollution companies, and the oil was on the list three times.")</f>
        <v>2021 Environmental Gold Vimproach Award "named the five major domestic pollution companies, and the oil was on the list three times.</v>
      </c>
    </row>
    <row r="334">
      <c r="A334" s="1">
        <v>192.0</v>
      </c>
      <c r="B334" s="1">
        <v>1432.0</v>
      </c>
      <c r="C334" s="2" t="s">
        <v>669</v>
      </c>
      <c r="D334" s="1" t="s">
        <v>670</v>
      </c>
      <c r="E334" s="1">
        <v>0.0</v>
      </c>
      <c r="F334" s="3" t="str">
        <f>IFERROR(__xludf.DUMMYFUNCTION("GOOGLETRANSLATE(D334,""zh"",""en"")"),"Fresh milk workshop 4 stages to attack the huge business opportunities of the whole family coffee! The annual revenue is 600 million yuan, how can I go in the future?")</f>
        <v>Fresh milk workshop 4 stages to attack the huge business opportunities of the whole family coffee! The annual revenue is 600 million yuan, how can I go in the future?</v>
      </c>
    </row>
    <row r="335">
      <c r="A335" s="1">
        <v>193.0</v>
      </c>
      <c r="B335" s="1">
        <v>1166.0</v>
      </c>
      <c r="C335" s="2" t="s">
        <v>671</v>
      </c>
      <c r="D335" s="1" t="s">
        <v>672</v>
      </c>
      <c r="E335" s="1">
        <v>0.0</v>
      </c>
      <c r="F335" s="3" t="str">
        <f>IFERROR(__xludf.DUMMYFUNCTION("GOOGLETRANSLATE(D335,""zh"",""en"")"),"Kaohsiung at TSM's super battery factory starts! Zhang Anping: Create an industrial chain from battery, energy storage, and green energy.")</f>
        <v>Kaohsiung at TSM's super battery factory starts! Zhang Anping: Create an industrial chain from battery, energy storage, and green energy.</v>
      </c>
    </row>
    <row r="336">
      <c r="A336" s="1">
        <v>194.0</v>
      </c>
      <c r="B336" s="1">
        <v>23.0</v>
      </c>
      <c r="C336" s="2" t="s">
        <v>673</v>
      </c>
      <c r="D336" s="1" t="s">
        <v>674</v>
      </c>
      <c r="E336" s="1">
        <v>3.0</v>
      </c>
      <c r="F336" s="3" t="str">
        <f>IFERROR(__xludf.DUMMYFUNCTION("GOOGLETRANSLATE(D336,""zh"",""en"")"),"Micro -micro business ethics standard")</f>
        <v>Micro -micro business ethics standard</v>
      </c>
    </row>
    <row r="337">
      <c r="A337" s="1">
        <v>195.0</v>
      </c>
      <c r="B337" s="1">
        <v>1382.0</v>
      </c>
      <c r="C337" s="2" t="s">
        <v>675</v>
      </c>
      <c r="D337" s="1" t="s">
        <v>676</v>
      </c>
      <c r="E337" s="1">
        <v>0.0</v>
      </c>
      <c r="F337" s="3" t="str">
        <f>IFERROR(__xludf.DUMMYFUNCTION("GOOGLETRANSLATE(D337,""zh"",""en"")"),"ESG+Live 1 ""Miaoli Dahu Taiwan houses in Taiwan's houses")</f>
        <v>ESG+Live 1 "Miaoli Dahu Taiwan houses in Taiwan's houses</v>
      </c>
    </row>
    <row r="338">
      <c r="A338" s="1">
        <v>196.0</v>
      </c>
      <c r="B338" s="1">
        <v>20.0</v>
      </c>
      <c r="C338" s="2" t="s">
        <v>677</v>
      </c>
      <c r="D338" s="1" t="s">
        <v>678</v>
      </c>
      <c r="E338" s="1">
        <v>3.0</v>
      </c>
      <c r="F338" s="3" t="str">
        <f>IFERROR(__xludf.DUMMYFUNCTION("GOOGLETRANSLATE(D338,""zh"",""en"")"),"Top Ten Outstanding Young Man: Taiwanese people take migrant workers as slaves")</f>
        <v>Top Ten Outstanding Young Man: Taiwanese people take migrant workers as slaves</v>
      </c>
    </row>
    <row r="339">
      <c r="A339" s="1">
        <v>197.0</v>
      </c>
      <c r="B339" s="1">
        <v>1917.0</v>
      </c>
      <c r="C339" s="2" t="s">
        <v>679</v>
      </c>
      <c r="D339" s="1" t="s">
        <v>680</v>
      </c>
      <c r="E339" s="1">
        <v>0.0</v>
      </c>
      <c r="F339" s="3" t="str">
        <f>IFERROR(__xludf.DUMMYFUNCTION("GOOGLETRANSLATE(D339,""zh"",""en"")"),"At the age of 90, Lego still retains the ""Heart of Chizi"". What do you do on the road of continuous innovation?")</f>
        <v>At the age of 90, Lego still retains the "Heart of Chizi". What do you do on the road of continuous innovation?</v>
      </c>
    </row>
    <row r="340">
      <c r="A340" s="1">
        <v>198.0</v>
      </c>
      <c r="B340" s="1">
        <v>730.0</v>
      </c>
      <c r="C340" s="2" t="s">
        <v>681</v>
      </c>
      <c r="D340" s="1" t="s">
        <v>682</v>
      </c>
      <c r="E340" s="1">
        <v>0.0</v>
      </c>
      <c r="F340" s="3" t="str">
        <f>IFERROR(__xludf.DUMMYFUNCTION("GOOGLETRANSLATE(D340,""zh"",""en"")"),"Ming'an rely on plastic decomposition technology to make Starbucks, Hao City, and Apple all named! Environmental protection is romance, he uses a straw to conquer the international")</f>
        <v>Ming'an rely on plastic decomposition technology to make Starbucks, Hao City, and Apple all named! Environmental protection is romance, he uses a straw to conquer the international</v>
      </c>
    </row>
    <row r="341">
      <c r="A341" s="1">
        <v>199.0</v>
      </c>
      <c r="B341" s="1">
        <v>833.0</v>
      </c>
      <c r="C341" s="2" t="s">
        <v>683</v>
      </c>
      <c r="D341" s="1" t="s">
        <v>684</v>
      </c>
      <c r="E341" s="1">
        <v>3.0</v>
      </c>
      <c r="F341" s="3" t="str">
        <f>IFERROR(__xludf.DUMMYFUNCTION("GOOGLETRANSLATE(D341,""zh"",""en"")"),"Sustainable marine environment Changhua County Government and local governments to protect marine resources")</f>
        <v>Sustainable marine environment Changhua County Government and local governments to protect marine resources</v>
      </c>
    </row>
    <row r="342">
      <c r="A342" s="1">
        <v>200.0</v>
      </c>
      <c r="B342" s="1">
        <v>1943.0</v>
      </c>
      <c r="C342" s="2" t="s">
        <v>685</v>
      </c>
      <c r="D342" s="1" t="s">
        <v>686</v>
      </c>
      <c r="E342" s="1">
        <v>3.0</v>
      </c>
      <c r="F342" s="3" t="str">
        <f>IFERROR(__xludf.DUMMYFUNCTION("GOOGLETRANSLATE(D342,""zh"",""en"")"),"The German home G7 Summit mobilizes the US $ 100 billion to invest and develop a country to plan climate infrastructure construction")</f>
        <v>The German home G7 Summit mobilizes the US $ 100 billion to invest and develop a country to plan climate infrastructure construction</v>
      </c>
    </row>
    <row r="343">
      <c r="A343" s="1">
        <v>201.0</v>
      </c>
      <c r="B343" s="1">
        <v>2146.0</v>
      </c>
      <c r="C343" s="2" t="s">
        <v>687</v>
      </c>
      <c r="D343" s="1" t="s">
        <v>688</v>
      </c>
      <c r="E343" s="1">
        <v>0.0</v>
      </c>
      <c r="F343" s="3" t="str">
        <f>IFERROR(__xludf.DUMMYFUNCTION("GOOGLETRANSLATE(D343,""zh"",""en"")"),"TSMC's gross profit margin exceeded 50 %, and this health product foundry reached 70 %! The maid's red cricket and drip chicken sold for 1.2 billion years, and the arsenal behind the civil TV was exposed")</f>
        <v>TSMC's gross profit margin exceeded 50 %, and this health product foundry reached 70 %! The maid's red cricket and drip chicken sold for 1.2 billion years, and the arsenal behind the civil TV was exposed</v>
      </c>
    </row>
    <row r="344">
      <c r="A344" s="1">
        <v>202.0</v>
      </c>
      <c r="B344" s="1">
        <v>638.0</v>
      </c>
      <c r="C344" s="2" t="s">
        <v>689</v>
      </c>
      <c r="D344" s="1" t="s">
        <v>690</v>
      </c>
      <c r="E344" s="1">
        <v>0.0</v>
      </c>
      <c r="F344" s="3" t="str">
        <f>IFERROR(__xludf.DUMMYFUNCTION("GOOGLETRANSLATE(D344,""zh"",""en"")"),"Evergreen Haiyun has been blacklisted by the Norwegian sovereign fund.")</f>
        <v>Evergreen Haiyun has been blacklisted by the Norwegian sovereign fund.</v>
      </c>
    </row>
    <row r="345">
      <c r="A345" s="1">
        <v>203.0</v>
      </c>
      <c r="B345" s="1">
        <v>636.0</v>
      </c>
      <c r="C345" s="2" t="s">
        <v>691</v>
      </c>
      <c r="D345" s="1" t="s">
        <v>692</v>
      </c>
      <c r="E345" s="1">
        <v>3.0</v>
      </c>
      <c r="F345" s="3" t="str">
        <f>IFERROR(__xludf.DUMMYFUNCTION("GOOGLETRANSLATE(D345,""zh"",""en"")"),"""Who killed wild animals?"" The blood veterinarians asked for animals to set up ""the only"" wild animal hospital in the east: I would like to regret not")</f>
        <v>"Who killed wild animals?" The blood veterinarians asked for animals to set up "the only" wild animal hospital in the east: I would like to regret not</v>
      </c>
    </row>
    <row r="346">
      <c r="A346" s="1">
        <v>204.0</v>
      </c>
      <c r="B346" s="1">
        <v>1798.0</v>
      </c>
      <c r="C346" s="2" t="s">
        <v>693</v>
      </c>
      <c r="D346" s="1" t="s">
        <v>694</v>
      </c>
      <c r="E346" s="1">
        <v>0.0</v>
      </c>
      <c r="F346" s="3" t="str">
        <f>IFERROR(__xludf.DUMMYFUNCTION("GOOGLETRANSLATE(D346,""zh"",""en"")"),"The ""2 billion pension"" group creation was distributed in advance! Nearly 5,400 employees ""have this condition"" can get back and renew the company to work hard")</f>
        <v>The "2 billion pension" group creation was distributed in advance! Nearly 5,400 employees "have this condition" can get back and renew the company to work hard</v>
      </c>
    </row>
    <row r="347">
      <c r="A347" s="1">
        <v>205.0</v>
      </c>
      <c r="B347" s="1">
        <v>46.0</v>
      </c>
      <c r="C347" s="2" t="s">
        <v>695</v>
      </c>
      <c r="D347" s="1" t="s">
        <v>696</v>
      </c>
      <c r="E347" s="1">
        <v>3.0</v>
      </c>
      <c r="F347" s="3" t="str">
        <f>IFERROR(__xludf.DUMMYFUNCTION("GOOGLETRANSLATE(D347,""zh"",""en"")"),"The meaning of the B -type enterprise certification")</f>
        <v>The meaning of the B -type enterprise certification</v>
      </c>
    </row>
    <row r="348">
      <c r="A348" s="1">
        <v>206.0</v>
      </c>
      <c r="B348" s="1">
        <v>911.0</v>
      </c>
      <c r="C348" s="2" t="s">
        <v>697</v>
      </c>
      <c r="D348" s="1" t="s">
        <v>698</v>
      </c>
      <c r="E348" s="1">
        <v>0.0</v>
      </c>
      <c r="F348" s="3" t="str">
        <f>IFERROR(__xludf.DUMMYFUNCTION("GOOGLETRANSLATE(D348,""zh"",""en"")"),"Mercedes -Best Target will be comprehensively transformed by 2030! Rice 40 billion euros")</f>
        <v>Mercedes -Best Target will be comprehensively transformed by 2030! Rice 40 billion euros</v>
      </c>
    </row>
    <row r="349">
      <c r="A349" s="1">
        <v>207.0</v>
      </c>
      <c r="B349" s="1">
        <v>567.0</v>
      </c>
      <c r="C349" s="2" t="s">
        <v>699</v>
      </c>
      <c r="D349" s="1" t="s">
        <v>700</v>
      </c>
      <c r="E349" s="1">
        <v>3.0</v>
      </c>
      <c r="F349" s="3" t="str">
        <f>IFERROR(__xludf.DUMMYFUNCTION("GOOGLETRANSLATE(D349,""zh"",""en"")"),"The top three are missing! Climate change performance indicators are released: Taiwan cranes, but win the United States and Canada. The key carbon reduction path in the future is ...")</f>
        <v>The top three are missing! Climate change performance indicators are released: Taiwan cranes, but win the United States and Canada. The key carbon reduction path in the future is ...</v>
      </c>
    </row>
    <row r="350">
      <c r="A350" s="1">
        <v>208.0</v>
      </c>
      <c r="B350" s="1">
        <v>2128.0</v>
      </c>
      <c r="C350" s="2" t="s">
        <v>701</v>
      </c>
      <c r="D350" s="1" t="s">
        <v>702</v>
      </c>
      <c r="E350" s="1">
        <v>1.0</v>
      </c>
      <c r="F350" s="3" t="str">
        <f>IFERROR(__xludf.DUMMYFUNCTION("GOOGLETRANSLATE(D350,""zh"",""en"")"),"Bad annoyed joining the Lord! McDonald's renewal of the new system on the road, why did it attract 95 % of the owners? Challenge of chain catering")</f>
        <v>Bad annoyed joining the Lord! McDonald's renewal of the new system on the road, why did it attract 95 % of the owners? Challenge of chain catering</v>
      </c>
    </row>
    <row r="351">
      <c r="A351" s="1">
        <v>209.0</v>
      </c>
      <c r="B351" s="1">
        <v>1410.0</v>
      </c>
      <c r="C351" s="2" t="s">
        <v>703</v>
      </c>
      <c r="D351" s="1" t="s">
        <v>704</v>
      </c>
      <c r="E351" s="1">
        <v>3.0</v>
      </c>
      <c r="F351" s="3" t="str">
        <f>IFERROR(__xludf.DUMMYFUNCTION("GOOGLETRANSLATE(D351,""zh"",""en"")"),"Carbon reduction is a good business! Zero carbon transformation in Taiwan companies, the most lack of these four types of green collar talents")</f>
        <v>Carbon reduction is a good business! Zero carbon transformation in Taiwan companies, the most lack of these four types of green collar talents</v>
      </c>
    </row>
    <row r="352">
      <c r="A352" s="1">
        <v>210.0</v>
      </c>
      <c r="B352" s="1">
        <v>2013.0</v>
      </c>
      <c r="C352" s="2" t="s">
        <v>705</v>
      </c>
      <c r="D352" s="1" t="s">
        <v>706</v>
      </c>
      <c r="E352" s="1">
        <v>0.0</v>
      </c>
      <c r="F352" s="3" t="str">
        <f>IFERROR(__xludf.DUMMYFUNCTION("GOOGLETRANSLATE(D352,""zh"",""en"")"),"Do not focus on making money! Reduce food waste and care for the environment .. Carrefour's ""Influence Sustainable Concept Store"" has established precious new values ​​of channels")</f>
        <v>Do not focus on making money! Reduce food waste and care for the environment .. Carrefour's "Influence Sustainable Concept Store" has established precious new values ​​of channels</v>
      </c>
    </row>
    <row r="353">
      <c r="A353" s="1">
        <v>211.0</v>
      </c>
      <c r="B353" s="1">
        <v>362.0</v>
      </c>
      <c r="C353" s="2" t="s">
        <v>707</v>
      </c>
      <c r="D353" s="1" t="s">
        <v>708</v>
      </c>
      <c r="E353" s="1">
        <v>0.0</v>
      </c>
      <c r="F353" s="3" t="str">
        <f>IFERROR(__xludf.DUMMYFUNCTION("GOOGLETRANSLATE(D353,""zh"",""en"")"),"Cases of Enterprise Cases ""Metal Processing Machinery Factory Qianfu Enterprise reduces order concentration risks and creates its own brand.")</f>
        <v>Cases of Enterprise Cases "Metal Processing Machinery Factory Qianfu Enterprise reduces order concentration risks and creates its own brand.</v>
      </c>
    </row>
    <row r="354">
      <c r="A354" s="1">
        <v>212.0</v>
      </c>
      <c r="B354" s="1">
        <v>764.0</v>
      </c>
      <c r="C354" s="2" t="s">
        <v>709</v>
      </c>
      <c r="D354" s="1" t="s">
        <v>710</v>
      </c>
      <c r="E354" s="1">
        <v>0.0</v>
      </c>
      <c r="F354" s="3" t="str">
        <f>IFERROR(__xludf.DUMMYFUNCTION("GOOGLETRANSLATE(D354,""zh"",""en"")"),"""Qunchuang Heart Breeding Born"" Male employee brings paid ""accompany maternity leave"", concentrated pick -up and delivery of employees' children .... Taking care of their hearts, more than sending money")</f>
        <v>"Qunchuang Heart Breeding Born" Male employee brings paid "accompany maternity leave", concentrated pick -up and delivery of employees' children .... Taking care of their hearts, more than sending money</v>
      </c>
    </row>
    <row r="355">
      <c r="A355" s="1">
        <v>213.0</v>
      </c>
      <c r="B355" s="1">
        <v>2231.0</v>
      </c>
      <c r="C355" s="2" t="s">
        <v>711</v>
      </c>
      <c r="D355" s="1" t="s">
        <v>712</v>
      </c>
      <c r="E355" s="1">
        <v>0.0</v>
      </c>
      <c r="F355" s="3" t="str">
        <f>IFERROR(__xludf.DUMMYFUNCTION("GOOGLETRANSLATE(D355,""zh"",""en"")"),"ESG big data shows potential risks.")</f>
        <v>ESG big data shows potential risks.</v>
      </c>
    </row>
    <row r="356">
      <c r="A356" s="1">
        <v>214.0</v>
      </c>
      <c r="B356" s="1">
        <v>253.0</v>
      </c>
      <c r="C356" s="2" t="s">
        <v>713</v>
      </c>
      <c r="D356" s="1" t="s">
        <v>714</v>
      </c>
      <c r="E356" s="1">
        <v>3.0</v>
      </c>
      <c r="F356" s="3" t="str">
        <f>IFERROR(__xludf.DUMMYFUNCTION("GOOGLETRANSLATE(D356,""zh"",""en"")"),"Find a new solution of global warming from architecture! The wooden house is replaced by the wooden house, which is expected to absorb hundreds of millions of tons of carbon dioxide each year")</f>
        <v>Find a new solution of global warming from architecture! The wooden house is replaced by the wooden house, which is expected to absorb hundreds of millions of tons of carbon dioxide each year</v>
      </c>
    </row>
    <row r="357">
      <c r="A357" s="1">
        <v>215.0</v>
      </c>
      <c r="B357" s="1">
        <v>78.0</v>
      </c>
      <c r="C357" s="2" t="s">
        <v>715</v>
      </c>
      <c r="D357" s="1" t="s">
        <v>716</v>
      </c>
      <c r="E357" s="1">
        <v>3.0</v>
      </c>
      <c r="F357" s="3" t="str">
        <f>IFERROR(__xludf.DUMMYFUNCTION("GOOGLETRANSLATE(D357,""zh"",""en"")"),"Be an environmental reformeer!")</f>
        <v>Be an environmental reformeer!</v>
      </c>
    </row>
    <row r="358">
      <c r="A358" s="1">
        <v>216.0</v>
      </c>
      <c r="B358" s="1">
        <v>354.0</v>
      </c>
      <c r="C358" s="2" t="s">
        <v>717</v>
      </c>
      <c r="D358" s="1" t="s">
        <v>718</v>
      </c>
      <c r="E358" s="1">
        <v>3.0</v>
      </c>
      <c r="F358" s="3" t="str">
        <f>IFERROR(__xludf.DUMMYFUNCTION("GOOGLETRANSLATE(D358,""zh"",""en"")"),"Denmark shows the determination of ""green transformation"" through the ""Climate Act""! 70 % of carbon reduction within 10 years, and carbon taxes are required")</f>
        <v>Denmark shows the determination of "green transformation" through the "Climate Act"! 70 % of carbon reduction within 10 years, and carbon taxes are required</v>
      </c>
    </row>
    <row r="359">
      <c r="A359" s="1">
        <v>217.0</v>
      </c>
      <c r="B359" s="1">
        <v>1478.0</v>
      </c>
      <c r="C359" s="2" t="s">
        <v>719</v>
      </c>
      <c r="D359" s="1" t="s">
        <v>720</v>
      </c>
      <c r="E359" s="1">
        <v>0.0</v>
      </c>
      <c r="F359" s="3" t="str">
        <f>IFERROR(__xludf.DUMMYFUNCTION("GOOGLETRANSLATE(D359,""zh"",""en"")"),"Hon Hai and Amazon are all in it! The one -year airborne is the global NO.4 car manufacturer. What is the head of Stellandis?")</f>
        <v>Hon Hai and Amazon are all in it! The one -year airborne is the global NO.4 car manufacturer. What is the head of Stellandis?</v>
      </c>
    </row>
    <row r="360">
      <c r="A360" s="1">
        <v>218.0</v>
      </c>
      <c r="B360" s="1">
        <v>1549.0</v>
      </c>
      <c r="C360" s="2" t="s">
        <v>721</v>
      </c>
      <c r="D360" s="1" t="s">
        <v>722</v>
      </c>
      <c r="E360" s="1">
        <v>3.0</v>
      </c>
      <c r="F360" s="3" t="str">
        <f>IFERROR(__xludf.DUMMYFUNCTION("GOOGLETRANSLATE(D360,""zh"",""en"")"),"Scientific carbon reduction is unscientific? Climate Organization Boom SBTI Disposal Drifting Platform! Nestlé, IKEA was named")</f>
        <v>Scientific carbon reduction is unscientific? Climate Organization Boom SBTI Disposal Drifting Platform! Nestlé, IKEA was named</v>
      </c>
    </row>
    <row r="361">
      <c r="A361" s="1">
        <v>219.0</v>
      </c>
      <c r="B361" s="1">
        <v>32.0</v>
      </c>
      <c r="C361" s="2" t="s">
        <v>723</v>
      </c>
      <c r="D361" s="1" t="s">
        <v>724</v>
      </c>
      <c r="E361" s="1">
        <v>3.0</v>
      </c>
      <c r="F361" s="3" t="str">
        <f>IFERROR(__xludf.DUMMYFUNCTION("GOOGLETRANSLATE(D361,""zh"",""en"")"),"10 years to save thousands of stray dogs, and the medical expenses burned 2 million each year ... She said: Seeing you rushing to me is the happiest thing")</f>
        <v>10 years to save thousands of stray dogs, and the medical expenses burned 2 million each year ... She said: Seeing you rushing to me is the happiest thing</v>
      </c>
    </row>
    <row r="362">
      <c r="A362" s="1">
        <v>220.0</v>
      </c>
      <c r="B362" s="1">
        <v>992.0</v>
      </c>
      <c r="C362" s="2" t="s">
        <v>725</v>
      </c>
      <c r="D362" s="1" t="s">
        <v>726</v>
      </c>
      <c r="E362" s="1">
        <v>3.0</v>
      </c>
      <c r="F362" s="3" t="str">
        <f>IFERROR(__xludf.DUMMYFUNCTION("GOOGLETRANSLATE(D362,""zh"",""en"")"),"""Taiwan's Great Future"" does not want to be eliminated by the world trend? When ESG becomes a common language in the world, you should ask not to ask ""why"" but ""why not""")</f>
        <v>"Taiwan's Great Future" does not want to be eliminated by the world trend? When ESG becomes a common language in the world, you should ask not to ask "why" but "why not"</v>
      </c>
    </row>
    <row r="363">
      <c r="A363" s="1">
        <v>221.0</v>
      </c>
      <c r="B363" s="1">
        <v>754.0</v>
      </c>
      <c r="C363" s="2" t="s">
        <v>727</v>
      </c>
      <c r="D363" s="1" t="s">
        <v>728</v>
      </c>
      <c r="E363" s="1">
        <v>0.0</v>
      </c>
      <c r="F363" s="3" t="str">
        <f>IFERROR(__xludf.DUMMYFUNCTION("GOOGLETRANSLATE(D363,""zh"",""en"")"),"What is the head of the MIT ""virtual power plant"" hidden in Changbin, which is tightly hidden in Changbin? Small 100 billion yuan to build a super battery factory")</f>
        <v>What is the head of the MIT "virtual power plant" hidden in Changbin, which is tightly hidden in Changbin? Small 100 billion yuan to build a super battery factory</v>
      </c>
    </row>
    <row r="364">
      <c r="A364" s="1">
        <v>222.0</v>
      </c>
      <c r="B364" s="1">
        <v>1226.0</v>
      </c>
      <c r="C364" s="2" t="s">
        <v>729</v>
      </c>
      <c r="D364" s="1" t="s">
        <v>730</v>
      </c>
      <c r="E364" s="1">
        <v>3.0</v>
      </c>
      <c r="F364" s="3" t="str">
        <f>IFERROR(__xludf.DUMMYFUNCTION("GOOGLETRANSLATE(D364,""zh"",""en"")"),"What do you think of the air pollution index? The impact of air pollution is far greater than you think! These are the source of air pollution")</f>
        <v>What do you think of the air pollution index? The impact of air pollution is far greater than you think! These are the source of air pollution</v>
      </c>
    </row>
    <row r="365">
      <c r="A365" s="1">
        <v>223.0</v>
      </c>
      <c r="B365" s="1">
        <v>1379.0</v>
      </c>
      <c r="C365" s="2" t="s">
        <v>731</v>
      </c>
      <c r="D365" s="1" t="s">
        <v>732</v>
      </c>
      <c r="E365" s="1">
        <v>0.0</v>
      </c>
      <c r="F365" s="3" t="str">
        <f>IFERROR(__xludf.DUMMYFUNCTION("GOOGLETRANSLATE(D365,""zh"",""en"")"),"The company is about to go bankrupt and don't run away? He chose to stay, kill customer compensation from 500 million to 100,000 yuan, and changed from a boss!")</f>
        <v>The company is about to go bankrupt and don't run away? He chose to stay, kill customer compensation from 500 million to 100,000 yuan, and changed from a boss!</v>
      </c>
    </row>
    <row r="366">
      <c r="A366" s="1">
        <v>224.0</v>
      </c>
      <c r="B366" s="1">
        <v>1537.0</v>
      </c>
      <c r="C366" s="2" t="s">
        <v>733</v>
      </c>
      <c r="D366" s="1" t="s">
        <v>734</v>
      </c>
      <c r="E366" s="1">
        <v>0.0</v>
      </c>
      <c r="F366" s="3" t="str">
        <f>IFERROR(__xludf.DUMMYFUNCTION("GOOGLETRANSLATE(D366,""zh"",""en"")"),"Target 2030 transformed into a full electric vehicle company! VOLVO heavy money to create a giant die -casting machine, specializing in the production of new electric vehicles")</f>
        <v>Target 2030 transformed into a full electric vehicle company! VOLVO heavy money to create a giant die -casting machine, specializing in the production of new electric vehicles</v>
      </c>
    </row>
    <row r="367">
      <c r="A367" s="1">
        <v>225.0</v>
      </c>
      <c r="B367" s="1">
        <v>1403.0</v>
      </c>
      <c r="C367" s="2" t="s">
        <v>735</v>
      </c>
      <c r="D367" s="1" t="s">
        <v>736</v>
      </c>
      <c r="E367" s="1">
        <v>0.0</v>
      </c>
      <c r="F367" s="3" t="str">
        <f>IFERROR(__xludf.DUMMYFUNCTION("GOOGLETRANSLATE(D367,""zh"",""en"")"),"Fubon Jin joined hands with Xiaozhi to develop, charging the abandoned mask into the mobile phone! How to do it?")</f>
        <v>Fubon Jin joined hands with Xiaozhi to develop, charging the abandoned mask into the mobile phone! How to do it?</v>
      </c>
    </row>
    <row r="368">
      <c r="A368" s="1">
        <v>226.0</v>
      </c>
      <c r="B368" s="1">
        <v>378.0</v>
      </c>
      <c r="C368" s="2" t="s">
        <v>737</v>
      </c>
      <c r="D368" s="1" t="s">
        <v>738</v>
      </c>
      <c r="E368" s="1">
        <v>3.0</v>
      </c>
      <c r="F368" s="3" t="str">
        <f>IFERROR(__xludf.DUMMYFUNCTION("GOOGLETRANSLATE(D368,""zh"",""en"")"),"Environmental education, moving towards perpetual! Minister Pan Wenzhong: Integrate the power of the cross -ministerial meeting to act with action initiative and implement the cross -domain of environmental education")</f>
        <v>Environmental education, moving towards perpetual! Minister Pan Wenzhong: Integrate the power of the cross -ministerial meeting to act with action initiative and implement the cross -domain of environmental education</v>
      </c>
    </row>
    <row r="369">
      <c r="A369" s="1">
        <v>227.0</v>
      </c>
      <c r="B369" s="1">
        <v>642.0</v>
      </c>
      <c r="C369" s="2" t="s">
        <v>739</v>
      </c>
      <c r="D369" s="1" t="s">
        <v>740</v>
      </c>
      <c r="E369" s="1">
        <v>3.0</v>
      </c>
      <c r="F369" s="3" t="str">
        <f>IFERROR(__xludf.DUMMYFUNCTION("GOOGLETRANSLATE(D369,""zh"",""en"")"),"The list of the world's most sustainable enterprises in TOP100 in 2021 is released! TSMC ranked 20")</f>
        <v>The list of the world's most sustainable enterprises in TOP100 in 2021 is released! TSMC ranked 20</v>
      </c>
    </row>
    <row r="370">
      <c r="A370" s="1">
        <v>228.0</v>
      </c>
      <c r="B370" s="1">
        <v>1578.0</v>
      </c>
      <c r="C370" s="2" t="s">
        <v>741</v>
      </c>
      <c r="D370" s="1" t="s">
        <v>742</v>
      </c>
      <c r="E370" s="1">
        <v>3.0</v>
      </c>
      <c r="F370" s="3" t="str">
        <f>IFERROR(__xludf.DUMMYFUNCTION("GOOGLETRANSLATE(D370,""zh"",""en"")"),"Water and drought will be more serious! Global warming can't stop, this century may increase by 2 ℃")</f>
        <v>Water and drought will be more serious! Global warming can't stop, this century may increase by 2 ℃</v>
      </c>
    </row>
    <row r="371">
      <c r="A371" s="1">
        <v>229.0</v>
      </c>
      <c r="B371" s="1">
        <v>828.0</v>
      </c>
      <c r="C371" s="2" t="s">
        <v>743</v>
      </c>
      <c r="D371" s="1" t="s">
        <v>744</v>
      </c>
      <c r="E371" s="1">
        <v>3.0</v>
      </c>
      <c r="F371" s="3" t="str">
        <f>IFERROR(__xludf.DUMMYFUNCTION("GOOGLETRANSLATE(D371,""zh"",""en"")"),"Green Finance supports offshore wind power, offshore wind power supports the country")</f>
        <v>Green Finance supports offshore wind power, offshore wind power supports the country</v>
      </c>
    </row>
    <row r="372">
      <c r="A372" s="1">
        <v>230.0</v>
      </c>
      <c r="B372" s="1">
        <v>1740.0</v>
      </c>
      <c r="C372" s="2" t="s">
        <v>745</v>
      </c>
      <c r="D372" s="1" t="s">
        <v>746</v>
      </c>
      <c r="E372" s="1">
        <v>3.0</v>
      </c>
      <c r="F372" s="3" t="str">
        <f>IFERROR(__xludf.DUMMYFUNCTION("GOOGLETRANSLATE(D372,""zh"",""en"")"),"Plant ESG consciousness, start with simple green operations")</f>
        <v>Plant ESG consciousness, start with simple green operations</v>
      </c>
    </row>
    <row r="373">
      <c r="A373" s="1">
        <v>231.0</v>
      </c>
      <c r="B373" s="1">
        <v>747.0</v>
      </c>
      <c r="C373" s="2" t="s">
        <v>747</v>
      </c>
      <c r="D373" s="1" t="s">
        <v>748</v>
      </c>
      <c r="E373" s="1">
        <v>3.0</v>
      </c>
      <c r="F373" s="3" t="str">
        <f>IFERROR(__xludf.DUMMYFUNCTION("GOOGLETRANSLATE(D373,""zh"",""en"")"),"The big devil is here! Be careful of listed cabinets, 620 trillion funds are adjusted by ""one regulation"" to adjust their holdings")</f>
        <v>The big devil is here! Be careful of listed cabinets, 620 trillion funds are adjusted by "one regulation" to adjust their holdings</v>
      </c>
    </row>
    <row r="374">
      <c r="A374" s="1">
        <v>232.0</v>
      </c>
      <c r="B374" s="1">
        <v>873.0</v>
      </c>
      <c r="C374" s="2" t="s">
        <v>749</v>
      </c>
      <c r="D374" s="1" t="s">
        <v>750</v>
      </c>
      <c r="E374" s="1">
        <v>3.0</v>
      </c>
      <c r="F374" s="3" t="str">
        <f>IFERROR(__xludf.DUMMYFUNCTION("GOOGLETRANSLATE(D374,""zh"",""en"")"),"Taiwan's temperature management method must be accelerated! Carbon taxes can increase the 2050 Taiwan GDP 4 %. Why is it rejected by the Ministry of Finance?")</f>
        <v>Taiwan's temperature management method must be accelerated! Carbon taxes can increase the 2050 Taiwan GDP 4 %. Why is it rejected by the Ministry of Finance?</v>
      </c>
    </row>
    <row r="375">
      <c r="A375" s="1">
        <v>233.0</v>
      </c>
      <c r="B375" s="1">
        <v>2082.0</v>
      </c>
      <c r="C375" s="2" t="s">
        <v>751</v>
      </c>
      <c r="D375" s="1" t="s">
        <v>752</v>
      </c>
      <c r="E375" s="1">
        <v>0.0</v>
      </c>
      <c r="F375" s="3" t="str">
        <f>IFERROR(__xludf.DUMMYFUNCTION("GOOGLETRANSLATE(D375,""zh"",""en"")"),"Actively promote the Sustainable Forest Cooperation Program! HP joined hands with the Forestry Bureau to broadcast 2022 saplings")</f>
        <v>Actively promote the Sustainable Forest Cooperation Program! HP joined hands with the Forestry Bureau to broadcast 2022 saplings</v>
      </c>
    </row>
    <row r="376">
      <c r="A376" s="1">
        <v>234.0</v>
      </c>
      <c r="B376" s="1">
        <v>450.0</v>
      </c>
      <c r="C376" s="2" t="s">
        <v>753</v>
      </c>
      <c r="D376" s="1" t="s">
        <v>754</v>
      </c>
      <c r="E376" s="1">
        <v>3.0</v>
      </c>
      <c r="F376" s="3" t="str">
        <f>IFERROR(__xludf.DUMMYFUNCTION("GOOGLETRANSLATE(D376,""zh"",""en"")"),"Don't say that Taiwan is a ghost island! Comparison of ""overtime culture"" in China, South Korea and Taiwan: Chinese class exploitation is the most serious, South Korea is the country of bursting liver")</f>
        <v>Don't say that Taiwan is a ghost island! Comparison of "overtime culture" in China, South Korea and Taiwan: Chinese class exploitation is the most serious, South Korea is the country of bursting liver</v>
      </c>
    </row>
    <row r="377">
      <c r="A377" s="1">
        <v>235.0</v>
      </c>
      <c r="B377" s="1">
        <v>1908.0</v>
      </c>
      <c r="C377" s="2" t="s">
        <v>755</v>
      </c>
      <c r="D377" s="1" t="s">
        <v>756</v>
      </c>
      <c r="E377" s="1">
        <v>0.0</v>
      </c>
      <c r="F377" s="3" t="str">
        <f>IFERROR(__xludf.DUMMYFUNCTION("GOOGLETRANSLATE(D377,""zh"",""en"")"),"Yuron made a new high for 16 years! The new crown epidemic and supply chain lack of material impact ... How does Yan Chen Lilian make good results against the trend?")</f>
        <v>Yuron made a new high for 16 years! The new crown epidemic and supply chain lack of material impact ... How does Yan Chen Lilian make good results against the trend?</v>
      </c>
    </row>
    <row r="378">
      <c r="A378" s="1">
        <v>236.0</v>
      </c>
      <c r="B378" s="1">
        <v>219.0</v>
      </c>
      <c r="C378" s="2" t="s">
        <v>757</v>
      </c>
      <c r="D378" s="1" t="s">
        <v>758</v>
      </c>
      <c r="E378" s="1">
        <v>3.0</v>
      </c>
      <c r="F378" s="3" t="str">
        <f>IFERROR(__xludf.DUMMYFUNCTION("GOOGLETRANSLATE(D378,""zh"",""en"")"),"The rectification of the old -age incineration plant cannot solve the garbage crisis")</f>
        <v>The rectification of the old -age incineration plant cannot solve the garbage crisis</v>
      </c>
    </row>
    <row r="379">
      <c r="A379" s="1">
        <v>237.0</v>
      </c>
      <c r="B379" s="1">
        <v>1183.0</v>
      </c>
      <c r="C379" s="2" t="s">
        <v>759</v>
      </c>
      <c r="D379" s="1" t="s">
        <v>760</v>
      </c>
      <c r="E379" s="1">
        <v>0.0</v>
      </c>
      <c r="F379" s="3" t="str">
        <f>IFERROR(__xludf.DUMMYFUNCTION("GOOGLETRANSLATE(D379,""zh"",""en"")"),"I have envious! There are gyms, doctors in the factory, and kindergarten, even the food is ""super strong and cheaper than the outside"" ... MediaTek finds talents, invite engineers to make a video to show up")</f>
        <v>I have envious! There are gyms, doctors in the factory, and kindergarten, even the food is "super strong and cheaper than the outside" ... MediaTek finds talents, invite engineers to make a video to show up</v>
      </c>
    </row>
    <row r="380">
      <c r="A380" s="1">
        <v>238.0</v>
      </c>
      <c r="B380" s="1">
        <v>1455.0</v>
      </c>
      <c r="C380" s="2" t="s">
        <v>761</v>
      </c>
      <c r="D380" s="1" t="s">
        <v>762</v>
      </c>
      <c r="E380" s="1">
        <v>0.0</v>
      </c>
      <c r="F380" s="3" t="str">
        <f>IFERROR(__xludf.DUMMYFUNCTION("GOOGLETRANSLATE(D380,""zh"",""en"")"),"Rush to 30 %! The sales volume of electric motorcycles has returned from 2021. Gogoro has done three things right")</f>
        <v>Rush to 30 %! The sales volume of electric motorcycles has returned from 2021. Gogoro has done three things right</v>
      </c>
    </row>
    <row r="381">
      <c r="A381" s="1">
        <v>239.0</v>
      </c>
      <c r="B381" s="1">
        <v>739.0</v>
      </c>
      <c r="C381" s="2" t="s">
        <v>763</v>
      </c>
      <c r="D381" s="1" t="s">
        <v>764</v>
      </c>
      <c r="E381" s="1">
        <v>4.0</v>
      </c>
      <c r="F381" s="3" t="str">
        <f>IFERROR(__xludf.DUMMYFUNCTION("GOOGLETRANSLATE(D381,""zh"",""en"")"),"There will be two major changes in the health insurance payment system ... Chen Shizhong: Change the rules can help health insurance save money!")</f>
        <v>There will be two major changes in the health insurance payment system ... Chen Shizhong: Change the rules can help health insurance save money!</v>
      </c>
    </row>
    <row r="382">
      <c r="A382" s="1">
        <v>240.0</v>
      </c>
      <c r="B382" s="1">
        <v>584.0</v>
      </c>
      <c r="C382" s="2" t="s">
        <v>765</v>
      </c>
      <c r="D382" s="1" t="s">
        <v>766</v>
      </c>
      <c r="E382" s="1">
        <v>3.0</v>
      </c>
      <c r="F382" s="3" t="str">
        <f>IFERROR(__xludf.DUMMYFUNCTION("GOOGLETRANSLATE(D382,""zh"",""en"")"),"Taiwan really wants to develop electric vehicles? Why does this meeting with the eight major locomotive makers turn the policy of banning fuel vehicles?")</f>
        <v>Taiwan really wants to develop electric vehicles? Why does this meeting with the eight major locomotive makers turn the policy of banning fuel vehicles?</v>
      </c>
    </row>
    <row r="383">
      <c r="A383" s="1">
        <v>241.0</v>
      </c>
      <c r="B383" s="1">
        <v>1887.0</v>
      </c>
      <c r="C383" s="2" t="s">
        <v>767</v>
      </c>
      <c r="D383" s="1" t="s">
        <v>768</v>
      </c>
      <c r="E383" s="1">
        <v>0.0</v>
      </c>
      <c r="F383" s="3" t="str">
        <f>IFERROR(__xludf.DUMMYFUNCTION("GOOGLETRANSLATE(D383,""zh"",""en"")"),"Deploy carbon neutrality! Formosa Plastics starts 10 billion yuan of solar self -built investment")</f>
        <v>Deploy carbon neutrality! Formosa Plastics starts 10 billion yuan of solar self -built investment</v>
      </c>
    </row>
    <row r="384">
      <c r="A384" s="1">
        <v>242.0</v>
      </c>
      <c r="B384" s="1">
        <v>389.0</v>
      </c>
      <c r="C384" s="2" t="s">
        <v>769</v>
      </c>
      <c r="D384" s="1" t="s">
        <v>770</v>
      </c>
      <c r="E384" s="1">
        <v>3.0</v>
      </c>
      <c r="F384" s="3" t="str">
        <f>IFERROR(__xludf.DUMMYFUNCTION("GOOGLETRANSLATE(D384,""zh"",""en"")"),"Is the Tsai government's 20 % target in 2025? Zeng Wensheng, the Secretary of the Ministry of Economic Affairs: quite confident")</f>
        <v>Is the Tsai government's 20 % target in 2025? Zeng Wensheng, the Secretary of the Ministry of Economic Affairs: quite confident</v>
      </c>
    </row>
    <row r="385">
      <c r="A385" s="1">
        <v>243.0</v>
      </c>
      <c r="B385" s="1">
        <v>2108.0</v>
      </c>
      <c r="C385" s="2" t="s">
        <v>771</v>
      </c>
      <c r="D385" s="1" t="s">
        <v>772</v>
      </c>
      <c r="E385" s="1">
        <v>0.0</v>
      </c>
      <c r="F385" s="3" t="str">
        <f>IFERROR(__xludf.DUMMYFUNCTION("GOOGLETRANSLATE(D385,""zh"",""en"")"),"Make more friendly choices through carbon emission labels! These two B -type companies allow you to eat ice cream, drink tea to save the earth")</f>
        <v>Make more friendly choices through carbon emission labels! These two B -type companies allow you to eat ice cream, drink tea to save the earth</v>
      </c>
    </row>
    <row r="386">
      <c r="A386" s="1">
        <v>244.0</v>
      </c>
      <c r="B386" s="1">
        <v>834.0</v>
      </c>
      <c r="C386" s="2" t="s">
        <v>773</v>
      </c>
      <c r="D386" s="1" t="s">
        <v>774</v>
      </c>
      <c r="E386" s="1">
        <v>0.0</v>
      </c>
      <c r="F386" s="3" t="str">
        <f>IFERROR(__xludf.DUMMYFUNCTION("GOOGLETRANSLATE(D386,""zh"",""en"")"),"Published the first environmental protection and sustainable laptop! Acer promised to use 100 % renewable energy in 2035")</f>
        <v>Published the first environmental protection and sustainable laptop! Acer promised to use 100 % renewable energy in 2035</v>
      </c>
    </row>
    <row r="387">
      <c r="A387" s="1">
        <v>245.0</v>
      </c>
      <c r="B387" s="1">
        <v>1971.0</v>
      </c>
      <c r="C387" s="2" t="s">
        <v>775</v>
      </c>
      <c r="D387" s="1" t="s">
        <v>776</v>
      </c>
      <c r="E387" s="1">
        <v>0.0</v>
      </c>
      <c r="F387" s="3" t="str">
        <f>IFERROR(__xludf.DUMMYFUNCTION("GOOGLETRANSLATE(D387,""zh"",""en"")"),"Resources optimize! Japanese companies use AI to reduce the waste of construction site concrete, which will help reduce CO2 emissions")</f>
        <v>Resources optimize! Japanese companies use AI to reduce the waste of construction site concrete, which will help reduce CO2 emissions</v>
      </c>
    </row>
    <row r="388">
      <c r="A388" s="1">
        <v>246.0</v>
      </c>
      <c r="B388" s="1">
        <v>2010.0</v>
      </c>
      <c r="C388" s="2" t="s">
        <v>777</v>
      </c>
      <c r="D388" s="1" t="s">
        <v>778</v>
      </c>
      <c r="E388" s="1">
        <v>1.0</v>
      </c>
      <c r="F388" s="3" t="str">
        <f>IFERROR(__xludf.DUMMYFUNCTION("GOOGLETRANSLATE(D388,""zh"",""en"")"),"Jeans king Ru Xing is in a major crisis! The latest statement was issued in the evening:")</f>
        <v>Jeans king Ru Xing is in a major crisis! The latest statement was issued in the evening:</v>
      </c>
    </row>
    <row r="389">
      <c r="A389" s="1">
        <v>247.0</v>
      </c>
      <c r="B389" s="1">
        <v>1649.0</v>
      </c>
      <c r="C389" s="2" t="s">
        <v>779</v>
      </c>
      <c r="D389" s="1" t="s">
        <v>780</v>
      </c>
      <c r="E389" s="1">
        <v>0.0</v>
      </c>
      <c r="F389" s="3" t="str">
        <f>IFERROR(__xludf.DUMMYFUNCTION("GOOGLETRANSLATE(D389,""zh"",""en"")"),"Volvo and Starbucks work together to complete EV charging a cup of coffee time")</f>
        <v>Volvo and Starbucks work together to complete EV charging a cup of coffee time</v>
      </c>
    </row>
    <row r="390">
      <c r="A390" s="1">
        <v>248.0</v>
      </c>
      <c r="B390" s="1">
        <v>1030.0</v>
      </c>
      <c r="C390" s="2" t="s">
        <v>781</v>
      </c>
      <c r="D390" s="1" t="s">
        <v>782</v>
      </c>
      <c r="E390" s="1">
        <v>0.0</v>
      </c>
      <c r="F390" s="3" t="str">
        <f>IFERROR(__xludf.DUMMYFUNCTION("GOOGLETRANSLATE(D390,""zh"",""en"")"),"The most dazzling Sinosteel in the half century! Weng Chaodong exposed the ""4 major points"" to unveil the new era, Xie Jinhe: symbolizes Taiwan's high -quality operations")</f>
        <v>The most dazzling Sinosteel in the half century! Weng Chaodong exposed the "4 major points" to unveil the new era, Xie Jinhe: symbolizes Taiwan's high -quality operations</v>
      </c>
    </row>
    <row r="391">
      <c r="A391" s="1">
        <v>249.0</v>
      </c>
      <c r="B391" s="1">
        <v>674.0</v>
      </c>
      <c r="C391" s="2" t="s">
        <v>783</v>
      </c>
      <c r="D391" s="1" t="s">
        <v>784</v>
      </c>
      <c r="E391" s="1">
        <v>3.0</v>
      </c>
      <c r="F391" s="3" t="str">
        <f>IFERROR(__xludf.DUMMYFUNCTION("GOOGLETRANSLATE(D391,""zh"",""en"")"),"The bottom of the incineration furnace is mixed with cement and legally recovered in Changhua's agricultural land ... legislators criticized: farmland is not abandoned")</f>
        <v>The bottom of the incineration furnace is mixed with cement and legally recovered in Changhua's agricultural land ... legislators criticized: farmland is not abandoned</v>
      </c>
    </row>
    <row r="392">
      <c r="A392" s="1">
        <v>250.0</v>
      </c>
      <c r="B392" s="1">
        <v>460.0</v>
      </c>
      <c r="C392" s="2" t="s">
        <v>785</v>
      </c>
      <c r="D392" s="1" t="s">
        <v>786</v>
      </c>
      <c r="E392" s="1">
        <v>3.0</v>
      </c>
      <c r="F392" s="3" t="str">
        <f>IFERROR(__xludf.DUMMYFUNCTION("GOOGLETRANSLATE(D392,""zh"",""en"")"),"Kanagawa rely on ""citizenship"" to ascend Japan's strongest perpetual city")</f>
        <v>Kanagawa rely on "citizenship" to ascend Japan's strongest perpetual city</v>
      </c>
    </row>
    <row r="393">
      <c r="A393" s="1">
        <v>251.0</v>
      </c>
      <c r="B393" s="1">
        <v>1323.0</v>
      </c>
      <c r="C393" s="2" t="s">
        <v>787</v>
      </c>
      <c r="D393" s="1" t="s">
        <v>788</v>
      </c>
      <c r="E393" s="1">
        <v>0.0</v>
      </c>
      <c r="F393" s="3" t="str">
        <f>IFERROR(__xludf.DUMMYFUNCTION("GOOGLETRANSLATE(D393,""zh"",""en"")"),"Construct low -carbon, green concrete! The ""concrete resume system"" is established in Taid, which has become the first cement plant in China to obtain a product resume certificate")</f>
        <v>Construct low -carbon, green concrete! The "concrete resume system" is established in Taid, which has become the first cement plant in China to obtain a product resume certificate</v>
      </c>
    </row>
    <row r="394">
      <c r="A394" s="1">
        <v>252.0</v>
      </c>
      <c r="B394" s="1">
        <v>331.0</v>
      </c>
      <c r="C394" s="2" t="s">
        <v>789</v>
      </c>
      <c r="D394" s="1" t="s">
        <v>790</v>
      </c>
      <c r="E394" s="1">
        <v>3.0</v>
      </c>
      <c r="F394" s="3" t="str">
        <f>IFERROR(__xludf.DUMMYFUNCTION("GOOGLETRANSLATE(D394,""zh"",""en"")"),"Listed cabinet company pay attention! ""Company Governance 3.0"" lazy bag is released, and a permanent version will be built in 2021")</f>
        <v>Listed cabinet company pay attention! "Company Governance 3.0" lazy bag is released, and a permanent version will be built in 2021</v>
      </c>
    </row>
    <row r="395">
      <c r="A395" s="1">
        <v>253.0</v>
      </c>
      <c r="B395" s="1">
        <v>748.0</v>
      </c>
      <c r="C395" s="2" t="s">
        <v>791</v>
      </c>
      <c r="D395" s="1" t="s">
        <v>792</v>
      </c>
      <c r="E395" s="1">
        <v>3.0</v>
      </c>
      <c r="F395" s="3" t="str">
        <f>IFERROR(__xludf.DUMMYFUNCTION("GOOGLETRANSLATE(D395,""zh"",""en"")"),"Exclusive interview """" Even Wall Street giants also follow this! Why does Huang Tianmu think that among the three ESG letters, Taiwan is the most lacking ""S""?")</f>
        <v>Exclusive interview "" Even Wall Street giants also follow this! Why does Huang Tianmu think that among the three ESG letters, Taiwan is the most lacking "S"?</v>
      </c>
    </row>
    <row r="396">
      <c r="A396" s="1">
        <v>254.0</v>
      </c>
      <c r="B396" s="1">
        <v>475.0</v>
      </c>
      <c r="C396" s="2" t="s">
        <v>793</v>
      </c>
      <c r="D396" s="1" t="s">
        <v>794</v>
      </c>
      <c r="E396" s="1">
        <v>3.0</v>
      </c>
      <c r="F396" s="3" t="str">
        <f>IFERROR(__xludf.DUMMYFUNCTION("GOOGLETRANSLATE(D396,""zh"",""en"")"),"Business opportunities and turns under extreme climate: ESG helps investors to configure capital to welcome the low -carbon economy")</f>
        <v>Business opportunities and turns under extreme climate: ESG helps investors to configure capital to welcome the low -carbon economy</v>
      </c>
    </row>
    <row r="397">
      <c r="A397" s="1">
        <v>255.0</v>
      </c>
      <c r="B397" s="1">
        <v>2140.0</v>
      </c>
      <c r="C397" s="2" t="s">
        <v>795</v>
      </c>
      <c r="D397" s="1" t="s">
        <v>796</v>
      </c>
      <c r="E397" s="1">
        <v>0.0</v>
      </c>
      <c r="F397" s="3" t="str">
        <f>IFERROR(__xludf.DUMMYFUNCTION("GOOGLETRANSLATE(D397,""zh"",""en"")"),"Shareholders stop dividends and leave all cash profits to grassroots employees! The epidemic strikes, why can Chengzhen coffee still maintain 100 million income?")</f>
        <v>Shareholders stop dividends and leave all cash profits to grassroots employees! The epidemic strikes, why can Chengzhen coffee still maintain 100 million income?</v>
      </c>
    </row>
    <row r="398">
      <c r="A398" s="1">
        <v>256.0</v>
      </c>
      <c r="B398" s="1">
        <v>1077.0</v>
      </c>
      <c r="C398" s="2" t="s">
        <v>797</v>
      </c>
      <c r="D398" s="1" t="s">
        <v>798</v>
      </c>
      <c r="E398" s="1">
        <v>3.0</v>
      </c>
      <c r="F398" s="3" t="str">
        <f>IFERROR(__xludf.DUMMYFUNCTION("GOOGLETRANSLATE(D398,""zh"",""en"")"),"""Expert saying"" buy an electric car, is it really environmental protection?")</f>
        <v>"Expert saying" buy an electric car, is it really environmental protection?</v>
      </c>
    </row>
    <row r="399">
      <c r="A399" s="1">
        <v>257.0</v>
      </c>
      <c r="B399" s="1">
        <v>1707.0</v>
      </c>
      <c r="C399" s="2" t="s">
        <v>799</v>
      </c>
      <c r="D399" s="1" t="s">
        <v>800</v>
      </c>
      <c r="E399" s="1">
        <v>0.0</v>
      </c>
      <c r="F399" s="3" t="str">
        <f>IFERROR(__xludf.DUMMYFUNCTION("GOOGLETRANSLATE(D399,""zh"",""en"")"),"Starting from consumer experience and demand, the old -fashioned breakfast shop Mai Weiden transformed this")</f>
        <v>Starting from consumer experience and demand, the old -fashioned breakfast shop Mai Weiden transformed this</v>
      </c>
    </row>
    <row r="400">
      <c r="A400" s="1">
        <v>258.0</v>
      </c>
      <c r="B400" s="1">
        <v>1799.0</v>
      </c>
      <c r="C400" s="2" t="s">
        <v>801</v>
      </c>
      <c r="D400" s="1" t="s">
        <v>802</v>
      </c>
      <c r="E400" s="1">
        <v>0.0</v>
      </c>
      <c r="F400" s="3" t="str">
        <f>IFERROR(__xludf.DUMMYFUNCTION("GOOGLETRANSLATE(D400,""zh"",""en"")"),"TSMC, UMC, and Xinyi Houses have listed in the top 9, and even 8 % of the ""Company Governance Evaluation"" of the Stock Exchange ""Company Governance Evaluation"" 5 % in the first class")</f>
        <v>TSMC, UMC, and Xinyi Houses have listed in the top 9, and even 8 % of the "Company Governance Evaluation" of the Stock Exchange "Company Governance Evaluation" 5 % in the first class</v>
      </c>
    </row>
    <row r="401">
      <c r="A401" s="1">
        <v>259.0</v>
      </c>
      <c r="B401" s="1">
        <v>112.0</v>
      </c>
      <c r="C401" s="2" t="s">
        <v>803</v>
      </c>
      <c r="D401" s="1" t="s">
        <v>804</v>
      </c>
      <c r="E401" s="1">
        <v>3.0</v>
      </c>
      <c r="F401" s="3" t="str">
        <f>IFERROR(__xludf.DUMMYFUNCTION("GOOGLETRANSLATE(D401,""zh"",""en"")"),"Every 11 days in Taiwan, a labor, a doctor: The person who is overworked can not speak.")</f>
        <v>Every 11 days in Taiwan, a labor, a doctor: The person who is overworked can not speak.</v>
      </c>
    </row>
    <row r="402">
      <c r="A402" s="1">
        <v>260.0</v>
      </c>
      <c r="B402" s="1">
        <v>604.0</v>
      </c>
      <c r="C402" s="2" t="s">
        <v>805</v>
      </c>
      <c r="D402" s="1" t="s">
        <v>806</v>
      </c>
      <c r="E402" s="1">
        <v>3.0</v>
      </c>
      <c r="F402" s="3" t="str">
        <f>IFERROR(__xludf.DUMMYFUNCTION("GOOGLETRANSLATE(D402,""zh"",""en"")"),"Preventing the handling of five ghosts of the bank, ""this incident"" is the focus ... the US Fed")</f>
        <v>Preventing the handling of five ghosts of the bank, "this incident" is the focus ... the US Fed</v>
      </c>
    </row>
    <row r="403">
      <c r="A403" s="1">
        <v>261.0</v>
      </c>
      <c r="B403" s="1">
        <v>1384.0</v>
      </c>
      <c r="C403" s="2" t="s">
        <v>807</v>
      </c>
      <c r="D403" s="1" t="s">
        <v>808</v>
      </c>
      <c r="E403" s="1">
        <v>0.0</v>
      </c>
      <c r="F403" s="3" t="str">
        <f>IFERROR(__xludf.DUMMYFUNCTION("GOOGLETRANSLATE(D403,""zh"",""en"")"),"I have used warm bags and not wasted! Japan fundraising plan, recycling warm bag purification water quality")</f>
        <v>I have used warm bags and not wasted! Japan fundraising plan, recycling warm bag purification water quality</v>
      </c>
    </row>
    <row r="404">
      <c r="A404" s="1">
        <v>262.0</v>
      </c>
      <c r="B404" s="1">
        <v>1910.0</v>
      </c>
      <c r="C404" s="2" t="s">
        <v>809</v>
      </c>
      <c r="D404" s="1" t="s">
        <v>810</v>
      </c>
      <c r="E404" s="1">
        <v>0.0</v>
      </c>
      <c r="F404" s="3" t="str">
        <f>IFERROR(__xludf.DUMMYFUNCTION("GOOGLETRANSLATE(D404,""zh"",""en"")"),"How to reduce carbon in the cement industry? In the past 5 years, 80 % of the capital expenditures have been invested in TSM, and successful decreased by 4.2 million tons of carbon row")</f>
        <v>How to reduce carbon in the cement industry? In the past 5 years, 80 % of the capital expenditures have been invested in TSM, and successful decreased by 4.2 million tons of carbon row</v>
      </c>
    </row>
    <row r="405">
      <c r="A405" s="1">
        <v>263.0</v>
      </c>
      <c r="B405" s="1">
        <v>2361.0</v>
      </c>
      <c r="C405" s="2" t="s">
        <v>811</v>
      </c>
      <c r="D405" s="1" t="s">
        <v>812</v>
      </c>
      <c r="E405" s="1">
        <v>3.0</v>
      </c>
      <c r="F405" s="3" t="str">
        <f>IFERROR(__xludf.DUMMYFUNCTION("GOOGLETRANSLATE(D405,""zh"",""en"")"),"COP27 Setting ""forbidden fossil fuel failure, establishment of losses and damage funds to the biggest progress of the summit")</f>
        <v>COP27 Setting "forbidden fossil fuel failure, establishment of losses and damage funds to the biggest progress of the summit</v>
      </c>
    </row>
    <row r="406">
      <c r="A406" s="1">
        <v>264.0</v>
      </c>
      <c r="B406" s="1">
        <v>1107.0</v>
      </c>
      <c r="C406" s="2" t="s">
        <v>813</v>
      </c>
      <c r="D406" s="1" t="s">
        <v>814</v>
      </c>
      <c r="E406" s="1">
        <v>0.0</v>
      </c>
      <c r="F406" s="3" t="str">
        <f>IFERROR(__xludf.DUMMYFUNCTION("GOOGLETRANSLATE(D406,""zh"",""en"")"),"The dawn of the post -epidemic seeing ESG Action Kangshu Technology Hundreds of employees' relatives in the same clean beach")</f>
        <v>The dawn of the post -epidemic seeing ESG Action Kangshu Technology Hundreds of employees' relatives in the same clean beach</v>
      </c>
    </row>
    <row r="407">
      <c r="A407" s="1">
        <v>265.0</v>
      </c>
      <c r="B407" s="1">
        <v>1504.0</v>
      </c>
      <c r="C407" s="2" t="s">
        <v>815</v>
      </c>
      <c r="D407" s="1" t="s">
        <v>816</v>
      </c>
      <c r="E407" s="1">
        <v>0.0</v>
      </c>
      <c r="F407" s="3" t="str">
        <f>IFERROR(__xludf.DUMMYFUNCTION("GOOGLETRANSLATE(D407,""zh"",""en"")"),"Baojing Energy joins hands with Jialong Technology to attack the energy storage market")</f>
        <v>Baojing Energy joins hands with Jialong Technology to attack the energy storage market</v>
      </c>
    </row>
    <row r="408">
      <c r="A408" s="1">
        <v>266.0</v>
      </c>
      <c r="B408" s="1">
        <v>379.0</v>
      </c>
      <c r="C408" s="2" t="s">
        <v>817</v>
      </c>
      <c r="D408" s="1" t="s">
        <v>818</v>
      </c>
      <c r="E408" s="1">
        <v>3.0</v>
      </c>
      <c r="F408" s="3" t="str">
        <f>IFERROR(__xludf.DUMMYFUNCTION("GOOGLETRANSLATE(D408,""zh"",""en"")"),"Four years of the 4 directors are not soft! The financial management will push the ""corporate governance"", and the analysis of one article: Wu Dongjin, Zhao Tengxiong ... What kind of barrier?")</f>
        <v>Four years of the 4 directors are not soft! The financial management will push the "corporate governance", and the analysis of one article: Wu Dongjin, Zhao Tengxiong ... What kind of barrier?</v>
      </c>
    </row>
    <row r="409">
      <c r="A409" s="1">
        <v>267.0</v>
      </c>
      <c r="B409" s="1">
        <v>1702.0</v>
      </c>
      <c r="C409" s="2" t="s">
        <v>819</v>
      </c>
      <c r="D409" s="1" t="s">
        <v>820</v>
      </c>
      <c r="E409" s="1">
        <v>0.0</v>
      </c>
      <c r="F409" s="3" t="str">
        <f>IFERROR(__xludf.DUMMYFUNCTION("GOOGLETRANSLATE(D409,""zh"",""en"")"),"How to reduce carbon in animal husbandry? The world's largest organic consumer brand ""Organic Valley"" rely on breeding management and renewable energy to achieve carbon neutralization")</f>
        <v>How to reduce carbon in animal husbandry? The world's largest organic consumer brand "Organic Valley" rely on breeding management and renewable energy to achieve carbon neutralization</v>
      </c>
    </row>
    <row r="410">
      <c r="A410" s="1">
        <v>268.0</v>
      </c>
      <c r="B410" s="1">
        <v>257.0</v>
      </c>
      <c r="C410" s="2" t="s">
        <v>821</v>
      </c>
      <c r="D410" s="1" t="s">
        <v>822</v>
      </c>
      <c r="E410" s="1">
        <v>0.0</v>
      </c>
      <c r="F410" s="3" t="str">
        <f>IFERROR(__xludf.DUMMYFUNCTION("GOOGLETRANSLATE(D410,""zh"",""en"")"),"Improper a million annual salary science and technology men! From research and development to production is mit, he wants to save stray cats by ""environmentally friendly cat sand""")</f>
        <v>Improper a million annual salary science and technology men! From research and development to production is mit, he wants to save stray cats by "environmentally friendly cat sand"</v>
      </c>
    </row>
    <row r="411">
      <c r="A411" s="1">
        <v>269.0</v>
      </c>
      <c r="B411" s="1">
        <v>600.0</v>
      </c>
      <c r="C411" s="2" t="s">
        <v>823</v>
      </c>
      <c r="D411" s="1" t="s">
        <v>824</v>
      </c>
      <c r="E411" s="1">
        <v>3.0</v>
      </c>
      <c r="F411" s="3" t="str">
        <f>IFERROR(__xludf.DUMMYFUNCTION("GOOGLETRANSLATE(D411,""zh"",""en"")"),"Influence investment: How can you change the world every penny you invest?")</f>
        <v>Influence investment: How can you change the world every penny you invest?</v>
      </c>
    </row>
    <row r="412">
      <c r="A412" s="1">
        <v>270.0</v>
      </c>
      <c r="B412" s="1">
        <v>2046.0</v>
      </c>
      <c r="C412" s="2" t="s">
        <v>825</v>
      </c>
      <c r="D412" s="1" t="s">
        <v>826</v>
      </c>
      <c r="E412" s="1">
        <v>0.0</v>
      </c>
      <c r="F412" s="3" t="str">
        <f>IFERROR(__xludf.DUMMYFUNCTION("GOOGLETRANSLATE(D412,""zh"",""en"")"),"Enterprise saving electricity costs by it! Wuyunzhi.com uses science and technology to solve the siege, so that the carbon reduction is no longer foggy")</f>
        <v>Enterprise saving electricity costs by it! Wuyunzhi.com uses science and technology to solve the siege, so that the carbon reduction is no longer foggy</v>
      </c>
    </row>
    <row r="413">
      <c r="A413" s="1">
        <v>271.0</v>
      </c>
      <c r="B413" s="1">
        <v>643.0</v>
      </c>
      <c r="C413" s="2" t="s">
        <v>827</v>
      </c>
      <c r="D413" s="1" t="s">
        <v>828</v>
      </c>
      <c r="E413" s="1">
        <v>3.0</v>
      </c>
      <c r="F413" s="3" t="str">
        <f>IFERROR(__xludf.DUMMYFUNCTION("GOOGLETRANSLATE(D413,""zh"",""en"")"),"Green Peace Droves Seafood ""Plastic Research"": Taiwanese eat 163,000 micro -plastic each year")</f>
        <v>Green Peace Droves Seafood "Plastic Research": Taiwanese eat 163,000 micro -plastic each year</v>
      </c>
    </row>
    <row r="414">
      <c r="A414" s="1">
        <v>272.0</v>
      </c>
      <c r="B414" s="1">
        <v>1552.0</v>
      </c>
      <c r="C414" s="2" t="s">
        <v>829</v>
      </c>
      <c r="D414" s="1" t="s">
        <v>830</v>
      </c>
      <c r="E414" s="1">
        <v>0.0</v>
      </c>
      <c r="F414" s="3" t="str">
        <f>IFERROR(__xludf.DUMMYFUNCTION("GOOGLETRANSLATE(D414,""zh"",""en"")"),"The second -generation splitting and giving birth to the first MIT plant meat! Taiwan's largest vegetarian manufacturer Hongyang's straight ball duel")</f>
        <v>The second -generation splitting and giving birth to the first MIT plant meat! Taiwan's largest vegetarian manufacturer Hongyang's straight ball duel</v>
      </c>
    </row>
    <row r="415">
      <c r="A415" s="1">
        <v>273.0</v>
      </c>
      <c r="B415" s="1">
        <v>897.0</v>
      </c>
      <c r="C415" s="2" t="s">
        <v>831</v>
      </c>
      <c r="D415" s="1" t="s">
        <v>832</v>
      </c>
      <c r="E415" s="1">
        <v>0.0</v>
      </c>
      <c r="F415" s="3" t="str">
        <f>IFERROR(__xludf.DUMMYFUNCTION("GOOGLETRANSLATE(D415,""zh"",""en"")"),"TEICS has completed the purchase of Energy Storage Company NHΩA Energy Storage System for the construction capacity ranks fourth in the world")</f>
        <v>TEICS has completed the purchase of Energy Storage Company NHΩA Energy Storage System for the construction capacity ranks fourth in the world</v>
      </c>
    </row>
    <row r="416">
      <c r="A416" s="1">
        <v>274.0</v>
      </c>
      <c r="B416" s="1">
        <v>1635.0</v>
      </c>
      <c r="C416" s="2" t="s">
        <v>833</v>
      </c>
      <c r="D416" s="1" t="s">
        <v>834</v>
      </c>
      <c r="E416" s="1">
        <v>2.0</v>
      </c>
      <c r="F416" s="3" t="str">
        <f>IFERROR(__xludf.DUMMYFUNCTION("GOOGLETRANSLATE(D416,""zh"",""en"")"),"Can Ford split electric vehicles and traditional vehicle business may cause internal management problems?")</f>
        <v>Can Ford split electric vehicles and traditional vehicle business may cause internal management problems?</v>
      </c>
    </row>
    <row r="417">
      <c r="A417" s="1">
        <v>275.0</v>
      </c>
      <c r="B417" s="1">
        <v>510.0</v>
      </c>
      <c r="C417" s="2" t="s">
        <v>835</v>
      </c>
      <c r="D417" s="1" t="s">
        <v>836</v>
      </c>
      <c r="E417" s="1">
        <v>0.0</v>
      </c>
      <c r="F417" s="3" t="str">
        <f>IFERROR(__xludf.DUMMYFUNCTION("GOOGLETRANSLATE(D417,""zh"",""en"")"),"TSMC 5nm is an electricity monster, which is more than 28nm! How does ""protecting the country and Shenshan"" love the earth and make Fireflies the best witnesses?")</f>
        <v>TSMC 5nm is an electricity monster, which is more than 28nm! How does "protecting the country and Shenshan" love the earth and make Fireflies the best witnesses?</v>
      </c>
    </row>
    <row r="418">
      <c r="A418" s="1">
        <v>276.0</v>
      </c>
      <c r="B418" s="1">
        <v>1202.0</v>
      </c>
      <c r="C418" s="2" t="s">
        <v>837</v>
      </c>
      <c r="D418" s="1" t="s">
        <v>838</v>
      </c>
      <c r="E418" s="1">
        <v>0.0</v>
      </c>
      <c r="F418" s="3" t="str">
        <f>IFERROR(__xludf.DUMMYFUNCTION("GOOGLETRANSLATE(D418,""zh"",""en"")"),"""I haven't sold a car in 5 years"" Harley supplier smashed 500 million to create a ""electric heavy machine"". The pushing hand behind is the 70 -year -old Vietnamese Taiwanese businessman")</f>
        <v>"I haven't sold a car in 5 years" Harley supplier smashed 500 million to create a "electric heavy machine". The pushing hand behind is the 70 -year -old Vietnamese Taiwanese businessman</v>
      </c>
    </row>
    <row r="419">
      <c r="A419" s="1">
        <v>277.0</v>
      </c>
      <c r="B419" s="1">
        <v>1296.0</v>
      </c>
      <c r="C419" s="2" t="s">
        <v>839</v>
      </c>
      <c r="D419" s="1" t="s">
        <v>840</v>
      </c>
      <c r="E419" s="1">
        <v>3.0</v>
      </c>
      <c r="F419" s="3" t="str">
        <f>IFERROR(__xludf.DUMMYFUNCTION("GOOGLETRANSLATE(D419,""zh"",""en"")"),"The referendum is countdown! Inventory of 4 key questions, let you understand what is noisy at one time?")</f>
        <v>The referendum is countdown! Inventory of 4 key questions, let you understand what is noisy at one time?</v>
      </c>
    </row>
    <row r="420">
      <c r="A420" s="1">
        <v>278.0</v>
      </c>
      <c r="B420" s="1">
        <v>1816.0</v>
      </c>
      <c r="C420" s="2" t="s">
        <v>841</v>
      </c>
      <c r="D420" s="1" t="s">
        <v>842</v>
      </c>
      <c r="E420" s="1">
        <v>3.0</v>
      </c>
      <c r="F420" s="3" t="str">
        <f>IFERROR(__xludf.DUMMYFUNCTION("GOOGLETRANSLATE(D420,""zh"",""en"")"),"Reserved carbon row data from production to transportation? Artificial intelligence must create a new technology for calculating carbon row!")</f>
        <v>Reserved carbon row data from production to transportation? Artificial intelligence must create a new technology for calculating carbon row!</v>
      </c>
    </row>
    <row r="421">
      <c r="A421" s="1">
        <v>279.0</v>
      </c>
      <c r="B421" s="1">
        <v>845.0</v>
      </c>
      <c r="C421" s="2" t="s">
        <v>843</v>
      </c>
      <c r="D421" s="1" t="s">
        <v>844</v>
      </c>
      <c r="E421" s="1">
        <v>3.0</v>
      </c>
      <c r="F421" s="3" t="str">
        <f>IFERROR(__xludf.DUMMYFUNCTION("GOOGLETRANSLATE(D421,""zh"",""en"")"),"United Nations Report: Investing in global GDP 0.1 % can solve climate crisis and ecological collapse")</f>
        <v>United Nations Report: Investing in global GDP 0.1 % can solve climate crisis and ecological collapse</v>
      </c>
    </row>
    <row r="422">
      <c r="A422" s="1">
        <v>280.0</v>
      </c>
      <c r="B422" s="1">
        <v>2414.0</v>
      </c>
      <c r="C422" s="2" t="s">
        <v>845</v>
      </c>
      <c r="D422" s="1" t="s">
        <v>846</v>
      </c>
      <c r="E422" s="1">
        <v>3.0</v>
      </c>
      <c r="F422" s="3" t="str">
        <f>IFERROR(__xludf.DUMMYFUNCTION("GOOGLETRANSLATE(D422,""zh"",""en"")"),"What should we pay attention to after COP27? Grasp the seven major trends of climate politics and net zero -zero transformation")</f>
        <v>What should we pay attention to after COP27? Grasp the seven major trends of climate politics and net zero -zero transformation</v>
      </c>
    </row>
    <row r="423">
      <c r="A423" s="1">
        <v>281.0</v>
      </c>
      <c r="B423" s="1">
        <v>66.0</v>
      </c>
      <c r="C423" s="2" t="s">
        <v>847</v>
      </c>
      <c r="D423" s="1" t="s">
        <v>848</v>
      </c>
      <c r="E423" s="1">
        <v>3.0</v>
      </c>
      <c r="F423" s="3" t="str">
        <f>IFERROR(__xludf.DUMMYFUNCTION("GOOGLETRANSLATE(D423,""zh"",""en"")"),"From Changhua to Pingtung to recycle the Truth of Taiwan's foreign garbage from Changhua")</f>
        <v>From Changhua to Pingtung to recycle the Truth of Taiwan's foreign garbage from Changhua</v>
      </c>
    </row>
    <row r="424">
      <c r="A424" s="1">
        <v>282.0</v>
      </c>
      <c r="B424" s="1">
        <v>2305.0</v>
      </c>
      <c r="C424" s="2" t="s">
        <v>849</v>
      </c>
      <c r="D424" s="1" t="s">
        <v>850</v>
      </c>
      <c r="E424" s="1">
        <v>0.0</v>
      </c>
      <c r="F424" s="3" t="str">
        <f>IFERROR(__xludf.DUMMYFUNCTION("GOOGLETRANSLATE(D424,""zh"",""en"")"),"No need to buy motorcycles in the future? ""Shared electric motorcycle"" can become a new solution of green transportation: Interview with Wu Xinzhang, founder of WEMO Scooter")</f>
        <v>No need to buy motorcycles in the future? "Shared electric motorcycle" can become a new solution of green transportation: Interview with Wu Xinzhang, founder of WEMO Scooter</v>
      </c>
    </row>
    <row r="425">
      <c r="A425" s="1">
        <v>283.0</v>
      </c>
      <c r="B425" s="1">
        <v>882.0</v>
      </c>
      <c r="C425" s="2" t="s">
        <v>851</v>
      </c>
      <c r="D425" s="1" t="s">
        <v>852</v>
      </c>
      <c r="E425" s="1">
        <v>3.0</v>
      </c>
      <c r="F425" s="3" t="str">
        <f>IFERROR(__xludf.DUMMYFUNCTION("GOOGLETRANSLATE(D425,""zh"",""en"")"),"Master the carbon neutralization business opportunities! Understand a lithium battery, solid -state battery, fuel cell")</f>
        <v>Master the carbon neutralization business opportunities! Understand a lithium battery, solid -state battery, fuel cell</v>
      </c>
    </row>
    <row r="426">
      <c r="A426" s="1">
        <v>284.0</v>
      </c>
      <c r="B426" s="1">
        <v>300.0</v>
      </c>
      <c r="C426" s="2" t="s">
        <v>853</v>
      </c>
      <c r="D426" s="1" t="s">
        <v>854</v>
      </c>
      <c r="E426" s="1">
        <v>3.0</v>
      </c>
      <c r="F426" s="3" t="str">
        <f>IFERROR(__xludf.DUMMYFUNCTION("GOOGLETRANSLATE(D426,""zh"",""en"")"),"Taoyuan Municipal Government takes into account the green energy and ecological environment.")</f>
        <v>Taoyuan Municipal Government takes into account the green energy and ecological environment.</v>
      </c>
    </row>
    <row r="427">
      <c r="A427" s="1">
        <v>285.0</v>
      </c>
      <c r="B427" s="1">
        <v>347.0</v>
      </c>
      <c r="C427" s="2" t="s">
        <v>855</v>
      </c>
      <c r="D427" s="1" t="s">
        <v>856</v>
      </c>
      <c r="E427" s="1">
        <v>3.0</v>
      </c>
      <c r="F427" s="3" t="str">
        <f>IFERROR(__xludf.DUMMYFUNCTION("GOOGLETRANSLATE(D427,""zh"",""en"")"),"Kaohsiung Girls' imprisonment Key Life Key Person: In addition to values, it is necessary")</f>
        <v>Kaohsiung Girls' imprisonment Key Life Key Person: In addition to values, it is necessary</v>
      </c>
    </row>
    <row r="428">
      <c r="A428" s="1">
        <v>286.0</v>
      </c>
      <c r="B428" s="1">
        <v>196.0</v>
      </c>
      <c r="C428" s="2" t="s">
        <v>857</v>
      </c>
      <c r="D428" s="1" t="s">
        <v>858</v>
      </c>
      <c r="E428" s="1">
        <v>3.0</v>
      </c>
      <c r="F428" s="3" t="str">
        <f>IFERROR(__xludf.DUMMYFUNCTION("GOOGLETRANSLATE(D428,""zh"",""en"")"),"Under the environment of the environment, the year of high -risk mouse")</f>
        <v>Under the environment of the environment, the year of high -risk mouse</v>
      </c>
    </row>
    <row r="429">
      <c r="A429" s="1">
        <v>287.0</v>
      </c>
      <c r="B429" s="1">
        <v>1944.0</v>
      </c>
      <c r="C429" s="2" t="s">
        <v>859</v>
      </c>
      <c r="D429" s="1" t="s">
        <v>860</v>
      </c>
      <c r="E429" s="1">
        <v>3.0</v>
      </c>
      <c r="F429" s="3" t="str">
        <f>IFERROR(__xludf.DUMMYFUNCTION("GOOGLETRANSLATE(D429,""zh"",""en"")"),"Will TSMC enter the US factories to set up factories? Should companies ""turn into work"" or ""transformation and creation""? Two elders reveal these key")</f>
        <v>Will TSMC enter the US factories to set up factories? Should companies "turn into work" or "transformation and creation"? Two elders reveal these key</v>
      </c>
    </row>
    <row r="430">
      <c r="A430" s="1">
        <v>288.0</v>
      </c>
      <c r="B430" s="1">
        <v>1316.0</v>
      </c>
      <c r="C430" s="2" t="s">
        <v>861</v>
      </c>
      <c r="D430" s="1" t="s">
        <v>862</v>
      </c>
      <c r="E430" s="1">
        <v>3.0</v>
      </c>
      <c r="F430" s="3" t="str">
        <f>IFERROR(__xludf.DUMMYFUNCTION("GOOGLETRANSLATE(D430,""zh"",""en"")"),"The manufacturing industry will face the harsh challenge of huge carbon reduction! Taiwan Green Electric is in short supply. Blue and green need to work together to work together")</f>
        <v>The manufacturing industry will face the harsh challenge of huge carbon reduction! Taiwan Green Electric is in short supply. Blue and green need to work together to work together</v>
      </c>
    </row>
    <row r="431">
      <c r="A431" s="1">
        <v>289.0</v>
      </c>
      <c r="B431" s="1">
        <v>160.0</v>
      </c>
      <c r="C431" s="2" t="s">
        <v>863</v>
      </c>
      <c r="D431" s="1" t="s">
        <v>864</v>
      </c>
      <c r="E431" s="1">
        <v>3.0</v>
      </c>
      <c r="F431" s="3" t="str">
        <f>IFERROR(__xludf.DUMMYFUNCTION("GOOGLETRANSLATE(D431,""zh"",""en"")"),"The coffee shop has a high ""anti -nuclear"" banner, but the air -conditioning is the strongest ... How many of the ridiculous Wenqing energy perspectives?")</f>
        <v>The coffee shop has a high "anti -nuclear" banner, but the air -conditioning is the strongest ... How many of the ridiculous Wenqing energy perspectives?</v>
      </c>
    </row>
    <row r="432">
      <c r="A432" s="1">
        <v>290.0</v>
      </c>
      <c r="B432" s="1">
        <v>2399.0</v>
      </c>
      <c r="C432" s="2" t="s">
        <v>865</v>
      </c>
      <c r="D432" s="1" t="s">
        <v>866</v>
      </c>
      <c r="E432" s="1">
        <v>0.0</v>
      </c>
      <c r="F432" s="3" t="str">
        <f>IFERROR(__xludf.DUMMYFUNCTION("GOOGLETRANSLATE(D432,""zh"",""en"")"),"The profits of the boss ""make a profit"" employee! How can this company rely on ""money and less money and get close to home"", so that annual revenue has increased by 15 % in 9 years?")</f>
        <v>The profits of the boss "make a profit" employee! How can this company rely on "money and less money and get close to home", so that annual revenue has increased by 15 % in 9 years?</v>
      </c>
    </row>
    <row r="433">
      <c r="A433" s="1">
        <v>291.0</v>
      </c>
      <c r="B433" s="1">
        <v>752.0</v>
      </c>
      <c r="C433" s="2" t="s">
        <v>867</v>
      </c>
      <c r="D433" s="1" t="s">
        <v>868</v>
      </c>
      <c r="E433" s="1">
        <v>0.0</v>
      </c>
      <c r="F433" s="3" t="str">
        <f>IFERROR(__xludf.DUMMYFUNCTION("GOOGLETRANSLATE(D433,""zh"",""en"")"),"Nanshan Life actively introduced the TCFD management mechanism and obtained the first ""TCFD Performance Evaluation-Practitioner"" certificate through SGS verification")</f>
        <v>Nanshan Life actively introduced the TCFD management mechanism and obtained the first "TCFD Performance Evaluation-Practitioner" certificate through SGS verification</v>
      </c>
    </row>
    <row r="434">
      <c r="A434" s="1">
        <v>292.0</v>
      </c>
      <c r="B434" s="1">
        <v>593.0</v>
      </c>
      <c r="C434" s="2" t="s">
        <v>869</v>
      </c>
      <c r="D434" s="1" t="s">
        <v>870</v>
      </c>
      <c r="E434" s="1">
        <v>0.0</v>
      </c>
      <c r="F434" s="3" t="str">
        <f>IFERROR(__xludf.DUMMYFUNCTION("GOOGLETRANSLATE(D434,""zh"",""en"")"),"The financial industry response! Yuan Dajin builds a 100 % green power branch. Where is the next wave of renewable energy business opportunities?")</f>
        <v>The financial industry response! Yuan Dajin builds a 100 % green power branch. Where is the next wave of renewable energy business opportunities?</v>
      </c>
    </row>
    <row r="435">
      <c r="A435" s="1">
        <v>293.0</v>
      </c>
      <c r="B435" s="1">
        <v>341.0</v>
      </c>
      <c r="C435" s="2" t="s">
        <v>871</v>
      </c>
      <c r="D435" s="1" t="s">
        <v>872</v>
      </c>
      <c r="E435" s="1">
        <v>0.0</v>
      </c>
      <c r="F435" s="3" t="str">
        <f>IFERROR(__xludf.DUMMYFUNCTION("GOOGLETRANSLATE(D435,""zh"",""en"")"),"How does the number of ""Rural McDonald's"" starting the transformation and customer unit price of the ""Rural McDonald's"" of the newly “Rural McDonald's in the Rural McDonald's?")</f>
        <v>How does the number of "Rural McDonald's" starting the transformation and customer unit price of the "Rural McDonald's" of the newly “Rural McDonald's in the Rural McDonald's?</v>
      </c>
    </row>
    <row r="436">
      <c r="A436" s="1">
        <v>294.0</v>
      </c>
      <c r="B436" s="1">
        <v>1213.0</v>
      </c>
      <c r="C436" s="2" t="s">
        <v>873</v>
      </c>
      <c r="D436" s="1" t="s">
        <v>874</v>
      </c>
      <c r="E436" s="1">
        <v>3.0</v>
      </c>
      <c r="F436" s="3" t="str">
        <f>IFERROR(__xludf.DUMMYFUNCTION("GOOGLETRANSLATE(D436,""zh"",""en"")"),"COP26 ""43 financial giants smashed 130 trillion US dollars to achieve net zero, and 19 countries will terminate fossil fuel investment next year")</f>
        <v>COP26 "43 financial giants smashed 130 trillion US dollars to achieve net zero, and 19 countries will terminate fossil fuel investment next year</v>
      </c>
    </row>
    <row r="437">
      <c r="A437" s="1">
        <v>295.0</v>
      </c>
      <c r="B437" s="1">
        <v>2019.0</v>
      </c>
      <c r="C437" s="2" t="s">
        <v>875</v>
      </c>
      <c r="D437" s="1" t="s">
        <v>876</v>
      </c>
      <c r="E437" s="1">
        <v>3.0</v>
      </c>
      <c r="F437" s="3" t="str">
        <f>IFERROR(__xludf.DUMMYFUNCTION("GOOGLETRANSLATE(D437,""zh"",""en"")"),"Comparison of plastic reduction policies and systems in various countries! Which is more effective for reward discounts and price increases?")</f>
        <v>Comparison of plastic reduction policies and systems in various countries! Which is more effective for reward discounts and price increases?</v>
      </c>
    </row>
    <row r="438">
      <c r="A438" s="1">
        <v>296.0</v>
      </c>
      <c r="B438" s="1">
        <v>2120.0</v>
      </c>
      <c r="C438" s="2" t="s">
        <v>877</v>
      </c>
      <c r="D438" s="1" t="s">
        <v>878</v>
      </c>
      <c r="E438" s="1">
        <v>0.0</v>
      </c>
      <c r="F438" s="3" t="str">
        <f>IFERROR(__xludf.DUMMYFUNCTION("GOOGLETRANSLATE(D438,""zh"",""en"")"),"Armani and Longchamp all want it! How can a king who starts a business only starts at the age of 50?")</f>
        <v>Armani and Longchamp all want it! How can a king who starts a business only starts at the age of 50?</v>
      </c>
    </row>
    <row r="439">
      <c r="A439" s="1">
        <v>297.0</v>
      </c>
      <c r="B439" s="1">
        <v>2301.0</v>
      </c>
      <c r="C439" s="2" t="s">
        <v>879</v>
      </c>
      <c r="D439" s="1" t="s">
        <v>880</v>
      </c>
      <c r="E439" s="1">
        <v>0.0</v>
      </c>
      <c r="F439" s="3" t="str">
        <f>IFERROR(__xludf.DUMMYFUNCTION("GOOGLETRANSLATE(D439,""zh"",""en"")"),"Only low -carbon technology is not enough! How can the difficult emission reduction industries such as steel and cement move towards a net zero?")</f>
        <v>Only low -carbon technology is not enough! How can the difficult emission reduction industries such as steel and cement move towards a net zero?</v>
      </c>
    </row>
    <row r="440">
      <c r="A440" s="1">
        <v>298.0</v>
      </c>
      <c r="B440" s="1">
        <v>226.0</v>
      </c>
      <c r="C440" s="2" t="s">
        <v>881</v>
      </c>
      <c r="D440" s="1" t="s">
        <v>882</v>
      </c>
      <c r="E440" s="1">
        <v>3.0</v>
      </c>
      <c r="F440" s="3" t="str">
        <f>IFERROR(__xludf.DUMMYFUNCTION("GOOGLETRANSLATE(D440,""zh"",""en"")"),"We are from low -carbon")</f>
        <v>We are from low -carbon</v>
      </c>
    </row>
    <row r="441">
      <c r="A441" s="1">
        <v>299.0</v>
      </c>
      <c r="B441" s="1">
        <v>1555.0</v>
      </c>
      <c r="C441" s="2" t="s">
        <v>883</v>
      </c>
      <c r="D441" s="1" t="s">
        <v>884</v>
      </c>
      <c r="E441" s="1">
        <v>3.0</v>
      </c>
      <c r="F441" s="3" t="str">
        <f>IFERROR(__xludf.DUMMYFUNCTION("GOOGLETRANSLATE(D441,""zh"",""en"")"),"Not green and sustainable, the company is destined to be out! The manufacturing industry has achieved these 4 items, in fact, you have begun to lay out ESG")</f>
        <v>Not green and sustainable, the company is destined to be out! The manufacturing industry has achieved these 4 items, in fact, you have begun to lay out ESG</v>
      </c>
    </row>
    <row r="442">
      <c r="A442" s="1">
        <v>300.0</v>
      </c>
      <c r="B442" s="1">
        <v>456.0</v>
      </c>
      <c r="C442" s="2" t="s">
        <v>885</v>
      </c>
      <c r="D442" s="1" t="s">
        <v>886</v>
      </c>
      <c r="E442" s="1">
        <v>3.0</v>
      </c>
      <c r="F442" s="3" t="str">
        <f>IFERROR(__xludf.DUMMYFUNCTION("GOOGLETRANSLATE(D442,""zh"",""en"")"),"The flowers command stick hidden ironhooks, inserted into the ears if they were not obedient ... Animal Tamer confession: If you have seen the trainer, you won't go to the circus to perform")</f>
        <v>The flowers command stick hidden ironhooks, inserted into the ears if they were not obedient ... Animal Tamer confession: If you have seen the trainer, you won't go to the circus to perform</v>
      </c>
    </row>
    <row r="443">
      <c r="A443" s="1">
        <v>301.0</v>
      </c>
      <c r="B443" s="1">
        <v>716.0</v>
      </c>
      <c r="C443" s="2" t="s">
        <v>887</v>
      </c>
      <c r="D443" s="1" t="s">
        <v>888</v>
      </c>
      <c r="E443" s="1">
        <v>3.0</v>
      </c>
      <c r="F443" s="3" t="str">
        <f>IFERROR(__xludf.DUMMYFUNCTION("GOOGLETRANSLATE(D443,""zh"",""en"")"),"Foreign care runs away, money is missing ... What should the employer family do? The lawyer reminds to remember to do ""this matter""")</f>
        <v>Foreign care runs away, money is missing ... What should the employer family do? The lawyer reminds to remember to do "this matter"</v>
      </c>
    </row>
    <row r="444">
      <c r="A444" s="1">
        <v>302.0</v>
      </c>
      <c r="B444" s="1">
        <v>2054.0</v>
      </c>
      <c r="C444" s="2" t="s">
        <v>889</v>
      </c>
      <c r="D444" s="1" t="s">
        <v>890</v>
      </c>
      <c r="E444" s="1">
        <v>0.0</v>
      </c>
      <c r="F444" s="3" t="str">
        <f>IFERROR(__xludf.DUMMYFUNCTION("GOOGLETRANSLATE(D444,""zh"",""en"")"),"Not only the disadvantaged group! This gift e -commerce company also uses gifts for Google and American Express to give play to the influence of corporate")</f>
        <v>Not only the disadvantaged group! This gift e -commerce company also uses gifts for Google and American Express to give play to the influence of corporate</v>
      </c>
    </row>
    <row r="445">
      <c r="A445" s="1">
        <v>303.0</v>
      </c>
      <c r="B445" s="1">
        <v>1991.0</v>
      </c>
      <c r="C445" s="2" t="s">
        <v>891</v>
      </c>
      <c r="D445" s="1" t="s">
        <v>892</v>
      </c>
      <c r="E445" s="1">
        <v>3.0</v>
      </c>
      <c r="F445" s="3" t="str">
        <f>IFERROR(__xludf.DUMMYFUNCTION("GOOGLETRANSLATE(D445,""zh"",""en"")"),"Europe is burning at high temperature! Drought not only impacts hydropower, but even wind power, nuclear energy, and coal -fired are failed.")</f>
        <v>Europe is burning at high temperature! Drought not only impacts hydropower, but even wind power, nuclear energy, and coal -fired are failed.</v>
      </c>
    </row>
    <row r="446">
      <c r="A446" s="1">
        <v>304.0</v>
      </c>
      <c r="B446" s="1">
        <v>1605.0</v>
      </c>
      <c r="C446" s="2" t="s">
        <v>893</v>
      </c>
      <c r="D446" s="1" t="s">
        <v>894</v>
      </c>
      <c r="E446" s="1">
        <v>0.0</v>
      </c>
      <c r="F446" s="3" t="str">
        <f>IFERROR(__xludf.DUMMYFUNCTION("GOOGLETRANSLATE(D446,""zh"",""en"")"),"Xinguang Bank is happy for a acre of field, creating the environment and public welfare cycle")</f>
        <v>Xinguang Bank is happy for a acre of field, creating the environment and public welfare cycle</v>
      </c>
    </row>
    <row r="447">
      <c r="A447" s="1">
        <v>305.0</v>
      </c>
      <c r="B447" s="1">
        <v>1998.0</v>
      </c>
      <c r="C447" s="2" t="s">
        <v>895</v>
      </c>
      <c r="D447" s="1" t="s">
        <v>896</v>
      </c>
      <c r="E447" s="1">
        <v>0.0</v>
      </c>
      <c r="F447" s="3" t="str">
        <f>IFERROR(__xludf.DUMMYFUNCTION("GOOGLETRANSLATE(D447,""zh"",""en"")"),"Four years ago, a employee was full of ESG, reaching the net zero carbon volume in 2035 ... Grape Wang Chao was deployed before, Zeng Dong: We are doing it")</f>
        <v>Four years ago, a employee was full of ESG, reaching the net zero carbon volume in 2035 ... Grape Wang Chao was deployed before, Zeng Dong: We are doing it</v>
      </c>
    </row>
    <row r="448">
      <c r="A448" s="1">
        <v>306.0</v>
      </c>
      <c r="B448" s="1">
        <v>745.0</v>
      </c>
      <c r="C448" s="2" t="s">
        <v>897</v>
      </c>
      <c r="D448" s="1" t="s">
        <v>898</v>
      </c>
      <c r="E448" s="1">
        <v>3.0</v>
      </c>
      <c r="F448" s="3" t="str">
        <f>IFERROR(__xludf.DUMMYFUNCTION("GOOGLETRANSLATE(D448,""zh"",""en"")"),"From street fashion H &amp; M to high -end fashion Burberry: Injecting ""sustainable"" into fashion is ""true fashion""!")</f>
        <v>From street fashion H &amp; M to high -end fashion Burberry: Injecting "sustainable" into fashion is "true fashion"!</v>
      </c>
    </row>
    <row r="449">
      <c r="A449" s="1">
        <v>307.0</v>
      </c>
      <c r="B449" s="1">
        <v>1327.0</v>
      </c>
      <c r="C449" s="2" t="s">
        <v>899</v>
      </c>
      <c r="D449" s="1" t="s">
        <v>900</v>
      </c>
      <c r="E449" s="1">
        <v>3.0</v>
      </c>
      <c r="F449" s="3" t="str">
        <f>IFERROR(__xludf.DUMMYFUNCTION("GOOGLETRANSLATE(D449,""zh"",""en"")"),"""British Stone Bankruptcy"" and ""Sun and Moonlight Staying Factory"", a gray face, an applause ... The most important mind of a successful entrepreneur is these 5 words")</f>
        <v>"British Stone Bankruptcy" and "Sun and Moonlight Staying Factory", a gray face, an applause ... The most important mind of a successful entrepreneur is these 5 words</v>
      </c>
    </row>
    <row r="450">
      <c r="A450" s="1">
        <v>308.0</v>
      </c>
      <c r="B450" s="1">
        <v>1430.0</v>
      </c>
      <c r="C450" s="2" t="s">
        <v>901</v>
      </c>
      <c r="D450" s="1" t="s">
        <v>902</v>
      </c>
      <c r="E450" s="1">
        <v>0.0</v>
      </c>
      <c r="F450" s="3" t="str">
        <f>IFERROR(__xludf.DUMMYFUNCTION("GOOGLETRANSLATE(D450,""zh"",""en"")"),"I'm good at him! In response to enterprises and general users to push environmental protection options, saving the earth and attacking the cloud market")</f>
        <v>I'm good at him! In response to enterprises and general users to push environmental protection options, saving the earth and attacking the cloud market</v>
      </c>
    </row>
    <row r="451">
      <c r="A451" s="1">
        <v>309.0</v>
      </c>
      <c r="B451" s="1">
        <v>587.0</v>
      </c>
      <c r="C451" s="2" t="s">
        <v>903</v>
      </c>
      <c r="D451" s="1" t="s">
        <v>904</v>
      </c>
      <c r="E451" s="1">
        <v>3.0</v>
      </c>
      <c r="F451" s="3" t="str">
        <f>IFERROR(__xludf.DUMMYFUNCTION("GOOGLETRANSLATE(D451,""zh"",""en"")"),"Implement dynamic and static integration to welcome the new life of the cycle")</f>
        <v>Implement dynamic and static integration to welcome the new life of the cycle</v>
      </c>
    </row>
    <row r="452">
      <c r="A452" s="1">
        <v>310.0</v>
      </c>
      <c r="B452" s="1">
        <v>2116.0</v>
      </c>
      <c r="C452" s="2" t="s">
        <v>905</v>
      </c>
      <c r="D452" s="1" t="s">
        <v>906</v>
      </c>
      <c r="E452" s="1">
        <v>3.0</v>
      </c>
      <c r="F452" s="3" t="str">
        <f>IFERROR(__xludf.DUMMYFUNCTION("GOOGLETRANSLATE(D452,""zh"",""en"")"),"""Chiayi is burning here, Nantou is also burning."" 93 pieces last year, re -created forest resources")</f>
        <v>"Chiayi is burning here, Nantou is also burning." 93 pieces last year, re -created forest resources</v>
      </c>
    </row>
    <row r="453">
      <c r="A453" s="1">
        <v>311.0</v>
      </c>
      <c r="B453" s="1">
        <v>1270.0</v>
      </c>
      <c r="C453" s="2" t="s">
        <v>907</v>
      </c>
      <c r="D453" s="1" t="s">
        <v>908</v>
      </c>
      <c r="E453" s="1">
        <v>0.0</v>
      </c>
      <c r="F453" s="3" t="str">
        <f>IFERROR(__xludf.DUMMYFUNCTION("GOOGLETRANSLATE(D453,""zh"",""en"")"),"The internal combustion engine cannot be killed, the Toyota Organization Oil Vehicle Alliance rejects the Glasgow Agreement")</f>
        <v>The internal combustion engine cannot be killed, the Toyota Organization Oil Vehicle Alliance rejects the Glasgow Agreement</v>
      </c>
    </row>
    <row r="454">
      <c r="A454" s="1">
        <v>312.0</v>
      </c>
      <c r="B454" s="1">
        <v>89.0</v>
      </c>
      <c r="C454" s="2" t="s">
        <v>909</v>
      </c>
      <c r="D454" s="1" t="s">
        <v>910</v>
      </c>
      <c r="E454" s="1">
        <v>3.0</v>
      </c>
      <c r="F454" s="3" t="str">
        <f>IFERROR(__xludf.DUMMYFUNCTION("GOOGLETRANSLATE(D454,""zh"",""en"")"),"After all, you will face it")</f>
        <v>After all, you will face it</v>
      </c>
    </row>
    <row r="455">
      <c r="A455" s="1">
        <v>313.0</v>
      </c>
      <c r="B455" s="1">
        <v>1724.0</v>
      </c>
      <c r="C455" s="2" t="s">
        <v>911</v>
      </c>
      <c r="D455" s="1" t="s">
        <v>912</v>
      </c>
      <c r="E455" s="1">
        <v>0.0</v>
      </c>
      <c r="F455" s="3" t="str">
        <f>IFERROR(__xludf.DUMMYFUNCTION("GOOGLETRANSLATE(D455,""zh"",""en"")"),"East Asia's first case! The family supermarket 400 stores will introduce large -scale into the circular cup")</f>
        <v>East Asia's first case! The family supermarket 400 stores will introduce large -scale into the circular cup</v>
      </c>
    </row>
    <row r="456">
      <c r="A456" s="1">
        <v>314.0</v>
      </c>
      <c r="B456" s="1">
        <v>2419.0</v>
      </c>
      <c r="C456" s="2" t="s">
        <v>913</v>
      </c>
      <c r="D456" s="1" t="s">
        <v>914</v>
      </c>
      <c r="E456" s="1">
        <v>0.0</v>
      </c>
      <c r="F456" s="3" t="str">
        <f>IFERROR(__xludf.DUMMYFUNCTION("GOOGLETRANSLATE(D456,""zh"",""en"")"),"The deputy president of the science and technology factory fell into a coma, and finally decided to leave ""help everyone to take care of health""! How to exercise with APPs?")</f>
        <v>The deputy president of the science and technology factory fell into a coma, and finally decided to leave "help everyone to take care of health"! How to exercise with APPs?</v>
      </c>
    </row>
    <row r="457">
      <c r="A457" s="1">
        <v>315.0</v>
      </c>
      <c r="B457" s="1">
        <v>247.0</v>
      </c>
      <c r="C457" s="2" t="s">
        <v>915</v>
      </c>
      <c r="D457" s="1" t="s">
        <v>916</v>
      </c>
      <c r="E457" s="1">
        <v>3.0</v>
      </c>
      <c r="F457" s="3" t="str">
        <f>IFERROR(__xludf.DUMMYFUNCTION("GOOGLETRANSLATE(D457,""zh"",""en"")"),"Bringing benefits to the world, and also earning a ""technology towards good"" new wave for the company's attention to the company's attention to the company's attention")</f>
        <v>Bringing benefits to the world, and also earning a "technology towards good" new wave for the company's attention to the company's attention to the company's attention</v>
      </c>
    </row>
    <row r="458">
      <c r="A458" s="1">
        <v>316.0</v>
      </c>
      <c r="B458" s="1">
        <v>2359.0</v>
      </c>
      <c r="C458" s="2" t="s">
        <v>917</v>
      </c>
      <c r="D458" s="1" t="s">
        <v>918</v>
      </c>
      <c r="E458" s="1">
        <v>3.0</v>
      </c>
      <c r="F458" s="3" t="str">
        <f>IFERROR(__xludf.DUMMYFUNCTION("GOOGLETRANSLATE(D458,""zh"",""en"")"),"[Illustration] What is carbon check? How to make a carbon reduction strategy? 1,290 companies carbon investigation and investigation once to see")</f>
        <v>[Illustration] What is carbon check? How to make a carbon reduction strategy? 1,290 companies carbon investigation and investigation once to see</v>
      </c>
    </row>
    <row r="459">
      <c r="A459" s="1">
        <v>317.0</v>
      </c>
      <c r="B459" s="1">
        <v>934.0</v>
      </c>
      <c r="C459" s="2" t="s">
        <v>919</v>
      </c>
      <c r="D459" s="1" t="s">
        <v>920</v>
      </c>
      <c r="E459" s="1">
        <v>3.0</v>
      </c>
      <c r="F459" s="3" t="str">
        <f>IFERROR(__xludf.DUMMYFUNCTION("GOOGLETRANSLATE(D459,""zh"",""en"")"),"The United States has passed on carbon emission standards, and at least 40 % of electric vehicles sold in the automobile industry in 2030")</f>
        <v>The United States has passed on carbon emission standards, and at least 40 % of electric vehicles sold in the automobile industry in 2030</v>
      </c>
    </row>
    <row r="460">
      <c r="A460" s="1">
        <v>318.0</v>
      </c>
      <c r="B460" s="1">
        <v>1988.0</v>
      </c>
      <c r="C460" s="2" t="s">
        <v>921</v>
      </c>
      <c r="D460" s="1" t="s">
        <v>922</v>
      </c>
      <c r="E460" s="1">
        <v>0.0</v>
      </c>
      <c r="F460" s="3" t="str">
        <f>IFERROR(__xludf.DUMMYFUNCTION("GOOGLETRANSLATE(D460,""zh"",""en"")"),"Can't the garbage truck chase? Unmanned garbage recycling station it can import Carrefour, and you can pour it with a leisurely card at any time.")</f>
        <v>Can't the garbage truck chase? Unmanned garbage recycling station it can import Carrefour, and you can pour it with a leisurely card at any time.</v>
      </c>
    </row>
    <row r="461">
      <c r="A461" s="1">
        <v>319.0</v>
      </c>
      <c r="B461" s="1">
        <v>726.0</v>
      </c>
      <c r="C461" s="2" t="s">
        <v>923</v>
      </c>
      <c r="D461" s="1" t="s">
        <v>924</v>
      </c>
      <c r="E461" s="1">
        <v>3.0</v>
      </c>
      <c r="F461" s="3" t="str">
        <f>IFERROR(__xludf.DUMMYFUNCTION("GOOGLETRANSLATE(D461,""zh"",""en"")"),"Once the tableware is polluted, it will become a virus hotbed ... Who says that epidemic prevention and environmental protection cannot have both?")</f>
        <v>Once the tableware is polluted, it will become a virus hotbed ... Who says that epidemic prevention and environmental protection cannot have both?</v>
      </c>
    </row>
    <row r="462">
      <c r="A462" s="1">
        <v>320.0</v>
      </c>
      <c r="B462" s="1">
        <v>592.0</v>
      </c>
      <c r="C462" s="2" t="s">
        <v>925</v>
      </c>
      <c r="D462" s="1" t="s">
        <v>926</v>
      </c>
      <c r="E462" s="1">
        <v>0.0</v>
      </c>
      <c r="F462" s="3" t="str">
        <f>IFERROR(__xludf.DUMMYFUNCTION("GOOGLETRANSLATE(D462,""zh"",""en"")"),"Yushan Gold Holdings has won the best performance of the ""MSCI ESG Ratings"" AA rating in Taiwan for 4 consecutive years")</f>
        <v>Yushan Gold Holdings has won the best performance of the "MSCI ESG Ratings" AA rating in Taiwan for 4 consecutive years</v>
      </c>
    </row>
    <row r="463">
      <c r="A463" s="1">
        <v>321.0</v>
      </c>
      <c r="B463" s="1">
        <v>1751.0</v>
      </c>
      <c r="C463" s="2" t="s">
        <v>927</v>
      </c>
      <c r="D463" s="1" t="s">
        <v>928</v>
      </c>
      <c r="E463" s="1">
        <v>0.0</v>
      </c>
      <c r="F463" s="3" t="str">
        <f>IFERROR(__xludf.DUMMYFUNCTION("GOOGLETRANSLATE(D463,""zh"",""en"")"),"After using the finished skin care products, after the packaging is recycled and clean, send it back to the consumers and use it! Beauty brand B enterprise, make your beauty and pure")</f>
        <v>After using the finished skin care products, after the packaging is recycled and clean, send it back to the consumers and use it! Beauty brand B enterprise, make your beauty and pure</v>
      </c>
    </row>
    <row r="464">
      <c r="A464" s="1">
        <v>322.0</v>
      </c>
      <c r="B464" s="1">
        <v>90.0</v>
      </c>
      <c r="C464" s="2" t="s">
        <v>929</v>
      </c>
      <c r="D464" s="1" t="s">
        <v>930</v>
      </c>
      <c r="E464" s="1">
        <v>3.0</v>
      </c>
      <c r="F464" s="3" t="str">
        <f>IFERROR(__xludf.DUMMYFUNCTION("GOOGLETRANSLATE(D464,""zh"",""en"")"),"Let Hao Nong Siwei replace the economy!")</f>
        <v>Let Hao Nong Siwei replace the economy!</v>
      </c>
    </row>
    <row r="465">
      <c r="A465" s="1">
        <v>323.0</v>
      </c>
      <c r="B465" s="1">
        <v>1177.0</v>
      </c>
      <c r="C465" s="2" t="s">
        <v>931</v>
      </c>
      <c r="D465" s="1" t="s">
        <v>932</v>
      </c>
      <c r="E465" s="1">
        <v>3.0</v>
      </c>
      <c r="F465" s="3" t="str">
        <f>IFERROR(__xludf.DUMMYFUNCTION("GOOGLETRANSLATE(D465,""zh"",""en"")"),"""It has been more than 30 years, and now I can talk about it."" No low -cost competition! Zhang Zhongmou's pro -exposure of TSMC business studies")</f>
        <v>"It has been more than 30 years, and now I can talk about it." No low -cost competition! Zhang Zhongmou's pro -exposure of TSMC business studies</v>
      </c>
    </row>
    <row r="466">
      <c r="A466" s="1">
        <v>324.0</v>
      </c>
      <c r="B466" s="1">
        <v>92.0</v>
      </c>
      <c r="C466" s="2" t="s">
        <v>933</v>
      </c>
      <c r="D466" s="1" t="s">
        <v>934</v>
      </c>
      <c r="E466" s="1">
        <v>3.0</v>
      </c>
      <c r="F466" s="3" t="str">
        <f>IFERROR(__xludf.DUMMYFUNCTION("GOOGLETRANSLATE(D466,""zh"",""en"")"),"I am most afraid to hear others say ""I love Taiwan ..."" Director Li An: Don't always say love")</f>
        <v>I am most afraid to hear others say "I love Taiwan ..." Director Li An: Don't always say love</v>
      </c>
    </row>
    <row r="467">
      <c r="A467" s="1">
        <v>325.0</v>
      </c>
      <c r="B467" s="1">
        <v>950.0</v>
      </c>
      <c r="C467" s="2" t="s">
        <v>935</v>
      </c>
      <c r="D467" s="1" t="s">
        <v>936</v>
      </c>
      <c r="E467" s="1">
        <v>3.0</v>
      </c>
      <c r="F467" s="3" t="str">
        <f>IFERROR(__xludf.DUMMYFUNCTION("GOOGLETRANSLATE(D467,""zh"",""en"")"),"Rain blew up, flooding, and disaster. Who will take care of the people's lives and property? If you want to coexist with extreme climate, there are two difficulties to be solved")</f>
        <v>Rain blew up, flooding, and disaster. Who will take care of the people's lives and property? If you want to coexist with extreme climate, there are two difficulties to be solved</v>
      </c>
    </row>
    <row r="468">
      <c r="A468" s="1">
        <v>326.0</v>
      </c>
      <c r="B468" s="1">
        <v>585.0</v>
      </c>
      <c r="C468" s="2" t="s">
        <v>937</v>
      </c>
      <c r="D468" s="1" t="s">
        <v>938</v>
      </c>
      <c r="E468" s="1">
        <v>3.0</v>
      </c>
      <c r="F468" s="3" t="str">
        <f>IFERROR(__xludf.DUMMYFUNCTION("GOOGLETRANSLATE(D468,""zh"",""en"")"),"The idea of ​​""cutting trees = not environmental protection"" is out of date! This 100 -meter -high wooden building has set off a new revolution in the ""sustainable"" revolution in the building industry.")</f>
        <v>The idea of ​​"cutting trees = not environmental protection" is out of date! This 100 -meter -high wooden building has set off a new revolution in the "sustainable" revolution in the building industry.</v>
      </c>
    </row>
    <row r="469">
      <c r="A469" s="1">
        <v>327.0</v>
      </c>
      <c r="B469" s="1">
        <v>544.0</v>
      </c>
      <c r="C469" s="2" t="s">
        <v>939</v>
      </c>
      <c r="D469" s="1" t="s">
        <v>940</v>
      </c>
      <c r="E469" s="1">
        <v>0.0</v>
      </c>
      <c r="F469" s="3" t="str">
        <f>IFERROR(__xludf.DUMMYFUNCTION("GOOGLETRANSLATE(D469,""zh"",""en"")"),"How does the ""Sky Park"" in the highest green building in Taiwan implement the furniture cycle? The ""vertical life community"" created by Taipei 101 makes companies compete for learning")</f>
        <v>How does the "Sky Park" in the highest green building in Taiwan implement the furniture cycle? The "vertical life community" created by Taipei 101 makes companies compete for learning</v>
      </c>
    </row>
    <row r="470">
      <c r="A470" s="1">
        <v>328.0</v>
      </c>
      <c r="B470" s="1">
        <v>470.0</v>
      </c>
      <c r="C470" s="2" t="s">
        <v>941</v>
      </c>
      <c r="D470" s="1" t="s">
        <v>942</v>
      </c>
      <c r="E470" s="1">
        <v>3.0</v>
      </c>
      <c r="F470" s="3" t="str">
        <f>IFERROR(__xludf.DUMMYFUNCTION("GOOGLETRANSLATE(D470,""zh"",""en"")"),"One species disappears every 20 minutes! What you don't know: Species are extinct, in fact, the most harm to the developing countries in the development")</f>
        <v>One species disappears every 20 minutes! What you don't know: Species are extinct, in fact, the most harm to the developing countries in the development</v>
      </c>
    </row>
    <row r="471">
      <c r="A471" s="1">
        <v>329.0</v>
      </c>
      <c r="B471" s="1">
        <v>2327.0</v>
      </c>
      <c r="C471" s="2" t="s">
        <v>943</v>
      </c>
      <c r="D471" s="1" t="s">
        <v>944</v>
      </c>
      <c r="E471" s="1">
        <v>0.0</v>
      </c>
      <c r="F471" s="3" t="str">
        <f>IFERROR(__xludf.DUMMYFUNCTION("GOOGLETRANSLATE(D471,""zh"",""en"")"),"COP27 Stranding """" Taiwan Palau relations increased again, Egypt's on -site exchange agricultural adjustment")</f>
        <v>COP27 Stranding "" Taiwan Palau relations increased again, Egypt's on -site exchange agricultural adjustment</v>
      </c>
    </row>
    <row r="472">
      <c r="A472" s="1">
        <v>330.0</v>
      </c>
      <c r="B472" s="1">
        <v>1923.0</v>
      </c>
      <c r="C472" s="2" t="s">
        <v>945</v>
      </c>
      <c r="D472" s="1" t="s">
        <v>946</v>
      </c>
      <c r="E472" s="1">
        <v>3.0</v>
      </c>
      <c r="F472" s="3" t="str">
        <f>IFERROR(__xludf.DUMMYFUNCTION("GOOGLETRANSLATE(D472,""zh"",""en"")"),"Carbon dioxide concentration hit a new high of 4 million years! Scientist: The world is dreaming and walking towards the disaster")</f>
        <v>Carbon dioxide concentration hit a new high of 4 million years! Scientist: The world is dreaming and walking towards the disaster</v>
      </c>
    </row>
    <row r="473">
      <c r="A473" s="1">
        <v>331.0</v>
      </c>
      <c r="B473" s="1">
        <v>1057.0</v>
      </c>
      <c r="C473" s="2" t="s">
        <v>947</v>
      </c>
      <c r="D473" s="1" t="s">
        <v>948</v>
      </c>
      <c r="E473" s="1">
        <v>0.0</v>
      </c>
      <c r="F473" s="3" t="str">
        <f>IFERROR(__xludf.DUMMYFUNCTION("GOOGLETRANSLATE(D473,""zh"",""en"")"),"Semiconductor is thirsty! MediaTek fired the first shot, and provided a transfer bonus of 150,000 to 250,000 yuan for the first time")</f>
        <v>Semiconductor is thirsty! MediaTek fired the first shot, and provided a transfer bonus of 150,000 to 250,000 yuan for the first time</v>
      </c>
    </row>
    <row r="474">
      <c r="A474" s="1">
        <v>332.0</v>
      </c>
      <c r="B474" s="1">
        <v>522.0</v>
      </c>
      <c r="C474" s="2" t="s">
        <v>949</v>
      </c>
      <c r="D474" s="1" t="s">
        <v>950</v>
      </c>
      <c r="E474" s="1">
        <v>3.0</v>
      </c>
      <c r="F474" s="3" t="str">
        <f>IFERROR(__xludf.DUMMYFUNCTION("GOOGLETRANSLATE(D474,""zh"",""en"")"),"Even Apple, Amazon, and Coca -Cola have joined the company! A report that affects the world: see ESG's question to the world")</f>
        <v>Even Apple, Amazon, and Coca -Cola have joined the company! A report that affects the world: see ESG's question to the world</v>
      </c>
    </row>
    <row r="475">
      <c r="A475" s="1">
        <v>333.0</v>
      </c>
      <c r="B475" s="1">
        <v>1068.0</v>
      </c>
      <c r="C475" s="2" t="s">
        <v>951</v>
      </c>
      <c r="D475" s="1" t="s">
        <v>952</v>
      </c>
      <c r="E475" s="1">
        <v>3.0</v>
      </c>
      <c r="F475" s="3" t="str">
        <f>IFERROR(__xludf.DUMMYFUNCTION("GOOGLETRANSLATE(D475,""zh"",""en"")"),"In order to achieve energy -saving carbon reduction targets, China 9 provinces have electricity limit production and production and production")</f>
        <v>In order to achieve energy -saving carbon reduction targets, China 9 provinces have electricity limit production and production and production</v>
      </c>
    </row>
    <row r="476">
      <c r="A476" s="1">
        <v>334.0</v>
      </c>
      <c r="B476" s="1">
        <v>1935.0</v>
      </c>
      <c r="C476" s="2" t="s">
        <v>953</v>
      </c>
      <c r="D476" s="1" t="s">
        <v>954</v>
      </c>
      <c r="E476" s="1">
        <v>0.0</v>
      </c>
      <c r="F476" s="3" t="str">
        <f>IFERROR(__xludf.DUMMYFUNCTION("GOOGLETRANSLATE(D476,""zh"",""en"")"),"In the 35 years of selling pots in department stores for the first time, he has lost money for the first time, and he has not cut off the salary and reduced his salary.")</f>
        <v>In the 35 years of selling pots in department stores for the first time, he has lost money for the first time, and he has not cut off the salary and reduced his salary.</v>
      </c>
    </row>
    <row r="477">
      <c r="A477" s="1">
        <v>335.0</v>
      </c>
      <c r="B477" s="1">
        <v>26.0</v>
      </c>
      <c r="C477" s="2" t="s">
        <v>955</v>
      </c>
      <c r="D477" s="1" t="s">
        <v>956</v>
      </c>
      <c r="E477" s="1">
        <v>0.0</v>
      </c>
      <c r="F477" s="3" t="str">
        <f>IFERROR(__xludf.DUMMYFUNCTION("GOOGLETRANSLATE(D477,""zh"",""en"")"),"Zhang Shufen not only donates money, but also does a charity project that the government cannot do")</f>
        <v>Zhang Shufen not only donates money, but also does a charity project that the government cannot do</v>
      </c>
    </row>
    <row r="478">
      <c r="A478" s="1">
        <v>336.0</v>
      </c>
      <c r="B478" s="1">
        <v>1022.0</v>
      </c>
      <c r="C478" s="2" t="s">
        <v>957</v>
      </c>
      <c r="D478" s="1" t="s">
        <v>958</v>
      </c>
      <c r="E478" s="1">
        <v>3.0</v>
      </c>
      <c r="F478" s="3" t="str">
        <f>IFERROR(__xludf.DUMMYFUNCTION("GOOGLETRANSLATE(D478,""zh"",""en"")"),"Guo Taiming finds BNT to urge the goods ""Leave 30 million doses next year to get a good response""! 1300 words talk about the mind: the continuous chain of the power supply supply")</f>
        <v>Guo Taiming finds BNT to urge the goods "Leave 30 million doses next year to get a good response"! 1300 words talk about the mind: the continuous chain of the power supply supply</v>
      </c>
    </row>
    <row r="479">
      <c r="A479" s="1">
        <v>337.0</v>
      </c>
      <c r="B479" s="1">
        <v>1576.0</v>
      </c>
      <c r="C479" s="2" t="s">
        <v>959</v>
      </c>
      <c r="D479" s="1" t="s">
        <v>960</v>
      </c>
      <c r="E479" s="1">
        <v>3.0</v>
      </c>
      <c r="F479" s="3" t="str">
        <f>IFERROR(__xludf.DUMMYFUNCTION("GOOGLETRANSLATE(D479,""zh"",""en"")"),"Global emission error 13.3 billion tons per year? Can Microsoft leader Carbon Call plans to really solve climate problems?")</f>
        <v>Global emission error 13.3 billion tons per year? Can Microsoft leader Carbon Call plans to really solve climate problems?</v>
      </c>
    </row>
    <row r="480">
      <c r="A480" s="1">
        <v>338.0</v>
      </c>
      <c r="B480" s="1">
        <v>1385.0</v>
      </c>
      <c r="C480" s="2" t="s">
        <v>961</v>
      </c>
      <c r="D480" s="1" t="s">
        <v>962</v>
      </c>
      <c r="E480" s="1">
        <v>3.0</v>
      </c>
      <c r="F480" s="3" t="str">
        <f>IFERROR(__xludf.DUMMYFUNCTION("GOOGLETRANSLATE(D480,""zh"",""en"")"),"Realize the ""blue tears"" without light! Matsu passed the regulations on the control control regulations of the whole Taiwan, and the target dark empty islands")</f>
        <v>Realize the "blue tears" without light! Matsu passed the regulations on the control control regulations of the whole Taiwan, and the target dark empty islands</v>
      </c>
    </row>
    <row r="481">
      <c r="A481" s="1">
        <v>339.0</v>
      </c>
      <c r="B481" s="1">
        <v>1996.0</v>
      </c>
      <c r="C481" s="2" t="s">
        <v>963</v>
      </c>
      <c r="D481" s="1" t="s">
        <v>964</v>
      </c>
      <c r="E481" s="1">
        <v>0.0</v>
      </c>
      <c r="F481" s="3" t="str">
        <f>IFERROR(__xludf.DUMMYFUNCTION("GOOGLETRANSLATE(D481,""zh"",""en"")"),"The ""China Electric Power"" preferred by the Stock Stocks, why did the employees say to the chairman in the past 4 years? The story starts from the history of revenue in 2015")</f>
        <v>The "China Electric Power" preferred by the Stock Stocks, why did the employees say to the chairman in the past 4 years? The story starts from the history of revenue in 2015</v>
      </c>
    </row>
    <row r="482">
      <c r="A482" s="1">
        <v>340.0</v>
      </c>
      <c r="B482" s="1">
        <v>1633.0</v>
      </c>
      <c r="C482" s="2" t="s">
        <v>965</v>
      </c>
      <c r="D482" s="1" t="s">
        <v>966</v>
      </c>
      <c r="E482" s="1">
        <v>3.0</v>
      </c>
      <c r="F482" s="3" t="str">
        <f>IFERROR(__xludf.DUMMYFUNCTION("GOOGLETRANSLATE(D482,""zh"",""en"")"),"82 companies in Taiwan have continuously created ""legend"".")</f>
        <v>82 companies in Taiwan have continuously created "legend".</v>
      </c>
    </row>
    <row r="483">
      <c r="A483" s="1">
        <v>341.0</v>
      </c>
      <c r="B483" s="1">
        <v>1774.0</v>
      </c>
      <c r="C483" s="2" t="s">
        <v>967</v>
      </c>
      <c r="D483" s="1" t="s">
        <v>968</v>
      </c>
      <c r="E483" s="1">
        <v>0.0</v>
      </c>
      <c r="F483" s="3" t="str">
        <f>IFERROR(__xludf.DUMMYFUNCTION("GOOGLETRANSLATE(D483,""zh"",""en"")"),"Food delivery new artifact! 2 electric bicycles invented by foreigners departed from Taiwan, swept out of the outsourcing world")</f>
        <v>Food delivery new artifact! 2 electric bicycles invented by foreigners departed from Taiwan, swept out of the outsourcing world</v>
      </c>
    </row>
    <row r="484">
      <c r="A484" s="1">
        <v>342.0</v>
      </c>
      <c r="B484" s="1">
        <v>1122.0</v>
      </c>
      <c r="C484" s="2" t="s">
        <v>969</v>
      </c>
      <c r="D484" s="1" t="s">
        <v>970</v>
      </c>
      <c r="E484" s="1">
        <v>3.0</v>
      </c>
      <c r="F484" s="3" t="str">
        <f>IFERROR(__xludf.DUMMYFUNCTION("GOOGLETRANSLATE(D484,""zh"",""en"")"),"New Beibei limited! ""New Taipei Cute firewood dog (bag) box"" was born from now on, the dog clears super convenience")</f>
        <v>New Beibei limited! "New Taipei Cute firewood dog (bag) box" was born from now on, the dog clears super convenience</v>
      </c>
    </row>
    <row r="485">
      <c r="A485" s="1">
        <v>343.0</v>
      </c>
      <c r="B485" s="1">
        <v>918.0</v>
      </c>
      <c r="C485" s="2" t="s">
        <v>971</v>
      </c>
      <c r="D485" s="1" t="s">
        <v>972</v>
      </c>
      <c r="E485" s="1">
        <v>0.0</v>
      </c>
      <c r="F485" s="3" t="str">
        <f>IFERROR(__xludf.DUMMYFUNCTION("GOOGLETRANSLATE(D485,""zh"",""en"")"),"Release employees 5,000 yuan per person! Jingcheng Bank called for ""consumption without zero"" to assist the store through the predicament of the epidemic")</f>
        <v>Release employees 5,000 yuan per person! Jingcheng Bank called for "consumption without zero" to assist the store through the predicament of the epidemic</v>
      </c>
    </row>
    <row r="486">
      <c r="A486" s="1">
        <v>344.0</v>
      </c>
      <c r="B486" s="1">
        <v>809.0</v>
      </c>
      <c r="C486" s="2" t="s">
        <v>973</v>
      </c>
      <c r="D486" s="1" t="s">
        <v>974</v>
      </c>
      <c r="E486" s="1">
        <v>3.0</v>
      </c>
      <c r="F486" s="3" t="str">
        <f>IFERROR(__xludf.DUMMYFUNCTION("GOOGLETRANSLATE(D486,""zh"",""en"")"),"No one is an outsider, and the environmental harm has never ended! The film ""The Truth of Evil Water"" is thought about the case of public environmental harm in Japan")</f>
        <v>No one is an outsider, and the environmental harm has never ended! The film "The Truth of Evil Water" is thought about the case of public environmental harm in Japan</v>
      </c>
    </row>
    <row r="487">
      <c r="A487" s="1">
        <v>345.0</v>
      </c>
      <c r="B487" s="1">
        <v>1878.0</v>
      </c>
      <c r="C487" s="2" t="s">
        <v>975</v>
      </c>
      <c r="D487" s="1" t="s">
        <v>976</v>
      </c>
      <c r="E487" s="1">
        <v>0.0</v>
      </c>
      <c r="F487" s="3" t="str">
        <f>IFERROR(__xludf.DUMMYFUNCTION("GOOGLETRANSLATE(D487,""zh"",""en"")"),"Hon Hai's global 1 million employees, less than 100 diagnosis in a single day, and free fast screening six months ago! How did this do it?")</f>
        <v>Hon Hai's global 1 million employees, less than 100 diagnosis in a single day, and free fast screening six months ago! How did this do it?</v>
      </c>
    </row>
    <row r="488">
      <c r="A488" s="1">
        <v>346.0</v>
      </c>
      <c r="B488" s="1">
        <v>1519.0</v>
      </c>
      <c r="C488" s="2" t="s">
        <v>977</v>
      </c>
      <c r="D488" s="1" t="s">
        <v>978</v>
      </c>
      <c r="E488" s="1">
        <v>3.0</v>
      </c>
      <c r="F488" s="3" t="str">
        <f>IFERROR(__xludf.DUMMYFUNCTION("GOOGLETRANSLATE(D488,""zh"",""en"")"),"Extinction of 16,000 high -polluting master cars! Hong Kong successfully improved air quality by ""sensor + camera""")</f>
        <v>Extinction of 16,000 high -polluting master cars! Hong Kong successfully improved air quality by "sensor + camera"</v>
      </c>
    </row>
    <row r="489">
      <c r="A489" s="1">
        <v>347.0</v>
      </c>
      <c r="B489" s="1">
        <v>1347.0</v>
      </c>
      <c r="C489" s="2" t="s">
        <v>979</v>
      </c>
      <c r="D489" s="1" t="s">
        <v>980</v>
      </c>
      <c r="E489" s="1">
        <v>0.0</v>
      </c>
      <c r="F489" s="3" t="str">
        <f>IFERROR(__xludf.DUMMYFUNCTION("GOOGLETRANSLATE(D489,""zh"",""en"")"),"Long -term promises to buy renewable energy, TSMC does not intend to build a power plant, He Limei urged the government to start the carbon right trading platform as soon as possible")</f>
        <v>Long -term promises to buy renewable energy, TSMC does not intend to build a power plant, He Limei urged the government to start the carbon right trading platform as soon as possible</v>
      </c>
    </row>
    <row r="490">
      <c r="A490" s="1">
        <v>348.0</v>
      </c>
      <c r="B490" s="1">
        <v>1469.0</v>
      </c>
      <c r="C490" s="2" t="s">
        <v>981</v>
      </c>
      <c r="D490" s="1" t="s">
        <v>982</v>
      </c>
      <c r="E490" s="1">
        <v>3.0</v>
      </c>
      <c r="F490" s="3" t="str">
        <f>IFERROR(__xludf.DUMMYFUNCTION("GOOGLETRANSLATE(D490,""zh"",""en"")"),"Should not make huge profits by the epidemic crisis! They are committed to developing cheap new crown vaccines, and ""abandon patents"" hoping that everyone can play")</f>
        <v>Should not make huge profits by the epidemic crisis! They are committed to developing cheap new crown vaccines, and "abandon patents" hoping that everyone can play</v>
      </c>
    </row>
    <row r="491">
      <c r="A491" s="1">
        <v>349.0</v>
      </c>
      <c r="B491" s="1">
        <v>1393.0</v>
      </c>
      <c r="C491" s="2" t="s">
        <v>983</v>
      </c>
      <c r="D491" s="1" t="s">
        <v>984</v>
      </c>
      <c r="E491" s="1">
        <v>3.0</v>
      </c>
      <c r="F491" s="3" t="str">
        <f>IFERROR(__xludf.DUMMYFUNCTION("GOOGLETRANSLATE(D491,""zh"",""en"")"),"""TSMC's next factory is built in the United States, which is better than built in Asia!"" Why does Intel CEO think that the wafer fab is more important than crude oil in the future?")</f>
        <v>"TSMC's next factory is built in the United States, which is better than built in Asia!" Why does Intel CEO think that the wafer fab is more important than crude oil in the future?</v>
      </c>
    </row>
    <row r="492">
      <c r="A492" s="1">
        <v>350.0</v>
      </c>
      <c r="B492" s="1">
        <v>1880.0</v>
      </c>
      <c r="C492" s="2" t="s">
        <v>985</v>
      </c>
      <c r="D492" s="1" t="s">
        <v>986</v>
      </c>
      <c r="E492" s="1">
        <v>3.0</v>
      </c>
      <c r="F492" s="3" t="str">
        <f>IFERROR(__xludf.DUMMYFUNCTION("GOOGLETRANSLATE(D492,""zh"",""en"")"),"End Russian energy dependence! EU's 9.5 trillion new plan to accelerate energy transformation")</f>
        <v>End Russian energy dependence! EU's 9.5 trillion new plan to accelerate energy transformation</v>
      </c>
    </row>
    <row r="493">
      <c r="A493" s="1">
        <v>351.0</v>
      </c>
      <c r="B493" s="1">
        <v>538.0</v>
      </c>
      <c r="C493" s="2" t="s">
        <v>987</v>
      </c>
      <c r="D493" s="1" t="s">
        <v>988</v>
      </c>
      <c r="E493" s="1">
        <v>3.0</v>
      </c>
      <c r="F493" s="3" t="str">
        <f>IFERROR(__xludf.DUMMYFUNCTION("GOOGLETRANSLATE(D493,""zh"",""en"")"),"Copenhagen's most popular resort is a heavy pollution port! How does Denmark use ""urban innovation"" to change the sea port full of oil leakage and industrial waste?")</f>
        <v>Copenhagen's most popular resort is a heavy pollution port! How does Denmark use "urban innovation" to change the sea port full of oil leakage and industrial waste?</v>
      </c>
    </row>
    <row r="494">
      <c r="A494" s="1">
        <v>352.0</v>
      </c>
      <c r="B494" s="1">
        <v>223.0</v>
      </c>
      <c r="C494" s="2" t="s">
        <v>989</v>
      </c>
      <c r="D494" s="1" t="s">
        <v>990</v>
      </c>
      <c r="E494" s="1">
        <v>0.0</v>
      </c>
      <c r="F494" s="3" t="str">
        <f>IFERROR(__xludf.DUMMYFUNCTION("GOOGLETRANSLATE(D494,""zh"",""en"")"),"Earth and enterprises are good for demonstration! Taida Electric Sustainable: Energy -saving is the real core technology of Taida")</f>
        <v>Earth and enterprises are good for demonstration! Taida Electric Sustainable: Energy -saving is the real core technology of Taida</v>
      </c>
    </row>
    <row r="495">
      <c r="A495" s="1">
        <v>353.0</v>
      </c>
      <c r="B495" s="1">
        <v>2057.0</v>
      </c>
      <c r="C495" s="2" t="s">
        <v>991</v>
      </c>
      <c r="D495" s="1" t="s">
        <v>992</v>
      </c>
      <c r="E495" s="1">
        <v>0.0</v>
      </c>
      <c r="F495" s="3" t="str">
        <f>IFERROR(__xludf.DUMMYFUNCTION("GOOGLETRANSLATE(D495,""zh"",""en"")"),"Hedu Shuang CEO joint successor! TSMC has also done the ""Double Chief System"": The key to the four co -governances is read at a time")</f>
        <v>Hedu Shuang CEO joint successor! TSMC has also done the "Double Chief System": The key to the four co -governances is read at a time</v>
      </c>
    </row>
    <row r="496">
      <c r="A496" s="1">
        <v>354.0</v>
      </c>
      <c r="B496" s="1">
        <v>1735.0</v>
      </c>
      <c r="C496" s="2" t="s">
        <v>993</v>
      </c>
      <c r="D496" s="1" t="s">
        <v>994</v>
      </c>
      <c r="E496" s="1">
        <v>3.0</v>
      </c>
      <c r="F496" s="3" t="str">
        <f>IFERROR(__xludf.DUMMYFUNCTION("GOOGLETRANSLATE(D496,""zh"",""en"")"),"""No one tells us how to do it."" Want to participate in ESG, SMEs can do this")</f>
        <v>"No one tells us how to do it." Want to participate in ESG, SMEs can do this</v>
      </c>
    </row>
    <row r="497">
      <c r="A497" s="1">
        <v>355.0</v>
      </c>
      <c r="B497" s="1">
        <v>2459.0</v>
      </c>
      <c r="C497" s="2" t="s">
        <v>995</v>
      </c>
      <c r="D497" s="1" t="s">
        <v>996</v>
      </c>
      <c r="E497" s="1">
        <v>0.0</v>
      </c>
      <c r="F497" s="3" t="str">
        <f>IFERROR(__xludf.DUMMYFUNCTION("GOOGLETRANSLATE(D497,""zh"",""en"")"),"4 years of grinding a sword! Dacheng Chiayi Ma thick after the first phase of the food factory, Han Jiayu: Plant meat is the focus of Dacheng's future development")</f>
        <v>4 years of grinding a sword! Dacheng Chiayi Ma thick after the first phase of the food factory, Han Jiayu: Plant meat is the focus of Dacheng's future development</v>
      </c>
    </row>
    <row r="498">
      <c r="A498" s="1">
        <v>356.0</v>
      </c>
      <c r="B498" s="1">
        <v>1596.0</v>
      </c>
      <c r="C498" s="2" t="s">
        <v>997</v>
      </c>
      <c r="D498" s="1" t="s">
        <v>998</v>
      </c>
      <c r="E498" s="1">
        <v>3.0</v>
      </c>
      <c r="F498" s="3" t="str">
        <f>IFERROR(__xludf.DUMMYFUNCTION("GOOGLETRANSLATE(D498,""zh"",""en"")"),"""Famous Famous Reviews"" to abandon ideas can you master the best ""net zero emissions path""")</f>
        <v>"Famous Famous Reviews" to abandon ideas can you master the best "net zero emissions path"</v>
      </c>
    </row>
    <row r="499">
      <c r="A499" s="1">
        <v>357.0</v>
      </c>
      <c r="B499" s="1">
        <v>2036.0</v>
      </c>
      <c r="C499" s="2" t="s">
        <v>999</v>
      </c>
      <c r="D499" s="1" t="s">
        <v>1000</v>
      </c>
      <c r="E499" s="1">
        <v>0.0</v>
      </c>
      <c r="F499" s="3" t="str">
        <f>IFERROR(__xludf.DUMMYFUNCTION("GOOGLETRANSLATE(D499,""zh"",""en"")"),"One table to understand why actively promotes ESG companies, can get higher rewards")</f>
        <v>One table to understand why actively promotes ESG companies, can get higher rewards</v>
      </c>
    </row>
    <row r="500">
      <c r="A500" s="1">
        <v>358.0</v>
      </c>
      <c r="B500" s="1">
        <v>1386.0</v>
      </c>
      <c r="C500" s="2" t="s">
        <v>1001</v>
      </c>
      <c r="D500" s="1" t="s">
        <v>1002</v>
      </c>
      <c r="E500" s="1">
        <v>3.0</v>
      </c>
      <c r="F500" s="3" t="str">
        <f>IFERROR(__xludf.DUMMYFUNCTION("GOOGLETRANSLATE(D500,""zh"",""en"")"),"""Enterprise Carbon Health Inspection"" manufacturers need carbon footprint certification assistance. Huang Zhifang: The future will not be in line with the ""sustainable supply chain""")</f>
        <v>"Enterprise Carbon Health Inspection" manufacturers need carbon footprint certification assistance. Huang Zhifang: The future will not be in line with the "sustainable supply chain"</v>
      </c>
    </row>
    <row r="501">
      <c r="A501" s="1">
        <v>359.0</v>
      </c>
      <c r="B501" s="1">
        <v>2437.0</v>
      </c>
      <c r="C501" s="2" t="s">
        <v>1003</v>
      </c>
      <c r="D501" s="1" t="s">
        <v>1004</v>
      </c>
      <c r="E501" s="1">
        <v>0.0</v>
      </c>
      <c r="F501" s="3" t="str">
        <f>IFERROR(__xludf.DUMMYFUNCTION("GOOGLETRANSLATE(D501,""zh"",""en"")"),"Formosa Plastics New Smart leader ""Energy Storage National Team"" Wang Ruiyu: The largest ""power grid"" case in Taiwan will start next year")</f>
        <v>Formosa Plastics New Smart leader "Energy Storage National Team" Wang Ruiyu: The largest "power grid" case in Taiwan will start next year</v>
      </c>
    </row>
    <row r="502">
      <c r="A502" s="1">
        <v>360.0</v>
      </c>
      <c r="B502" s="1">
        <v>1223.0</v>
      </c>
      <c r="C502" s="2" t="s">
        <v>1005</v>
      </c>
      <c r="D502" s="1" t="s">
        <v>1006</v>
      </c>
      <c r="E502" s="1">
        <v>1.0</v>
      </c>
      <c r="F502" s="3" t="str">
        <f>IFERROR(__xludf.DUMMYFUNCTION("GOOGLETRANSLATE(D502,""zh"",""en"")"),"Haidilao's market value surpassed MediaTek for a time. Why is the stock price increasing more than 70 % now, but helplessly swallow the closure of 300 stores?")</f>
        <v>Haidilao's market value surpassed MediaTek for a time. Why is the stock price increasing more than 70 % now, but helplessly swallow the closure of 300 stores?</v>
      </c>
    </row>
    <row r="503">
      <c r="A503" s="1">
        <v>361.0</v>
      </c>
      <c r="B503" s="1">
        <v>1863.0</v>
      </c>
      <c r="C503" s="2" t="s">
        <v>1007</v>
      </c>
      <c r="D503" s="1" t="s">
        <v>1008</v>
      </c>
      <c r="E503" s="1">
        <v>0.0</v>
      </c>
      <c r="F503" s="3" t="str">
        <f>IFERROR(__xludf.DUMMYFUNCTION("GOOGLETRANSLATE(D503,""zh"",""en"")"),"Set up employee Elderly Rizhao Center! Sun Yueguang Investment Control spent 250 million yuan, Kaohsiung Nanzi set up a social enterprise company")</f>
        <v>Set up employee Elderly Rizhao Center! Sun Yueguang Investment Control spent 250 million yuan, Kaohsiung Nanzi set up a social enterprise company</v>
      </c>
    </row>
    <row r="504">
      <c r="A504" s="1">
        <v>362.0</v>
      </c>
      <c r="B504" s="1">
        <v>393.0</v>
      </c>
      <c r="C504" s="2" t="s">
        <v>1009</v>
      </c>
      <c r="D504" s="1" t="s">
        <v>1010</v>
      </c>
      <c r="E504" s="1">
        <v>3.0</v>
      </c>
      <c r="F504" s="3" t="str">
        <f>IFERROR(__xludf.DUMMYFUNCTION("GOOGLETRANSLATE(D504,""zh"",""en"")"),"Trump bombarded China's ""pollution""! Xi Jinping's goal: 2060 before 2060, carbon neutralization, call for green recovery")</f>
        <v>Trump bombarded China's "pollution"! Xi Jinping's goal: 2060 before 2060, carbon neutralization, call for green recovery</v>
      </c>
    </row>
    <row r="505">
      <c r="A505" s="1">
        <v>363.0</v>
      </c>
      <c r="B505" s="1">
        <v>1957.0</v>
      </c>
      <c r="C505" s="2" t="s">
        <v>1011</v>
      </c>
      <c r="D505" s="1" t="s">
        <v>1012</v>
      </c>
      <c r="E505" s="1">
        <v>0.0</v>
      </c>
      <c r="F505" s="3" t="str">
        <f>IFERROR(__xludf.DUMMYFUNCTION("GOOGLETRANSLATE(D505,""zh"",""en"")"),"The top 5 of the good cities in Asia, and Taiwan accounted for 3! Zhang Yihan: Everyone is curious. Why can such a small place be so large?")</f>
        <v>The top 5 of the good cities in Asia, and Taiwan accounted for 3! Zhang Yihan: Everyone is curious. Why can such a small place be so large?</v>
      </c>
    </row>
    <row r="506">
      <c r="A506" s="1">
        <v>364.0</v>
      </c>
      <c r="B506" s="1">
        <v>1310.0</v>
      </c>
      <c r="C506" s="2" t="s">
        <v>1013</v>
      </c>
      <c r="D506" s="1" t="s">
        <v>1014</v>
      </c>
      <c r="E506" s="1">
        <v>0.0</v>
      </c>
      <c r="F506" s="3" t="str">
        <f>IFERROR(__xludf.DUMMYFUNCTION("GOOGLETRANSLATE(D506,""zh"",""en"")"),"Delta's internal carbon price was charged for $ 300, and more than 200 energy -saving solutions were brought out! Why do you want to trouble carbon reduction?")</f>
        <v>Delta's internal carbon price was charged for $ 300, and more than 200 energy -saving solutions were brought out! Why do you want to trouble carbon reduction?</v>
      </c>
    </row>
    <row r="507">
      <c r="A507" s="1">
        <v>365.0</v>
      </c>
      <c r="B507" s="1">
        <v>1534.0</v>
      </c>
      <c r="C507" s="2" t="s">
        <v>1015</v>
      </c>
      <c r="D507" s="1" t="s">
        <v>1016</v>
      </c>
      <c r="E507" s="1">
        <v>0.0</v>
      </c>
      <c r="F507" s="3" t="str">
        <f>IFERROR(__xludf.DUMMYFUNCTION("GOOGLETRANSLATE(D507,""zh"",""en"")"),"""I hope to bring the spirit of sustainability into the universe."" Taisu builds 34,000 species of ""Plant Version Noah's Ark"".")</f>
        <v>"I hope to bring the spirit of sustainability into the universe." Taisu builds 34,000 species of "Plant Version Noah's Ark".</v>
      </c>
    </row>
    <row r="508">
      <c r="A508" s="1">
        <v>366.0</v>
      </c>
      <c r="B508" s="1">
        <v>119.0</v>
      </c>
      <c r="C508" s="2" t="s">
        <v>1017</v>
      </c>
      <c r="D508" s="1" t="s">
        <v>1018</v>
      </c>
      <c r="E508" s="1">
        <v>3.0</v>
      </c>
      <c r="F508" s="3" t="str">
        <f>IFERROR(__xludf.DUMMYFUNCTION("GOOGLETRANSLATE(D508,""zh"",""en"")"),"Economic Analysis / Green Energy will fall into the dark period of Taiwan's solar industry")</f>
        <v>Economic Analysis / Green Energy will fall into the dark period of Taiwan's solar industry</v>
      </c>
    </row>
    <row r="509">
      <c r="A509" s="1">
        <v>367.0</v>
      </c>
      <c r="B509" s="1">
        <v>1265.0</v>
      </c>
      <c r="C509" s="2" t="s">
        <v>1019</v>
      </c>
      <c r="D509" s="1" t="s">
        <v>1020</v>
      </c>
      <c r="E509" s="1">
        <v>0.0</v>
      </c>
      <c r="F509" s="3" t="str">
        <f>IFERROR(__xludf.DUMMYFUNCTION("GOOGLETRANSLATE(D509,""zh"",""en"")"),"It is as juicy as real meat? 3D printing artificial steak appeared, star -rated restaurants adopted")</f>
        <v>It is as juicy as real meat? 3D printing artificial steak appeared, star -rated restaurants adopted</v>
      </c>
    </row>
    <row r="510">
      <c r="A510" s="1">
        <v>368.0</v>
      </c>
      <c r="B510" s="1">
        <v>1338.0</v>
      </c>
      <c r="C510" s="2" t="s">
        <v>1021</v>
      </c>
      <c r="D510" s="1" t="s">
        <v>1022</v>
      </c>
      <c r="E510" s="1">
        <v>0.0</v>
      </c>
      <c r="F510" s="3" t="str">
        <f>IFERROR(__xludf.DUMMYFUNCTION("GOOGLETRANSLATE(D510,""zh"",""en"")"),"I only have to have been to China Steel for a lifetime.")</f>
        <v>I only have to have been to China Steel for a lifetime.</v>
      </c>
    </row>
    <row r="511">
      <c r="A511" s="1">
        <v>369.0</v>
      </c>
      <c r="B511" s="1">
        <v>1474.0</v>
      </c>
      <c r="C511" s="2" t="s">
        <v>1023</v>
      </c>
      <c r="D511" s="1" t="s">
        <v>1024</v>
      </c>
      <c r="E511" s="1">
        <v>0.0</v>
      </c>
      <c r="F511" s="3" t="str">
        <f>IFERROR(__xludf.DUMMYFUNCTION("GOOGLETRANSLATE(D511,""zh"",""en"")"),"Cloud Leopard Energy Cabinet is listed! Starting from covering solar energy, GOOGLE and Yushan Jin are customers.")</f>
        <v>Cloud Leopard Energy Cabinet is listed! Starting from covering solar energy, GOOGLE and Yushan Jin are customers.</v>
      </c>
    </row>
    <row r="512">
      <c r="A512" s="1">
        <v>370.0</v>
      </c>
      <c r="B512" s="1">
        <v>1503.0</v>
      </c>
      <c r="C512" s="2" t="s">
        <v>1025</v>
      </c>
      <c r="D512" s="1" t="s">
        <v>1026</v>
      </c>
      <c r="E512" s="1">
        <v>4.0</v>
      </c>
      <c r="F512" s="3" t="str">
        <f>IFERROR(__xludf.DUMMYFUNCTION("GOOGLETRANSLATE(D512,""zh"",""en"")"),"He didn't want Wang Yongqing's Sun Bai, why jumped into a family corporate fire pit that had been lost for 5 years? Story starts from 2005")</f>
        <v>He didn't want Wang Yongqing's Sun Bai, why jumped into a family corporate fire pit that had been lost for 5 years? Story starts from 2005</v>
      </c>
    </row>
    <row r="513">
      <c r="A513" s="1">
        <v>371.0</v>
      </c>
      <c r="B513" s="1">
        <v>925.0</v>
      </c>
      <c r="C513" s="2" t="s">
        <v>1027</v>
      </c>
      <c r="D513" s="1" t="s">
        <v>1028</v>
      </c>
      <c r="E513" s="1">
        <v>3.0</v>
      </c>
      <c r="F513" s="3" t="str">
        <f>IFERROR(__xludf.DUMMYFUNCTION("GOOGLETRANSLATE(D513,""zh"",""en"")"),"China's carbon trading market is officially launched! The global buddies fight for carbon reduction, why don't they please both sides?")</f>
        <v>China's carbon trading market is officially launched! The global buddies fight for carbon reduction, why don't they please both sides?</v>
      </c>
    </row>
    <row r="514">
      <c r="A514" s="1">
        <v>372.0</v>
      </c>
      <c r="B514" s="1">
        <v>797.0</v>
      </c>
      <c r="C514" s="2" t="s">
        <v>1029</v>
      </c>
      <c r="D514" s="1" t="s">
        <v>1030</v>
      </c>
      <c r="E514" s="1">
        <v>3.0</v>
      </c>
      <c r="F514" s="3" t="str">
        <f>IFERROR(__xludf.DUMMYFUNCTION("GOOGLETRANSLATE(D514,""zh"",""en"")"),"The heat wave strikes Taipei! Glass curtain building, just like ""wearing mink coats in summer"" ... Experts: building materials and design should be adapt to local conditions")</f>
        <v>The heat wave strikes Taipei! Glass curtain building, just like "wearing mink coats in summer" ... Experts: building materials and design should be adapt to local conditions</v>
      </c>
    </row>
    <row r="515">
      <c r="A515" s="1">
        <v>373.0</v>
      </c>
      <c r="B515" s="1">
        <v>803.0</v>
      </c>
      <c r="C515" s="2" t="s">
        <v>1031</v>
      </c>
      <c r="D515" s="1" t="s">
        <v>1032</v>
      </c>
      <c r="E515" s="1">
        <v>3.0</v>
      </c>
      <c r="F515" s="3" t="str">
        <f>IFERROR(__xludf.DUMMYFUNCTION("GOOGLETRANSLATE(D515,""zh"",""en"")"),"Who kills marine life? Studies: Chemical and plastic pollutants have a significant impact, why not be regulated")</f>
        <v>Who kills marine life? Studies: Chemical and plastic pollutants have a significant impact, why not be regulated</v>
      </c>
    </row>
    <row r="516">
      <c r="A516" s="1">
        <v>374.0</v>
      </c>
      <c r="B516" s="1">
        <v>598.0</v>
      </c>
      <c r="C516" s="2" t="s">
        <v>1033</v>
      </c>
      <c r="D516" s="1" t="s">
        <v>1034</v>
      </c>
      <c r="E516" s="1">
        <v>3.0</v>
      </c>
      <c r="F516" s="3" t="str">
        <f>IFERROR(__xludf.DUMMYFUNCTION("GOOGLETRANSLATE(D516,""zh"",""en"")"),"Do you look at EPS or ESG? Every dollar goes out, determines whether you are a sustainable victim or a good investor")</f>
        <v>Do you look at EPS or ESG? Every dollar goes out, determines whether you are a sustainable victim or a good investor</v>
      </c>
    </row>
    <row r="517">
      <c r="A517" s="1">
        <v>375.0</v>
      </c>
      <c r="B517" s="1">
        <v>1401.0</v>
      </c>
      <c r="C517" s="2" t="s">
        <v>1035</v>
      </c>
      <c r="D517" s="1" t="s">
        <v>1036</v>
      </c>
      <c r="E517" s="1">
        <v>0.0</v>
      </c>
      <c r="F517" s="3" t="str">
        <f>IFERROR(__xludf.DUMMYFUNCTION("GOOGLETRANSLATE(D517,""zh"",""en"")"),"Elected to Dao Qiongyong Index for 8 consecutive years! Yushan implements social justice with financial operations")</f>
        <v>Elected to Dao Qiongyong Index for 8 consecutive years! Yushan implements social justice with financial operations</v>
      </c>
    </row>
    <row r="518">
      <c r="A518" s="1">
        <v>376.0</v>
      </c>
      <c r="B518" s="1">
        <v>149.0</v>
      </c>
      <c r="C518" s="2" t="s">
        <v>1037</v>
      </c>
      <c r="D518" s="1" t="s">
        <v>1038</v>
      </c>
      <c r="E518" s="1">
        <v>1.0</v>
      </c>
      <c r="F518" s="3" t="str">
        <f>IFERROR(__xludf.DUMMYFUNCTION("GOOGLETRANSLATE(D518,""zh"",""en"")"),"Isn't Huaying and Green Energy the worst? Nearly 50 billion borrowings expired, the shareholder of Datong ""Corruption"" within one year")</f>
        <v>Isn't Huaying and Green Energy the worst? Nearly 50 billion borrowings expired, the shareholder of Datong "Corruption" within one year</v>
      </c>
    </row>
    <row r="519">
      <c r="A519" s="1">
        <v>377.0</v>
      </c>
      <c r="B519" s="1">
        <v>518.0</v>
      </c>
      <c r="C519" s="2" t="s">
        <v>1039</v>
      </c>
      <c r="D519" s="1" t="s">
        <v>1040</v>
      </c>
      <c r="E519" s="1">
        <v>3.0</v>
      </c>
      <c r="F519" s="3" t="str">
        <f>IFERROR(__xludf.DUMMYFUNCTION("GOOGLETRANSLATE(D519,""zh"",""en"")"),"Cisection lenses are used to rush toilet? You may accidentally eat plastic particles! Teach you 3 tricks to correct recycling method")</f>
        <v>Cisection lenses are used to rush toilet? You may accidentally eat plastic particles! Teach you 3 tricks to correct recycling method</v>
      </c>
    </row>
    <row r="520">
      <c r="A520" s="1">
        <v>378.0</v>
      </c>
      <c r="B520" s="1">
        <v>502.0</v>
      </c>
      <c r="C520" s="2" t="s">
        <v>1041</v>
      </c>
      <c r="D520" s="1" t="s">
        <v>1042</v>
      </c>
      <c r="E520" s="1">
        <v>3.0</v>
      </c>
      <c r="F520" s="3" t="str">
        <f>IFERROR(__xludf.DUMMYFUNCTION("GOOGLETRANSLATE(D520,""zh"",""en"")"),"The wildfire raging, the rise of the sea level ... ""Climate change"" made Trump re -elected as a dream? From the perspective of the US presidential election: How to determine the votes of the climate policy")</f>
        <v>The wildfire raging, the rise of the sea level ... "Climate change" made Trump re -elected as a dream? From the perspective of the US presidential election: How to determine the votes of the climate policy</v>
      </c>
    </row>
    <row r="521">
      <c r="A521" s="1">
        <v>379.0</v>
      </c>
      <c r="B521" s="1">
        <v>507.0</v>
      </c>
      <c r="C521" s="2" t="s">
        <v>1043</v>
      </c>
      <c r="D521" s="1" t="s">
        <v>1044</v>
      </c>
      <c r="E521" s="1">
        <v>3.0</v>
      </c>
      <c r="F521" s="3" t="str">
        <f>IFERROR(__xludf.DUMMYFUNCTION("GOOGLETRANSLATE(D521,""zh"",""en"")"),"""What to eat for lunch"" is closely related to ESG? Don't wait for the last fish to be killed, we only understand that the money cannot be used!")</f>
        <v>"What to eat for lunch" is closely related to ESG? Don't wait for the last fish to be killed, we only understand that the money cannot be used!</v>
      </c>
    </row>
    <row r="522">
      <c r="A522" s="1">
        <v>380.0</v>
      </c>
      <c r="B522" s="1">
        <v>971.0</v>
      </c>
      <c r="C522" s="2" t="s">
        <v>1045</v>
      </c>
      <c r="D522" s="1" t="s">
        <v>1046</v>
      </c>
      <c r="E522" s="1">
        <v>3.0</v>
      </c>
      <c r="F522" s="3" t="str">
        <f>IFERROR(__xludf.DUMMYFUNCTION("GOOGLETRANSLATE(D522,""zh"",""en"")"),"The road to buying vegetables in Ama: Jinshan Town under the shadow of nuclear power")</f>
        <v>The road to buying vegetables in Ama: Jinshan Town under the shadow of nuclear power</v>
      </c>
    </row>
    <row r="523">
      <c r="A523" s="1">
        <v>381.0</v>
      </c>
      <c r="B523" s="1">
        <v>2307.0</v>
      </c>
      <c r="C523" s="2" t="s">
        <v>1047</v>
      </c>
      <c r="D523" s="1" t="s">
        <v>1048</v>
      </c>
      <c r="E523" s="1">
        <v>2.0</v>
      </c>
      <c r="F523" s="3" t="str">
        <f>IFERROR(__xludf.DUMMYFUNCTION("GOOGLETRANSLATE(D523,""zh"",""en"")"),"""For a while, I have to include 3 small cucumbers every day every day!"" During the epidemic, how can the Nongwei fruit and vegetables be supplied stably and rushed out of the growth of good results?")</f>
        <v>"For a while, I have to include 3 small cucumbers every day every day!" During the epidemic, how can the Nongwei fruit and vegetables be supplied stably and rushed out of the growth of good results?</v>
      </c>
    </row>
    <row r="524">
      <c r="A524" s="1">
        <v>382.0</v>
      </c>
      <c r="B524" s="1">
        <v>1015.0</v>
      </c>
      <c r="C524" s="2" t="s">
        <v>1049</v>
      </c>
      <c r="D524" s="1" t="s">
        <v>1050</v>
      </c>
      <c r="E524" s="1">
        <v>0.0</v>
      </c>
      <c r="F524" s="3" t="str">
        <f>IFERROR(__xludf.DUMMYFUNCTION("GOOGLETRANSLATE(D524,""zh"",""en"")"),"After welcoming the epidemic era, ""zero contact"" has become a new financial life")</f>
        <v>After welcoming the epidemic era, "zero contact" has become a new financial life</v>
      </c>
    </row>
    <row r="525">
      <c r="A525" s="1">
        <v>383.0</v>
      </c>
      <c r="B525" s="1">
        <v>1778.0</v>
      </c>
      <c r="C525" s="2" t="s">
        <v>1051</v>
      </c>
      <c r="D525" s="1" t="s">
        <v>1052</v>
      </c>
      <c r="E525" s="1">
        <v>0.0</v>
      </c>
      <c r="F525" s="3" t="str">
        <f>IFERROR(__xludf.DUMMYFUNCTION("GOOGLETRANSLATE(D525,""zh"",""en"")"),"I haven't joked with you! Dyson New Technology ""Air Clean Pure"" is about to go public")</f>
        <v>I haven't joked with you! Dyson New Technology "Air Clean Pure" is about to go public</v>
      </c>
    </row>
    <row r="526">
      <c r="A526" s="1">
        <v>384.0</v>
      </c>
      <c r="B526" s="1">
        <v>675.0</v>
      </c>
      <c r="C526" s="2" t="s">
        <v>1053</v>
      </c>
      <c r="D526" s="1" t="s">
        <v>1054</v>
      </c>
      <c r="E526" s="1">
        <v>0.0</v>
      </c>
      <c r="F526" s="3" t="str">
        <f>IFERROR(__xludf.DUMMYFUNCTION("GOOGLETRANSLATE(D526,""zh"",""en"")"),"In 20 years, it cost $ 1 billion in carbon -saving water reduction ... 3M company anti -climate change: performance has grown against the trend")</f>
        <v>In 20 years, it cost $ 1 billion in carbon -saving water reduction ... 3M company anti -climate change: performance has grown against the trend</v>
      </c>
    </row>
    <row r="527">
      <c r="A527" s="1">
        <v>385.0</v>
      </c>
      <c r="B527" s="1">
        <v>903.0</v>
      </c>
      <c r="C527" s="2" t="s">
        <v>1055</v>
      </c>
      <c r="D527" s="1" t="s">
        <v>1056</v>
      </c>
      <c r="E527" s="1">
        <v>3.0</v>
      </c>
      <c r="F527" s="3" t="str">
        <f>IFERROR(__xludf.DUMMYFUNCTION("GOOGLETRANSLATE(D527,""zh"",""en"")"),"""McKinsey Talking Enterprise Transformation"" ""Towns towels every year, there are still water coming out, but less and less"", old companies keep old towels, after all, they will do")</f>
        <v>"McKinsey Talking Enterprise Transformation" "Towns towels every year, there are still water coming out, but less and less", old companies keep old towels, after all, they will do</v>
      </c>
    </row>
    <row r="528">
      <c r="A528" s="1">
        <v>386.0</v>
      </c>
      <c r="B528" s="1">
        <v>583.0</v>
      </c>
      <c r="C528" s="2" t="s">
        <v>1057</v>
      </c>
      <c r="D528" s="1" t="s">
        <v>1058</v>
      </c>
      <c r="E528" s="1">
        <v>4.0</v>
      </c>
      <c r="F528" s="3" t="str">
        <f>IFERROR(__xludf.DUMMYFUNCTION("GOOGLETRANSLATE(D528,""zh"",""en"")"),"Australian coal forbidden to Australia is a lot of electricity. Employees climb the 20th floor to work and the city is dark! Huadian high -level: political priority, decision -making difficult to change")</f>
        <v>Australian coal forbidden to Australia is a lot of electricity. Employees climb the 20th floor to work and the city is dark! Huadian high -level: political priority, decision -making difficult to change</v>
      </c>
    </row>
    <row r="529">
      <c r="A529" s="1">
        <v>387.0</v>
      </c>
      <c r="B529" s="1">
        <v>329.0</v>
      </c>
      <c r="C529" s="2" t="s">
        <v>1059</v>
      </c>
      <c r="D529" s="1" t="s">
        <v>1060</v>
      </c>
      <c r="E529" s="1">
        <v>0.0</v>
      </c>
      <c r="F529" s="3" t="str">
        <f>IFERROR(__xludf.DUMMYFUNCTION("GOOGLETRANSLATE(D529,""zh"",""en"")"),"From the housewife to the hundreds of billions of big groups ... For two years, how did Yan Chen Lilian at the helm of Yulong shocked the storm?")</f>
        <v>From the housewife to the hundreds of billions of big groups ... For two years, how did Yan Chen Lilian at the helm of Yulong shocked the storm?</v>
      </c>
    </row>
    <row r="530">
      <c r="A530" s="1">
        <v>388.0</v>
      </c>
      <c r="B530" s="1">
        <v>1453.0</v>
      </c>
      <c r="C530" s="2" t="s">
        <v>1061</v>
      </c>
      <c r="D530" s="1" t="s">
        <v>1062</v>
      </c>
      <c r="E530" s="1">
        <v>3.0</v>
      </c>
      <c r="F530" s="3" t="str">
        <f>IFERROR(__xludf.DUMMYFUNCTION("GOOGLETRANSLATE(D530,""zh"",""en"")"),"How do small and medium -sized enterprises do ESG? ""Potential B -type Enterprise Accelerator Project"" takes you to quickly clear the level!")</f>
        <v>How do small and medium -sized enterprises do ESG? "Potential B -type Enterprise Accelerator Project" takes you to quickly clear the level!</v>
      </c>
    </row>
    <row r="531">
      <c r="A531" s="1">
        <v>389.0</v>
      </c>
      <c r="B531" s="1">
        <v>1797.0</v>
      </c>
      <c r="C531" s="2" t="s">
        <v>1063</v>
      </c>
      <c r="D531" s="1" t="s">
        <v>1064</v>
      </c>
      <c r="E531" s="1">
        <v>0.0</v>
      </c>
      <c r="F531" s="3" t="str">
        <f>IFERROR(__xludf.DUMMYFUNCTION("GOOGLETRANSLATE(D531,""zh"",""en"")"),"The head of Taiwan's financial industry Cathay Gold Control into RE100 corporate member")</f>
        <v>The head of Taiwan's financial industry Cathay Gold Control into RE100 corporate member</v>
      </c>
    </row>
    <row r="532">
      <c r="A532" s="1">
        <v>390.0</v>
      </c>
      <c r="B532" s="1">
        <v>1640.0</v>
      </c>
      <c r="C532" s="2" t="s">
        <v>1065</v>
      </c>
      <c r="D532" s="1" t="s">
        <v>1066</v>
      </c>
      <c r="E532" s="1">
        <v>3.0</v>
      </c>
      <c r="F532" s="3" t="str">
        <f>IFERROR(__xludf.DUMMYFUNCTION("GOOGLETRANSLATE(D532,""zh"",""en"")"),"Exclusive interview ""Carter, Stances: Do not expect the current approach to save the earth! After COP26, there is still a long way to go")</f>
        <v>Exclusive interview "Carter, Stances: Do not expect the current approach to save the earth! After COP26, there is still a long way to go</v>
      </c>
    </row>
    <row r="533">
      <c r="A533" s="1">
        <v>391.0</v>
      </c>
      <c r="B533" s="1">
        <v>1471.0</v>
      </c>
      <c r="C533" s="2" t="s">
        <v>1067</v>
      </c>
      <c r="D533" s="1" t="s">
        <v>1068</v>
      </c>
      <c r="E533" s="1">
        <v>3.0</v>
      </c>
      <c r="F533" s="3" t="str">
        <f>IFERROR(__xludf.DUMMYFUNCTION("GOOGLETRANSLATE(D533,""zh"",""en"")"),"Sustainable operation is the future trend! In 2022, corporate operations are key at one time")</f>
        <v>Sustainable operation is the future trend! In 2022, corporate operations are key at one time</v>
      </c>
    </row>
    <row r="534">
      <c r="A534" s="1">
        <v>392.0</v>
      </c>
      <c r="B534" s="1">
        <v>1675.0</v>
      </c>
      <c r="C534" s="2" t="s">
        <v>1069</v>
      </c>
      <c r="D534" s="1" t="s">
        <v>1070</v>
      </c>
      <c r="E534" s="1">
        <v>3.0</v>
      </c>
      <c r="F534" s="3" t="str">
        <f>IFERROR(__xludf.DUMMYFUNCTION("GOOGLETRANSLATE(D534,""zh"",""en"")"),"Carbon check is a big challenge! Seven institutions investigated 200,000 companies in carbon, Wang Meihua: Counseling increases 2 institutions")</f>
        <v>Carbon check is a big challenge! Seven institutions investigated 200,000 companies in carbon, Wang Meihua: Counseling increases 2 institutions</v>
      </c>
    </row>
    <row r="535">
      <c r="A535" s="1">
        <v>393.0</v>
      </c>
      <c r="B535" s="1">
        <v>1207.0</v>
      </c>
      <c r="C535" s="2" t="s">
        <v>1071</v>
      </c>
      <c r="D535" s="1" t="s">
        <v>1072</v>
      </c>
      <c r="E535" s="1">
        <v>0.0</v>
      </c>
      <c r="F535" s="3" t="str">
        <f>IFERROR(__xludf.DUMMYFUNCTION("GOOGLETRANSLATE(D535,""zh"",""en"")"),"Qunchuang adjusts salary in advance! The starting salary of college students is 38,000 to 44,000 yuan, and 58,000 yuan is viewed by 48,000 masters")</f>
        <v>Qunchuang adjusts salary in advance! The starting salary of college students is 38,000 to 44,000 yuan, and 58,000 yuan is viewed by 48,000 masters</v>
      </c>
    </row>
    <row r="536">
      <c r="A536" s="1">
        <v>394.0</v>
      </c>
      <c r="B536" s="1">
        <v>2342.0</v>
      </c>
      <c r="C536" s="2" t="s">
        <v>1073</v>
      </c>
      <c r="D536" s="1" t="s">
        <v>1074</v>
      </c>
      <c r="E536" s="1">
        <v>1.0</v>
      </c>
      <c r="F536" s="3" t="str">
        <f>IFERROR(__xludf.DUMMYFUNCTION("GOOGLETRANSLATE(D536,""zh"",""en"")"),"European customers 7 days in a row of 4 consecutive chase and ""cut off without carbon""! 300 small and medium -sized enterprises in -depth investigations ""Taiwan has no capital lying flat""")</f>
        <v>European customers 7 days in a row of 4 consecutive chase and "cut off without carbon"! 300 small and medium -sized enterprises in -depth investigations "Taiwan has no capital lying flat"</v>
      </c>
    </row>
    <row r="537">
      <c r="A537" s="1">
        <v>395.0</v>
      </c>
      <c r="B537" s="1">
        <v>886.0</v>
      </c>
      <c r="C537" s="2" t="s">
        <v>1075</v>
      </c>
      <c r="D537" s="1" t="s">
        <v>1076</v>
      </c>
      <c r="E537" s="1">
        <v>3.0</v>
      </c>
      <c r="F537" s="3" t="str">
        <f>IFERROR(__xludf.DUMMYFUNCTION("GOOGLETRANSLATE(D537,""zh"",""en"")"),"""Industrial Dilemma"" TSMC and Sinosteel are cleaning up, and they are waiting for government systemic strategic support")</f>
        <v>"Industrial Dilemma" TSMC and Sinosteel are cleaning up, and they are waiting for government systemic strategic support</v>
      </c>
    </row>
    <row r="538">
      <c r="A538" s="1">
        <v>396.0</v>
      </c>
      <c r="B538" s="1">
        <v>618.0</v>
      </c>
      <c r="C538" s="2" t="s">
        <v>1077</v>
      </c>
      <c r="D538" s="1" t="s">
        <v>1078</v>
      </c>
      <c r="E538" s="1">
        <v>1.0</v>
      </c>
      <c r="F538" s="3" t="str">
        <f>IFERROR(__xludf.DUMMYFUNCTION("GOOGLETRANSLATE(D538,""zh"",""en"")"),"He has won the ""Golden Hand Award"" by Lin Jialong! Dahua Shangjie Factory stole air pollution for 5 years and was recovered by 110 million air pollution fees")</f>
        <v>He has won the "Golden Hand Award" by Lin Jialong! Dahua Shangjie Factory stole air pollution for 5 years and was recovered by 110 million air pollution fees</v>
      </c>
    </row>
    <row r="539">
      <c r="A539" s="1">
        <v>397.0</v>
      </c>
      <c r="B539" s="1">
        <v>468.0</v>
      </c>
      <c r="C539" s="2" t="s">
        <v>1079</v>
      </c>
      <c r="D539" s="1" t="s">
        <v>1080</v>
      </c>
      <c r="E539" s="1">
        <v>3.0</v>
      </c>
      <c r="F539" s="3" t="str">
        <f>IFERROR(__xludf.DUMMYFUNCTION("GOOGLETRANSLATE(D539,""zh"",""en"")"),"Forcing monkeys to depression for life, heating the dog to death, injected chemical agents into rabbit eyes ... Why should we refuse cruel living experiments")</f>
        <v>Forcing monkeys to depression for life, heating the dog to death, injected chemical agents into rabbit eyes ... Why should we refuse cruel living experiments</v>
      </c>
    </row>
    <row r="540">
      <c r="A540" s="1">
        <v>398.0</v>
      </c>
      <c r="B540" s="1">
        <v>1235.0</v>
      </c>
      <c r="C540" s="2" t="s">
        <v>1081</v>
      </c>
      <c r="D540" s="1" t="s">
        <v>1082</v>
      </c>
      <c r="E540" s="1">
        <v>0.0</v>
      </c>
      <c r="F540" s="3" t="str">
        <f>IFERROR(__xludf.DUMMYFUNCTION("GOOGLETRANSLATE(D540,""zh"",""en"")"),"""Blue Economy"" rise! The ocean is also a good carbon helper. The carbon amount of seagrass and seaweed seal is much higher than the tropical rain forest")</f>
        <v>"Blue Economy" rise! The ocean is also a good carbon helper. The carbon amount of seagrass and seaweed seal is much higher than the tropical rain forest</v>
      </c>
    </row>
    <row r="541">
      <c r="A541" s="1">
        <v>399.0</v>
      </c>
      <c r="B541" s="1">
        <v>1877.0</v>
      </c>
      <c r="C541" s="2" t="s">
        <v>1083</v>
      </c>
      <c r="D541" s="1" t="s">
        <v>1084</v>
      </c>
      <c r="E541" s="1">
        <v>0.0</v>
      </c>
      <c r="F541" s="3" t="str">
        <f>IFERROR(__xludf.DUMMYFUNCTION("GOOGLETRANSLATE(D541,""zh"",""en"")"),"TSMC and Tesla's production lines are both captured! How to grab 10 % of the global markets and turn over the hidden champion of Taiwan?")</f>
        <v>TSMC and Tesla's production lines are both captured! How to grab 10 % of the global markets and turn over the hidden champion of Taiwan?</v>
      </c>
    </row>
    <row r="542">
      <c r="A542" s="1">
        <v>400.0</v>
      </c>
      <c r="B542" s="1">
        <v>1632.0</v>
      </c>
      <c r="C542" s="2" t="s">
        <v>1085</v>
      </c>
      <c r="D542" s="1" t="s">
        <v>1086</v>
      </c>
      <c r="E542" s="1">
        <v>3.0</v>
      </c>
      <c r="F542" s="3" t="str">
        <f>IFERROR(__xludf.DUMMYFUNCTION("GOOGLETRANSLATE(D542,""zh"",""en"")"),"""It can also be painful to be environmentally friendly!"" How can the Takashima Jingxiang Group get rid of the stereotype and attract young people to reduce the net beach?")</f>
        <v>"It can also be painful to be environmentally friendly!" How can the Takashima Jingxiang Group get rid of the stereotype and attract young people to reduce the net beach?</v>
      </c>
    </row>
    <row r="543">
      <c r="A543" s="1">
        <v>401.0</v>
      </c>
      <c r="B543" s="1">
        <v>1869.0</v>
      </c>
      <c r="C543" s="2" t="s">
        <v>1087</v>
      </c>
      <c r="D543" s="1" t="s">
        <v>1088</v>
      </c>
      <c r="E543" s="1">
        <v>3.0</v>
      </c>
      <c r="F543" s="3" t="str">
        <f>IFERROR(__xludf.DUMMYFUNCTION("GOOGLETRANSLATE(D543,""zh"",""en"")"),"The green wave strikes, and the first green technology new national team has officially become a army to welcome the major business opportunities for transformation.")</f>
        <v>The green wave strikes, and the first green technology new national team has officially become a army to welcome the major business opportunities for transformation.</v>
      </c>
    </row>
    <row r="544">
      <c r="A544" s="1">
        <v>402.0</v>
      </c>
      <c r="B544" s="1">
        <v>2131.0</v>
      </c>
      <c r="C544" s="2" t="s">
        <v>1089</v>
      </c>
      <c r="D544" s="1" t="s">
        <v>1090</v>
      </c>
      <c r="E544" s="1">
        <v>0.0</v>
      </c>
      <c r="F544" s="3" t="str">
        <f>IFERROR(__xludf.DUMMYFUNCTION("GOOGLETRANSLATE(D544,""zh"",""en"")"),"Generally, employees can also receive 18 months and 10 days a month to work at home! Taiwan grabbing talents, the core team of the ""Presbyterian Formation"" appeared")</f>
        <v>Generally, employees can also receive 18 months and 10 days a month to work at home! Taiwan grabbing talents, the core team of the "Presbyterian Formation" appeared</v>
      </c>
    </row>
    <row r="545">
      <c r="A545" s="1">
        <v>403.0</v>
      </c>
      <c r="B545" s="1">
        <v>437.0</v>
      </c>
      <c r="C545" s="2" t="s">
        <v>1091</v>
      </c>
      <c r="D545" s="1" t="s">
        <v>1092</v>
      </c>
      <c r="E545" s="1">
        <v>0.0</v>
      </c>
      <c r="F545" s="3" t="str">
        <f>IFERROR(__xludf.DUMMYFUNCTION("GOOGLETRANSLATE(D545,""zh"",""en"")"),"Wuhan pneumoniated film industry! Disney's ""Crisis Management"" lesson: This method increases the company's annual increase of 2 %, earning 3.9 billion US dollars")</f>
        <v>Wuhan pneumoniated film industry! Disney's "Crisis Management" lesson: This method increases the company's annual increase of 2 %, earning 3.9 billion US dollars</v>
      </c>
    </row>
    <row r="546">
      <c r="A546" s="1">
        <v>404.0</v>
      </c>
      <c r="B546" s="1">
        <v>1784.0</v>
      </c>
      <c r="C546" s="2" t="s">
        <v>1093</v>
      </c>
      <c r="D546" s="1" t="s">
        <v>1094</v>
      </c>
      <c r="E546" s="1">
        <v>0.0</v>
      </c>
      <c r="F546" s="3" t="str">
        <f>IFERROR(__xludf.DUMMYFUNCTION("GOOGLETRANSLATE(D546,""zh"",""en"")"),"Carbon reduction 8 % is more environmentally friendly! Ya Ni successfully launched low carbon cement")</f>
        <v>Carbon reduction 8 % is more environmentally friendly! Ya Ni successfully launched low carbon cement</v>
      </c>
    </row>
    <row r="547">
      <c r="A547" s="1">
        <v>405.0</v>
      </c>
      <c r="B547" s="1">
        <v>1810.0</v>
      </c>
      <c r="C547" s="2" t="s">
        <v>1095</v>
      </c>
      <c r="D547" s="1" t="s">
        <v>1096</v>
      </c>
      <c r="E547" s="1">
        <v>3.0</v>
      </c>
      <c r="F547" s="3" t="str">
        <f>IFERROR(__xludf.DUMMYFUNCTION("GOOGLETRANSLATE(D547,""zh"",""en"")"),"Let a group of business owners rebuilt more than 20 years! ESG's attention to ethics is the foundation of the company's long -term profit")</f>
        <v>Let a group of business owners rebuilt more than 20 years! ESG's attention to ethics is the foundation of the company's long -term profit</v>
      </c>
    </row>
    <row r="548">
      <c r="A548" s="1">
        <v>406.0</v>
      </c>
      <c r="B548" s="1">
        <v>155.0</v>
      </c>
      <c r="C548" s="2" t="s">
        <v>1097</v>
      </c>
      <c r="D548" s="1" t="s">
        <v>1098</v>
      </c>
      <c r="E548" s="1">
        <v>3.0</v>
      </c>
      <c r="F548" s="3" t="str">
        <f>IFERROR(__xludf.DUMMYFUNCTION("GOOGLETRANSLATE(D548,""zh"",""en"")"),"Behind the disappearance of the Taiwan West Green Energy Zone is the pain point of renewable energy development")</f>
        <v>Behind the disappearance of the Taiwan West Green Energy Zone is the pain point of renewable energy development</v>
      </c>
    </row>
    <row r="549">
      <c r="A549" s="1">
        <v>407.0</v>
      </c>
      <c r="B549" s="1">
        <v>429.0</v>
      </c>
      <c r="C549" s="2" t="s">
        <v>1099</v>
      </c>
      <c r="D549" s="1" t="s">
        <v>1100</v>
      </c>
      <c r="E549" s="1">
        <v>0.0</v>
      </c>
      <c r="F549" s="3" t="str">
        <f>IFERROR(__xludf.DUMMYFUNCTION("GOOGLETRANSLATE(D549,""zh"",""en"")"),"The electricity consumption has decreased for 7 years! The carbon reduction effect is equal to 67 Daan Forest Park. How can Far East Department Store do?")</f>
        <v>The electricity consumption has decreased for 7 years! The carbon reduction effect is equal to 67 Daan Forest Park. How can Far East Department Store do?</v>
      </c>
    </row>
    <row r="550">
      <c r="A550" s="1">
        <v>408.0</v>
      </c>
      <c r="B550" s="1">
        <v>627.0</v>
      </c>
      <c r="C550" s="2" t="s">
        <v>1101</v>
      </c>
      <c r="D550" s="1" t="s">
        <v>1102</v>
      </c>
      <c r="E550" s="1">
        <v>3.0</v>
      </c>
      <c r="F550" s="3" t="str">
        <f>IFERROR(__xludf.DUMMYFUNCTION("GOOGLETRANSLATE(D550,""zh"",""en"")"),"""My money is to solve the earth's problem and build a city in Mars!"" Musk became the richest man in the world, the biggest inspiration to the world to the world")</f>
        <v>"My money is to solve the earth's problem and build a city in Mars!" Musk became the richest man in the world, the biggest inspiration to the world to the world</v>
      </c>
    </row>
    <row r="551">
      <c r="A551" s="1">
        <v>409.0</v>
      </c>
      <c r="B551" s="1">
        <v>1705.0</v>
      </c>
      <c r="C551" s="2" t="s">
        <v>1103</v>
      </c>
      <c r="D551" s="1" t="s">
        <v>1104</v>
      </c>
      <c r="E551" s="1">
        <v>3.0</v>
      </c>
      <c r="F551" s="3" t="str">
        <f>IFERROR(__xludf.DUMMYFUNCTION("GOOGLETRANSLATE(D551,""zh"",""en"")"),"Renewable energy accounts for more than 60%! How to achieve stable power supply?")</f>
        <v>Renewable energy accounts for more than 60%! How to achieve stable power supply?</v>
      </c>
    </row>
    <row r="552">
      <c r="A552" s="1">
        <v>410.0</v>
      </c>
      <c r="B552" s="1">
        <v>2002.0</v>
      </c>
      <c r="C552" s="2" t="s">
        <v>1105</v>
      </c>
      <c r="D552" s="1" t="s">
        <v>1106</v>
      </c>
      <c r="E552" s="1">
        <v>0.0</v>
      </c>
      <c r="F552" s="3" t="str">
        <f>IFERROR(__xludf.DUMMYFUNCTION("GOOGLETRANSLATE(D552,""zh"",""en"")"),"Retreat in many food safety storms! Li Ren promotes organic cultivation and no added products. After 25 years of sustainability")</f>
        <v>Retreat in many food safety storms! Li Ren promotes organic cultivation and no added products. After 25 years of sustainability</v>
      </c>
    </row>
    <row r="553">
      <c r="A553" s="1">
        <v>411.0</v>
      </c>
      <c r="B553" s="1">
        <v>422.0</v>
      </c>
      <c r="C553" s="2" t="s">
        <v>1107</v>
      </c>
      <c r="D553" s="1" t="s">
        <v>1108</v>
      </c>
      <c r="E553" s="1">
        <v>3.0</v>
      </c>
      <c r="F553" s="3" t="str">
        <f>IFERROR(__xludf.DUMMYFUNCTION("GOOGLETRANSLATE(D553,""zh"",""en"")"),"Wildlife and business are intertwined")</f>
        <v>Wildlife and business are intertwined</v>
      </c>
    </row>
    <row r="554">
      <c r="A554" s="1">
        <v>412.0</v>
      </c>
      <c r="B554" s="1">
        <v>194.0</v>
      </c>
      <c r="C554" s="2" t="s">
        <v>1109</v>
      </c>
      <c r="D554" s="1" t="s">
        <v>1110</v>
      </c>
      <c r="E554" s="1">
        <v>3.0</v>
      </c>
      <c r="F554" s="3" t="str">
        <f>IFERROR(__xludf.DUMMYFUNCTION("GOOGLETRANSLATE(D554,""zh"",""en"")"),"Millennial heart direction")</f>
        <v>Millennial heart direction</v>
      </c>
    </row>
    <row r="555">
      <c r="A555" s="1">
        <v>413.0</v>
      </c>
      <c r="B555" s="1">
        <v>817.0</v>
      </c>
      <c r="C555" s="2" t="s">
        <v>1111</v>
      </c>
      <c r="D555" s="1" t="s">
        <v>1112</v>
      </c>
      <c r="E555" s="1">
        <v>4.0</v>
      </c>
      <c r="F555" s="3" t="str">
        <f>IFERROR(__xludf.DUMMYFUNCTION("GOOGLETRANSLATE(D555,""zh"",""en"")"),"Treat Guo Dong, 73 -year -old Zhang Congyuan becomes rich legend: business decisions are willing to make benefits, private warmth helps to seek medical treatment")</f>
        <v>Treat Guo Dong, 73 -year -old Zhang Congyuan becomes rich legend: business decisions are willing to make benefits, private warmth helps to seek medical treatment</v>
      </c>
    </row>
    <row r="556">
      <c r="A556" s="1">
        <v>414.0</v>
      </c>
      <c r="B556" s="1">
        <v>1709.0</v>
      </c>
      <c r="C556" s="2" t="s">
        <v>1113</v>
      </c>
      <c r="D556" s="1" t="s">
        <v>1114</v>
      </c>
      <c r="E556" s="1">
        <v>0.0</v>
      </c>
      <c r="F556" s="3" t="str">
        <f>IFERROR(__xludf.DUMMYFUNCTION("GOOGLETRANSLATE(D556,""zh"",""en"")"),"USPace enters the shared electric vehicle market, and the new service ""Udrive You driver"" will bring additional benefits to Tesla car owners")</f>
        <v>USPace enters the shared electric vehicle market, and the new service "Udrive You driver" will bring additional benefits to Tesla car owners</v>
      </c>
    </row>
    <row r="557">
      <c r="A557" s="1">
        <v>415.0</v>
      </c>
      <c r="B557" s="1">
        <v>102.0</v>
      </c>
      <c r="C557" s="2" t="s">
        <v>1115</v>
      </c>
      <c r="D557" s="1" t="s">
        <v>1116</v>
      </c>
      <c r="E557" s="1">
        <v>3.0</v>
      </c>
      <c r="F557" s="3" t="str">
        <f>IFERROR(__xludf.DUMMYFUNCTION("GOOGLETRANSLATE(D557,""zh"",""en"")"),"Everyone is responsible for changing the expectations of the government!")</f>
        <v>Everyone is responsible for changing the expectations of the government!</v>
      </c>
    </row>
    <row r="558">
      <c r="A558" s="1">
        <v>416.0</v>
      </c>
      <c r="B558" s="1">
        <v>236.0</v>
      </c>
      <c r="C558" s="2" t="s">
        <v>1117</v>
      </c>
      <c r="D558" s="1" t="s">
        <v>1118</v>
      </c>
      <c r="E558" s="1">
        <v>3.0</v>
      </c>
      <c r="F558" s="3" t="str">
        <f>IFERROR(__xludf.DUMMYFUNCTION("GOOGLETRANSLATE(D558,""zh"",""en"")"),"New Crown pneumonia allows responsibilities to invest in the shape")</f>
        <v>New Crown pneumonia allows responsibilities to invest in the shape</v>
      </c>
    </row>
    <row r="559">
      <c r="A559" s="1">
        <v>417.0</v>
      </c>
      <c r="B559" s="1">
        <v>297.0</v>
      </c>
      <c r="C559" s="2" t="s">
        <v>1119</v>
      </c>
      <c r="D559" s="1" t="s">
        <v>1120</v>
      </c>
      <c r="E559" s="1">
        <v>3.0</v>
      </c>
      <c r="F559" s="3" t="str">
        <f>IFERROR(__xludf.DUMMYFUNCTION("GOOGLETRANSLATE(D559,""zh"",""en"")"),"Breaking 40 degrees in summer will be the new normal? Look at 5 charts: the most frequent high -temperature warning is the ""place""")</f>
        <v>Breaking 40 degrees in summer will be the new normal? Look at 5 charts: the most frequent high -temperature warning is the "place"</v>
      </c>
    </row>
    <row r="560">
      <c r="A560" s="1">
        <v>418.0</v>
      </c>
      <c r="B560" s="1">
        <v>802.0</v>
      </c>
      <c r="C560" s="2" t="s">
        <v>1121</v>
      </c>
      <c r="D560" s="1" t="s">
        <v>1122</v>
      </c>
      <c r="E560" s="1">
        <v>0.0</v>
      </c>
      <c r="F560" s="3" t="str">
        <f>IFERROR(__xludf.DUMMYFUNCTION("GOOGLETRANSLATE(D560,""zh"",""en"")"),"This company coexist with 60 big trees, and also turns coffee dregs into shampoo! Order's Director ""look at this"" is permanently operating")</f>
        <v>This company coexist with 60 big trees, and also turns coffee dregs into shampoo! Order's Director "look at this" is permanently operating</v>
      </c>
    </row>
    <row r="561">
      <c r="A561" s="1">
        <v>419.0</v>
      </c>
      <c r="B561" s="1">
        <v>1691.0</v>
      </c>
      <c r="C561" s="2" t="s">
        <v>1123</v>
      </c>
      <c r="D561" s="1" t="s">
        <v>1124</v>
      </c>
      <c r="E561" s="1">
        <v>0.0</v>
      </c>
      <c r="F561" s="3" t="str">
        <f>IFERROR(__xludf.DUMMYFUNCTION("GOOGLETRANSLATE(D561,""zh"",""en"")"),"The world's first paper mobile phone! Realme launches GT2 Pro to explore future perpetual design")</f>
        <v>The world's first paper mobile phone! Realme launches GT2 Pro to explore future perpetual design</v>
      </c>
    </row>
    <row r="562">
      <c r="A562" s="1">
        <v>420.0</v>
      </c>
      <c r="B562" s="1">
        <v>307.0</v>
      </c>
      <c r="C562" s="2" t="s">
        <v>1125</v>
      </c>
      <c r="D562" s="1" t="s">
        <v>1126</v>
      </c>
      <c r="E562" s="1">
        <v>3.0</v>
      </c>
      <c r="F562" s="3" t="str">
        <f>IFERROR(__xludf.DUMMYFUNCTION("GOOGLETRANSLATE(D562,""zh"",""en"")"),"The Arctic is high at 38 degrees, as hot as Taiwan! Hunger affects reproduction ability, polar bears for extinction at the end of the century")</f>
        <v>The Arctic is high at 38 degrees, as hot as Taiwan! Hunger affects reproduction ability, polar bears for extinction at the end of the century</v>
      </c>
    </row>
    <row r="563">
      <c r="A563" s="1">
        <v>421.0</v>
      </c>
      <c r="B563" s="1">
        <v>423.0</v>
      </c>
      <c r="C563" s="2" t="s">
        <v>1127</v>
      </c>
      <c r="D563" s="1" t="s">
        <v>1128</v>
      </c>
      <c r="E563" s="1">
        <v>4.0</v>
      </c>
      <c r="F563" s="3" t="str">
        <f>IFERROR(__xludf.DUMMYFUNCTION("GOOGLETRANSLATE(D563,""zh"",""en"")"),"Trump shouted that the cards were negotiated with US stocks scared! The stock market prospects are not good? Experts suggest that ""these three directions"" adjust the investment layout")</f>
        <v>Trump shouted that the cards were negotiated with US stocks scared! The stock market prospects are not good? Experts suggest that "these three directions" adjust the investment layout</v>
      </c>
    </row>
    <row r="564">
      <c r="A564" s="1">
        <v>422.0</v>
      </c>
      <c r="B564" s="1">
        <v>858.0</v>
      </c>
      <c r="C564" s="2" t="s">
        <v>1129</v>
      </c>
      <c r="D564" s="1" t="s">
        <v>1130</v>
      </c>
      <c r="E564" s="1">
        <v>0.0</v>
      </c>
      <c r="F564" s="3" t="str">
        <f>IFERROR(__xludf.DUMMYFUNCTION("GOOGLETRANSLATE(D564,""zh"",""en"")"),"Tattoo earned 0.57 yuan per share in the first season, and the three core causes fully reducing the carbon row")</f>
        <v>Tattoo earned 0.57 yuan per share in the first season, and the three core causes fully reducing the carbon row</v>
      </c>
    </row>
    <row r="565">
      <c r="A565" s="1">
        <v>423.0</v>
      </c>
      <c r="B565" s="1">
        <v>1922.0</v>
      </c>
      <c r="C565" s="2" t="s">
        <v>1131</v>
      </c>
      <c r="D565" s="1" t="s">
        <v>1132</v>
      </c>
      <c r="E565" s="1">
        <v>2.0</v>
      </c>
      <c r="F565" s="3" t="str">
        <f>IFERROR(__xludf.DUMMYFUNCTION("GOOGLETRANSLATE(D565,""zh"",""en"")"),"IC Design Factory M &amp; A Case Crossing Crossing Case! Between profit and innovation, why choose to sell a company at this moment? Huirong founder Shen Qian 50 days confessing")</f>
        <v>IC Design Factory M &amp; A Case Crossing Crossing Case! Between profit and innovation, why choose to sell a company at this moment? Huirong founder Shen Qian 50 days confessing</v>
      </c>
    </row>
    <row r="566">
      <c r="A566" s="1">
        <v>424.0</v>
      </c>
      <c r="B566" s="1">
        <v>1237.0</v>
      </c>
      <c r="C566" s="2" t="s">
        <v>1133</v>
      </c>
      <c r="D566" s="1" t="s">
        <v>1134</v>
      </c>
      <c r="E566" s="1">
        <v>3.0</v>
      </c>
      <c r="F566" s="3" t="str">
        <f>IFERROR(__xludf.DUMMYFUNCTION("GOOGLETRANSLATE(D566,""zh"",""en"")"),"The lack of unscrupulous reasoning and gold inspection ... The record of nearly 265 million yuan in the first October of the finance industry broke the record, and the top 15 lists were exposed")</f>
        <v>The lack of unscrupulous reasoning and gold inspection ... The record of nearly 265 million yuan in the first October of the finance industry broke the record, and the top 15 lists were exposed</v>
      </c>
    </row>
    <row r="567">
      <c r="A567" s="1">
        <v>425.0</v>
      </c>
      <c r="B567" s="1">
        <v>116.0</v>
      </c>
      <c r="C567" s="2" t="s">
        <v>1135</v>
      </c>
      <c r="D567" s="1" t="s">
        <v>1136</v>
      </c>
      <c r="E567" s="1">
        <v>0.0</v>
      </c>
      <c r="F567" s="3" t="str">
        <f>IFERROR(__xludf.DUMMYFUNCTION("GOOGLETRANSLATE(D567,""zh"",""en"")"),"Dig in Taiwan's beautiful tea seed hall to find the brand spirit from the land")</f>
        <v>Dig in Taiwan's beautiful tea seed hall to find the brand spirit from the land</v>
      </c>
    </row>
    <row r="568">
      <c r="A568" s="1">
        <v>426.0</v>
      </c>
      <c r="B568" s="1">
        <v>1090.0</v>
      </c>
      <c r="C568" s="2" t="s">
        <v>1137</v>
      </c>
      <c r="D568" s="1" t="s">
        <v>1138</v>
      </c>
      <c r="E568" s="1">
        <v>1.0</v>
      </c>
      <c r="F568" s="3" t="str">
        <f>IFERROR(__xludf.DUMMYFUNCTION("GOOGLETRANSLATE(D568,""zh"",""en"")"),"One article analyzes the ""Evergrande Empire"" in the ""Evergrande Empire"", and a ""power limit order"" ... The former chief economist of IMF: ""They are forcing themselves to be in trouble.""")</f>
        <v>One article analyzes the "Evergrande Empire" in the "Evergrande Empire", and a "power limit order" ... The former chief economist of IMF: "They are forcing themselves to be in trouble."</v>
      </c>
    </row>
    <row r="569">
      <c r="A569" s="1">
        <v>427.0</v>
      </c>
      <c r="B569" s="1">
        <v>945.0</v>
      </c>
      <c r="C569" s="2" t="s">
        <v>1139</v>
      </c>
      <c r="D569" s="1" t="s">
        <v>1140</v>
      </c>
      <c r="E569" s="1">
        <v>3.0</v>
      </c>
      <c r="F569" s="3" t="str">
        <f>IFERROR(__xludf.DUMMYFUNCTION("GOOGLETRANSLATE(D569,""zh"",""en"")"),"If you can't raise it, jump a wave! Olympic players still dance ""Happy Dance"", the reason behind it is onion")</f>
        <v>If you can't raise it, jump a wave! Olympic players still dance "Happy Dance", the reason behind it is onion</v>
      </c>
    </row>
    <row r="570">
      <c r="A570" s="1">
        <v>428.0</v>
      </c>
      <c r="B570" s="1">
        <v>2456.0</v>
      </c>
      <c r="C570" s="2" t="s">
        <v>1141</v>
      </c>
      <c r="D570" s="1" t="s">
        <v>1142</v>
      </c>
      <c r="E570" s="1">
        <v>3.0</v>
      </c>
      <c r="F570" s="3" t="str">
        <f>IFERROR(__xludf.DUMMYFUNCTION("GOOGLETRANSLATE(D570,""zh"",""en"")"),"The ""low egg price"" day can't go back! It is difficult to make up for 3 million eggs every day ... Not only in Taiwan, the global chicken barren egg dehydration is occurring")</f>
        <v>The "low egg price" day can't go back! It is difficult to make up for 3 million eggs every day ... Not only in Taiwan, the global chicken barren egg dehydration is occurring</v>
      </c>
    </row>
    <row r="571">
      <c r="A571" s="1">
        <v>429.0</v>
      </c>
      <c r="B571" s="1">
        <v>1865.0</v>
      </c>
      <c r="C571" s="2" t="s">
        <v>1143</v>
      </c>
      <c r="D571" s="1" t="s">
        <v>1144</v>
      </c>
      <c r="E571" s="1">
        <v>0.0</v>
      </c>
      <c r="F571" s="3" t="str">
        <f>IFERROR(__xludf.DUMMYFUNCTION("GOOGLETRANSLATE(D571,""zh"",""en"")"),"Abandoning the boss and pushing the mergers and acquisitions, it jumped to the world in the world ten years later! The success of the success of Zeng Guodong, the University")</f>
        <v>Abandoning the boss and pushing the mergers and acquisitions, it jumped to the world in the world ten years later! The success of the success of Zeng Guodong, the University</v>
      </c>
    </row>
    <row r="572">
      <c r="A572" s="1">
        <v>430.0</v>
      </c>
      <c r="B572" s="1">
        <v>1100.0</v>
      </c>
      <c r="C572" s="2" t="s">
        <v>1145</v>
      </c>
      <c r="D572" s="1" t="s">
        <v>1146</v>
      </c>
      <c r="E572" s="1">
        <v>3.0</v>
      </c>
      <c r="F572" s="3" t="str">
        <f>IFERROR(__xludf.DUMMYFUNCTION("GOOGLETRANSLATE(D572,""zh"",""en"")"),"""Manager must look at"" Many bosses have wrong myths: Employees fight like me!")</f>
        <v>"Manager must look at" Many bosses have wrong myths: Employees fight like me!</v>
      </c>
    </row>
    <row r="573">
      <c r="A573" s="1">
        <v>431.0</v>
      </c>
      <c r="B573" s="1">
        <v>1378.0</v>
      </c>
      <c r="C573" s="2" t="s">
        <v>1147</v>
      </c>
      <c r="D573" s="1" t="s">
        <v>1148</v>
      </c>
      <c r="E573" s="1">
        <v>0.0</v>
      </c>
      <c r="F573" s="3" t="str">
        <f>IFERROR(__xludf.DUMMYFUNCTION("GOOGLETRANSLATE(D573,""zh"",""en"")"),"Small $ 100 million! Why did Guangyang make ""difficult"" Harley to come to the door? Dong Zekou revealed 3 victories: This is an opportunity that has not been there in 50 years!")</f>
        <v>Small $ 100 million! Why did Guangyang make "difficult" Harley to come to the door? Dong Zekou revealed 3 victories: This is an opportunity that has not been there in 50 years!</v>
      </c>
    </row>
    <row r="574">
      <c r="A574" s="1">
        <v>432.0</v>
      </c>
      <c r="B574" s="1">
        <v>2339.0</v>
      </c>
      <c r="C574" s="2" t="s">
        <v>1149</v>
      </c>
      <c r="D574" s="1" t="s">
        <v>1150</v>
      </c>
      <c r="E574" s="1">
        <v>1.0</v>
      </c>
      <c r="F574" s="3" t="str">
        <f>IFERROR(__xludf.DUMMYFUNCTION("GOOGLETRANSLATE(D574,""zh"",""en"")"),"Climate transcripts are released: China has plummeted, Taiwan's countdown is the seventh, which is ""very bad"" in the back stage")</f>
        <v>Climate transcripts are released: China has plummeted, Taiwan's countdown is the seventh, which is "very bad" in the back stage</v>
      </c>
    </row>
    <row r="575">
      <c r="A575" s="1">
        <v>433.0</v>
      </c>
      <c r="B575" s="1">
        <v>1848.0</v>
      </c>
      <c r="C575" s="2" t="s">
        <v>1151</v>
      </c>
      <c r="D575" s="1" t="s">
        <v>1152</v>
      </c>
      <c r="E575" s="1">
        <v>3.0</v>
      </c>
      <c r="F575" s="3" t="str">
        <f>IFERROR(__xludf.DUMMYFUNCTION("GOOGLETRANSLATE(D575,""zh"",""en"")"),"Swedish hydrogen energy development: hydrogen energy vehicle, green steel ... Get rid of fossil fuel before 2030")</f>
        <v>Swedish hydrogen energy development: hydrogen energy vehicle, green steel ... Get rid of fossil fuel before 2030</v>
      </c>
    </row>
    <row r="576">
      <c r="A576" s="1">
        <v>434.0</v>
      </c>
      <c r="B576" s="1">
        <v>1463.0</v>
      </c>
      <c r="C576" s="2" t="s">
        <v>1153</v>
      </c>
      <c r="D576" s="1" t="s">
        <v>1154</v>
      </c>
      <c r="E576" s="1">
        <v>0.0</v>
      </c>
      <c r="F576" s="3" t="str">
        <f>IFERROR(__xludf.DUMMYFUNCTION("GOOGLETRANSLATE(D576,""zh"",""en"")"),"Tesla has a climax for electric vehicle feast! Dar entered the ""Chinese National Capital"" supply chain, attacking the third -generation semiconductor")</f>
        <v>Tesla has a climax for electric vehicle feast! Dar entered the "Chinese National Capital" supply chain, attacking the third -generation semiconductor</v>
      </c>
    </row>
    <row r="577">
      <c r="A577" s="1">
        <v>435.0</v>
      </c>
      <c r="B577" s="1">
        <v>712.0</v>
      </c>
      <c r="C577" s="2" t="s">
        <v>1155</v>
      </c>
      <c r="D577" s="1" t="s">
        <v>1156</v>
      </c>
      <c r="E577" s="1">
        <v>3.0</v>
      </c>
      <c r="F577" s="3" t="str">
        <f>IFERROR(__xludf.DUMMYFUNCTION("GOOGLETRANSLATE(D577,""zh"",""en"")"),"""Sorry, I lowered the average salary."" The average monthly salary of the Chinese broke 43K this year. The three bitter three truths")</f>
        <v>"Sorry, I lowered the average salary." The average monthly salary of the Chinese broke 43K this year. The three bitter three truths</v>
      </c>
    </row>
    <row r="578">
      <c r="A578" s="1">
        <v>436.0</v>
      </c>
      <c r="B578" s="1">
        <v>1155.0</v>
      </c>
      <c r="C578" s="2" t="s">
        <v>1157</v>
      </c>
      <c r="D578" s="1" t="s">
        <v>1158</v>
      </c>
      <c r="E578" s="1">
        <v>3.0</v>
      </c>
      <c r="F578" s="3" t="str">
        <f>IFERROR(__xludf.DUMMYFUNCTION("GOOGLETRANSLATE(D578,""zh"",""en"")"),"Human beings in the future ""no medicine can be medical""? Species will affect medical development")</f>
        <v>Human beings in the future "no medicine can be medical"? Species will affect medical development</v>
      </c>
    </row>
    <row r="579">
      <c r="A579" s="1">
        <v>437.0</v>
      </c>
      <c r="B579" s="1">
        <v>2264.0</v>
      </c>
      <c r="C579" s="2" t="s">
        <v>1159</v>
      </c>
      <c r="D579" s="1" t="s">
        <v>1160</v>
      </c>
      <c r="E579" s="1">
        <v>1.0</v>
      </c>
      <c r="F579" s="3" t="str">
        <f>IFERROR(__xludf.DUMMYFUNCTION("GOOGLETRANSLATE(D579,""zh"",""en"")"),"Taiwan and South Korea lack regenerative energy! Why is the semiconductor industry a huge stumbling block for global energy conservation and carbon reduction?")</f>
        <v>Taiwan and South Korea lack regenerative energy! Why is the semiconductor industry a huge stumbling block for global energy conservation and carbon reduction?</v>
      </c>
    </row>
    <row r="580">
      <c r="A580" s="1">
        <v>438.0</v>
      </c>
      <c r="B580" s="1">
        <v>1267.0</v>
      </c>
      <c r="C580" s="2" t="s">
        <v>1161</v>
      </c>
      <c r="D580" s="1" t="s">
        <v>1162</v>
      </c>
      <c r="E580" s="1">
        <v>1.0</v>
      </c>
      <c r="F580" s="3" t="str">
        <f>IFERROR(__xludf.DUMMYFUNCTION("GOOGLETRANSLATE(D580,""zh"",""en"")"),"""Apple pays overtime!"" Delaying employees to check the bag after get off work, Apple agrees to compensate 800 million Taiwan dollars")</f>
        <v>"Apple pays overtime!" Delaying employees to check the bag after get off work, Apple agrees to compensate 800 million Taiwan dollars</v>
      </c>
    </row>
    <row r="581">
      <c r="A581" s="1">
        <v>439.0</v>
      </c>
      <c r="B581" s="1">
        <v>2275.0</v>
      </c>
      <c r="C581" s="2" t="s">
        <v>1163</v>
      </c>
      <c r="D581" s="1" t="s">
        <v>1164</v>
      </c>
      <c r="E581" s="1">
        <v>0.0</v>
      </c>
      <c r="F581" s="3" t="str">
        <f>IFERROR(__xludf.DUMMYFUNCTION("GOOGLETRANSLATE(D581,""zh"",""en"")"),"Fubon Life and Kaohsiung City Government advocate the ""Green Marathon"" and ""Sports Equivalence"" to create a national event")</f>
        <v>Fubon Life and Kaohsiung City Government advocate the "Green Marathon" and "Sports Equivalence" to create a national event</v>
      </c>
    </row>
    <row r="582">
      <c r="A582" s="1">
        <v>440.0</v>
      </c>
      <c r="B582" s="1">
        <v>390.0</v>
      </c>
      <c r="C582" s="2" t="s">
        <v>1165</v>
      </c>
      <c r="D582" s="1" t="s">
        <v>1166</v>
      </c>
      <c r="E582" s="1">
        <v>3.0</v>
      </c>
      <c r="F582" s="3" t="str">
        <f>IFERROR(__xludf.DUMMYFUNCTION("GOOGLETRANSLATE(D582,""zh"",""en"")"),"Energy transformation is not a slogan! Solar energy and wind power multi -tube of Shen Rongjin: In the future, Taiwan's green supply chain will enter the international")</f>
        <v>Energy transformation is not a slogan! Solar energy and wind power multi -tube of Shen Rongjin: In the future, Taiwan's green supply chain will enter the international</v>
      </c>
    </row>
    <row r="583">
      <c r="A583" s="1">
        <v>441.0</v>
      </c>
      <c r="B583" s="1">
        <v>633.0</v>
      </c>
      <c r="C583" s="2" t="s">
        <v>1167</v>
      </c>
      <c r="D583" s="1" t="s">
        <v>1168</v>
      </c>
      <c r="E583" s="1">
        <v>3.0</v>
      </c>
      <c r="F583" s="3" t="str">
        <f>IFERROR(__xludf.DUMMYFUNCTION("GOOGLETRANSLATE(D583,""zh"",""en"")"),"Global ESG target assets are 40 trillion dollars! How can companies keep up? Sinosteel, Evergreen Sea Transportation Opinions")</f>
        <v>Global ESG target assets are 40 trillion dollars! How can companies keep up? Sinosteel, Evergreen Sea Transportation Opinions</v>
      </c>
    </row>
    <row r="584">
      <c r="A584" s="1">
        <v>442.0</v>
      </c>
      <c r="B584" s="1">
        <v>80.0</v>
      </c>
      <c r="C584" s="2" t="s">
        <v>1169</v>
      </c>
      <c r="D584" s="1" t="s">
        <v>1170</v>
      </c>
      <c r="E584" s="1">
        <v>3.0</v>
      </c>
      <c r="F584" s="3" t="str">
        <f>IFERROR(__xludf.DUMMYFUNCTION("GOOGLETRANSLATE(D584,""zh"",""en"")"),"In the past, it was Taichung First Square. She said, ""Now our second home in Taiwan.""")</f>
        <v>In the past, it was Taichung First Square. She said, "Now our second home in Taiwan."</v>
      </c>
    </row>
    <row r="585">
      <c r="A585" s="1">
        <v>443.0</v>
      </c>
      <c r="B585" s="1">
        <v>1136.0</v>
      </c>
      <c r="C585" s="2" t="s">
        <v>1171</v>
      </c>
      <c r="D585" s="1" t="s">
        <v>1172</v>
      </c>
      <c r="E585" s="1">
        <v>0.0</v>
      </c>
      <c r="F585" s="3" t="str">
        <f>IFERROR(__xludf.DUMMYFUNCTION("GOOGLETRANSLATE(D585,""zh"",""en"")"),"At first, they thought that environmental protection products could only be used for Wenqing and Tzu Chi ... Create an environmentally friendly laptop! Acer's 700 -day adventure")</f>
        <v>At first, they thought that environmental protection products could only be used for Wenqing and Tzu Chi ... Create an environmentally friendly laptop! Acer's 700 -day adventure</v>
      </c>
    </row>
    <row r="586">
      <c r="A586" s="1">
        <v>444.0</v>
      </c>
      <c r="B586" s="1">
        <v>2472.0</v>
      </c>
      <c r="C586" s="2" t="s">
        <v>1173</v>
      </c>
      <c r="D586" s="1" t="s">
        <v>1174</v>
      </c>
      <c r="E586" s="1">
        <v>3.0</v>
      </c>
      <c r="F586" s="3" t="str">
        <f>IFERROR(__xludf.DUMMYFUNCTION("GOOGLETRANSLATE(D586,""zh"",""en"")"),"EU carbon reduction agreement: will establish a new carbon trading market, and the free carbon distribution will exit")</f>
        <v>EU carbon reduction agreement: will establish a new carbon trading market, and the free carbon distribution will exit</v>
      </c>
    </row>
    <row r="587">
      <c r="A587" s="1">
        <v>445.0</v>
      </c>
      <c r="B587" s="1">
        <v>394.0</v>
      </c>
      <c r="C587" s="2" t="s">
        <v>1175</v>
      </c>
      <c r="D587" s="1" t="s">
        <v>1176</v>
      </c>
      <c r="E587" s="1">
        <v>3.0</v>
      </c>
      <c r="F587" s="3" t="str">
        <f>IFERROR(__xludf.DUMMYFUNCTION("GOOGLETRANSLATE(D587,""zh"",""en"")"),"After graduating from university, the annual salary is one million! This ""senior black hand"" work is too rammed to work in English and work with foreigners")</f>
        <v>After graduating from university, the annual salary is one million! This "senior black hand" work is too rammed to work in English and work with foreigners</v>
      </c>
    </row>
    <row r="588">
      <c r="A588" s="1">
        <v>446.0</v>
      </c>
      <c r="B588" s="1">
        <v>2365.0</v>
      </c>
      <c r="C588" s="2" t="s">
        <v>1177</v>
      </c>
      <c r="D588" s="1" t="s">
        <v>1178</v>
      </c>
      <c r="E588" s="1">
        <v>3.0</v>
      </c>
      <c r="F588" s="3" t="str">
        <f>IFERROR(__xludf.DUMMYFUNCTION("GOOGLETRANSLATE(D588,""zh"",""en"")"),"Can Musk ""closely monitor"" employees really improve management efficiency? ""Harvard Business Review"" point out two fatal errors")</f>
        <v>Can Musk "closely monitor" employees really improve management efficiency? "Harvard Business Review" point out two fatal errors</v>
      </c>
    </row>
    <row r="589">
      <c r="A589" s="1">
        <v>447.0</v>
      </c>
      <c r="B589" s="1">
        <v>469.0</v>
      </c>
      <c r="C589" s="2" t="s">
        <v>1179</v>
      </c>
      <c r="D589" s="1" t="s">
        <v>1180</v>
      </c>
      <c r="E589" s="1">
        <v>3.0</v>
      </c>
      <c r="F589" s="3" t="str">
        <f>IFERROR(__xludf.DUMMYFUNCTION("GOOGLETRANSLATE(D589,""zh"",""en"")"),"Eight chickens have 30 tons of chicken dung, and this pasture of Kaohsiung turns the excrement into gold! Open the new business model of ""circular economy"" in Taiwan's agriculture")</f>
        <v>Eight chickens have 30 tons of chicken dung, and this pasture of Kaohsiung turns the excrement into gold! Open the new business model of "circular economy" in Taiwan's agriculture</v>
      </c>
    </row>
    <row r="590">
      <c r="A590" s="1">
        <v>448.0</v>
      </c>
      <c r="B590" s="1">
        <v>2169.0</v>
      </c>
      <c r="C590" s="2" t="s">
        <v>1181</v>
      </c>
      <c r="D590" s="1" t="s">
        <v>1182</v>
      </c>
      <c r="E590" s="1">
        <v>0.0</v>
      </c>
      <c r="F590" s="3" t="str">
        <f>IFERROR(__xludf.DUMMYFUNCTION("GOOGLETRANSLATE(D590,""zh"",""en"")"),"TSM ATLANTE Co. was noted in the EU Fund! Construction of 215 European Pure Green Electric Reserve Energy Charging Station")</f>
        <v>TSM ATLANTE Co. was noted in the EU Fund! Construction of 215 European Pure Green Electric Reserve Energy Charging Station</v>
      </c>
    </row>
    <row r="591">
      <c r="A591" s="1">
        <v>449.0</v>
      </c>
      <c r="B591" s="1">
        <v>162.0</v>
      </c>
      <c r="C591" s="2" t="s">
        <v>1183</v>
      </c>
      <c r="D591" s="1" t="s">
        <v>1184</v>
      </c>
      <c r="E591" s="1">
        <v>3.0</v>
      </c>
      <c r="F591" s="3" t="str">
        <f>IFERROR(__xludf.DUMMYFUNCTION("GOOGLETRANSLATE(D591,""zh"",""en"")"),"China ""kills！！ out of the market! Germany's Optoelectronics Zhenxiongfeng Taiwan ""How to get back to the bottom of the"" solar energy ｣｣ ｣?")</f>
        <v>China "kills！！ out of the market! Germany's Optoelectronics Zhenxiongfeng Taiwan "How to get back to the bottom of the" solar energy ｣｣ ｣?</v>
      </c>
    </row>
    <row r="592">
      <c r="A592" s="1">
        <v>450.0</v>
      </c>
      <c r="B592" s="1">
        <v>1016.0</v>
      </c>
      <c r="C592" s="2" t="s">
        <v>1185</v>
      </c>
      <c r="D592" s="1" t="s">
        <v>1186</v>
      </c>
      <c r="E592" s="1">
        <v>0.0</v>
      </c>
      <c r="F592" s="3" t="str">
        <f>IFERROR(__xludf.DUMMYFUNCTION("GOOGLETRANSLATE(D592,""zh"",""en"")"),"Taiwan's first extraction toilet paper was made by ""this company""! Why is its performance even more eye -catching under the epidemic?")</f>
        <v>Taiwan's first extraction toilet paper was made by "this company"! Why is its performance even more eye -catching under the epidemic?</v>
      </c>
    </row>
    <row r="593">
      <c r="A593" s="1">
        <v>451.0</v>
      </c>
      <c r="B593" s="1">
        <v>611.0</v>
      </c>
      <c r="C593" s="2" t="s">
        <v>1187</v>
      </c>
      <c r="D593" s="1" t="s">
        <v>1188</v>
      </c>
      <c r="E593" s="1">
        <v>3.0</v>
      </c>
      <c r="F593" s="3" t="str">
        <f>IFERROR(__xludf.DUMMYFUNCTION("GOOGLETRANSLATE(D593,""zh"",""en"")"),"In 2021, Green Energy will be the new battlefield of the United States and China: Bayndon announced that he returned to Paris Agreement and Xi Jinping promised to neutralize carbon in 40 years.")</f>
        <v>In 2021, Green Energy will be the new battlefield of the United States and China: Bayndon announced that he returned to Paris Agreement and Xi Jinping promised to neutralize carbon in 40 years.</v>
      </c>
    </row>
    <row r="594">
      <c r="A594" s="1">
        <v>452.0</v>
      </c>
      <c r="B594" s="1">
        <v>1889.0</v>
      </c>
      <c r="C594" s="2" t="s">
        <v>1189</v>
      </c>
      <c r="D594" s="1" t="s">
        <v>1190</v>
      </c>
      <c r="E594" s="1">
        <v>0.0</v>
      </c>
      <c r="F594" s="3" t="str">
        <f>IFERROR(__xludf.DUMMYFUNCTION("GOOGLETRANSLATE(D594,""zh"",""en"")"),"Cathay Pacific Insurance Insurance increased its capital by 10 billion yuan to fire the first shot! Boss Cathay Pacific has a good demonstration for the ""trust"" of the insurance industry")</f>
        <v>Cathay Pacific Insurance Insurance increased its capital by 10 billion yuan to fire the first shot! Boss Cathay Pacific has a good demonstration for the "trust" of the insurance industry</v>
      </c>
    </row>
    <row r="595">
      <c r="A595" s="1">
        <v>453.0</v>
      </c>
      <c r="B595" s="1">
        <v>2352.0</v>
      </c>
      <c r="C595" s="2" t="s">
        <v>1191</v>
      </c>
      <c r="D595" s="1" t="s">
        <v>1192</v>
      </c>
      <c r="E595" s="1">
        <v>0.0</v>
      </c>
      <c r="F595" s="3" t="str">
        <f>IFERROR(__xludf.DUMMYFUNCTION("GOOGLETRANSLATE(D595,""zh"",""en"")"),"Let employees ""sue"" is a trend! How does Denmark start to turn the ""whistle"" into a sustainable business opportunity?")</f>
        <v>Let employees "sue" is a trend! How does Denmark start to turn the "whistle" into a sustainable business opportunity?</v>
      </c>
    </row>
    <row r="596">
      <c r="A596" s="1">
        <v>454.0</v>
      </c>
      <c r="B596" s="1">
        <v>2358.0</v>
      </c>
      <c r="C596" s="2" t="s">
        <v>1193</v>
      </c>
      <c r="D596" s="1" t="s">
        <v>1194</v>
      </c>
      <c r="E596" s="1">
        <v>3.0</v>
      </c>
      <c r="F596" s="3" t="str">
        <f>IFERROR(__xludf.DUMMYFUNCTION("GOOGLETRANSLATE(D596,""zh"",""en"")"),"COP27 Straach on the spot ""The longest"" red -eyed negotiation ""resolution in history is exposed! EU nods the design loss and damage fund")</f>
        <v>COP27 Straach on the spot "The longest" red -eyed negotiation "resolution in history is exposed! EU nods the design loss and damage fund</v>
      </c>
    </row>
    <row r="597">
      <c r="A597" s="1">
        <v>455.0</v>
      </c>
      <c r="B597" s="1">
        <v>1475.0</v>
      </c>
      <c r="C597" s="2" t="s">
        <v>1195</v>
      </c>
      <c r="D597" s="1" t="s">
        <v>1196</v>
      </c>
      <c r="E597" s="1">
        <v>3.0</v>
      </c>
      <c r="F597" s="3" t="str">
        <f>IFERROR(__xludf.DUMMYFUNCTION("GOOGLETRANSLATE(D597,""zh"",""en"")"),"70 % of radiation and keeping 90 % of light! Singapore Nanda develops smart windows to save energy for buildings")</f>
        <v>70 % of radiation and keeping 90 % of light! Singapore Nanda develops smart windows to save energy for buildings</v>
      </c>
    </row>
    <row r="598">
      <c r="A598" s="1">
        <v>456.0</v>
      </c>
      <c r="B598" s="1">
        <v>1851.0</v>
      </c>
      <c r="C598" s="2" t="s">
        <v>1197</v>
      </c>
      <c r="D598" s="1" t="s">
        <v>1198</v>
      </c>
      <c r="E598" s="1">
        <v>0.0</v>
      </c>
      <c r="F598" s="3" t="str">
        <f>IFERROR(__xludf.DUMMYFUNCTION("GOOGLETRANSLATE(D598,""zh"",""en"")"),"Starting from the papermaking career, Yongfeng Yu Group has to use electronic paper to leather his own life! How does Yuan Tai get a global monopoly position step by step from the ""three singles"" enterprises?")</f>
        <v>Starting from the papermaking career, Yongfeng Yu Group has to use electronic paper to leather his own life! How does Yuan Tai get a global monopoly position step by step from the "three singles" enterprises?</v>
      </c>
    </row>
    <row r="599">
      <c r="A599" s="1">
        <v>457.0</v>
      </c>
      <c r="B599" s="1">
        <v>1973.0</v>
      </c>
      <c r="C599" s="2" t="s">
        <v>1199</v>
      </c>
      <c r="D599" s="1" t="s">
        <v>1200</v>
      </c>
      <c r="E599" s="1">
        <v>0.0</v>
      </c>
      <c r="F599" s="3" t="str">
        <f>IFERROR(__xludf.DUMMYFUNCTION("GOOGLETRANSLATE(D599,""zh"",""en"")"),"Five -year performance has increased four times and more than 10 million orders! How can the production rely on type B enterprises to successfully transform ESG?")</f>
        <v>Five -year performance has increased four times and more than 10 million orders! How can the production rely on type B enterprises to successfully transform ESG?</v>
      </c>
    </row>
    <row r="600">
      <c r="A600" s="1">
        <v>458.0</v>
      </c>
      <c r="B600" s="1">
        <v>815.0</v>
      </c>
      <c r="C600" s="2" t="s">
        <v>1201</v>
      </c>
      <c r="D600" s="1" t="s">
        <v>1202</v>
      </c>
      <c r="E600" s="1">
        <v>0.0</v>
      </c>
      <c r="F600" s="3" t="str">
        <f>IFERROR(__xludf.DUMMYFUNCTION("GOOGLETRANSLATE(D600,""zh"",""en"")"),"Corporate profits are a means, not the purpose! Revelation of Yili Coffee certification")</f>
        <v>Corporate profits are a means, not the purpose! Revelation of Yili Coffee certification</v>
      </c>
    </row>
    <row r="601">
      <c r="A601" s="1">
        <v>459.0</v>
      </c>
      <c r="B601" s="1">
        <v>921.0</v>
      </c>
      <c r="C601" s="2" t="s">
        <v>1203</v>
      </c>
      <c r="D601" s="1" t="s">
        <v>1204</v>
      </c>
      <c r="E601" s="1">
        <v>3.0</v>
      </c>
      <c r="F601" s="3" t="str">
        <f>IFERROR(__xludf.DUMMYFUNCTION("GOOGLETRANSLATE(D601,""zh"",""en"")"),"In response to the international sustainable development trend, the trade association's directors and supervisors proposes the government to refer to the government's clear and zero emissions declaration")</f>
        <v>In response to the international sustainable development trend, the trade association's directors and supervisors proposes the government to refer to the government's clear and zero emissions declaration</v>
      </c>
    </row>
    <row r="602">
      <c r="A602" s="1">
        <v>460.0</v>
      </c>
      <c r="B602" s="1">
        <v>842.0</v>
      </c>
      <c r="C602" s="2" t="s">
        <v>1205</v>
      </c>
      <c r="D602" s="1" t="s">
        <v>1206</v>
      </c>
      <c r="E602" s="1">
        <v>0.0</v>
      </c>
      <c r="F602" s="3" t="str">
        <f>IFERROR(__xludf.DUMMYFUNCTION("GOOGLETRANSLATE(D602,""zh"",""en"")"),"Taoyuan Airport's environmental protection and energy conservation is successful for three consecutive years.")</f>
        <v>Taoyuan Airport's environmental protection and energy conservation is successful for three consecutive years.</v>
      </c>
    </row>
    <row r="603">
      <c r="A603" s="1">
        <v>461.0</v>
      </c>
      <c r="B603" s="1">
        <v>977.0</v>
      </c>
      <c r="C603" s="2" t="s">
        <v>1207</v>
      </c>
      <c r="D603" s="1" t="s">
        <v>1208</v>
      </c>
      <c r="E603" s="1">
        <v>3.0</v>
      </c>
      <c r="F603" s="3" t="str">
        <f>IFERROR(__xludf.DUMMYFUNCTION("GOOGLETRANSLATE(D603,""zh"",""en"")"),"Refers to 50 times the benefits of planting electricity and carbon reduction, and the optoelectronics industry hopes to openly open forest land planting electricity")</f>
        <v>Refers to 50 times the benefits of planting electricity and carbon reduction, and the optoelectronics industry hopes to openly open forest land planting electricity</v>
      </c>
    </row>
    <row r="604">
      <c r="A604" s="1">
        <v>462.0</v>
      </c>
      <c r="B604" s="1">
        <v>1968.0</v>
      </c>
      <c r="C604" s="2" t="s">
        <v>1209</v>
      </c>
      <c r="D604" s="1" t="s">
        <v>1210</v>
      </c>
      <c r="E604" s="1">
        <v>1.0</v>
      </c>
      <c r="F604" s="3" t="str">
        <f>IFERROR(__xludf.DUMMYFUNCTION("GOOGLETRANSLATE(D604,""zh"",""en"")"),"While the guest's face is half forced to sell, the victims are all over Taiwan! ""Enia"" was fairly punished for 25 million, and the net congratulations ""great people's hearts""")</f>
        <v>While the guest's face is half forced to sell, the victims are all over Taiwan! "Enia" was fairly punished for 25 million, and the net congratulations "great people's hearts"</v>
      </c>
    </row>
    <row r="605">
      <c r="A605" s="1">
        <v>463.0</v>
      </c>
      <c r="B605" s="1">
        <v>535.0</v>
      </c>
      <c r="C605" s="2" t="s">
        <v>1211</v>
      </c>
      <c r="D605" s="1" t="s">
        <v>1212</v>
      </c>
      <c r="E605" s="1">
        <v>4.0</v>
      </c>
      <c r="F605" s="3" t="str">
        <f>IFERROR(__xludf.DUMMYFUNCTION("GOOGLETRANSLATE(D605,""zh"",""en"")"),"No longer let sexual assault ""silent""! The whistlers' protection method cannot wait")</f>
        <v>No longer let sexual assault "silent"! The whistlers' protection method cannot wait</v>
      </c>
    </row>
    <row r="606">
      <c r="A606" s="1">
        <v>464.0</v>
      </c>
      <c r="B606" s="1">
        <v>969.0</v>
      </c>
      <c r="C606" s="2" t="s">
        <v>1213</v>
      </c>
      <c r="D606" s="1" t="s">
        <v>1214</v>
      </c>
      <c r="E606" s="1">
        <v>3.0</v>
      </c>
      <c r="F606" s="3" t="str">
        <f>IFERROR(__xludf.DUMMYFUNCTION("GOOGLETRANSLATE(D606,""zh"",""en"")"),"Zicheng held the ninth sustainable seed camp to lead students to play a sustainable influence")</f>
        <v>Zicheng held the ninth sustainable seed camp to lead students to play a sustainable influence</v>
      </c>
    </row>
    <row r="607">
      <c r="A607" s="1">
        <v>465.0</v>
      </c>
      <c r="B607" s="1">
        <v>1206.0</v>
      </c>
      <c r="C607" s="2" t="s">
        <v>1215</v>
      </c>
      <c r="D607" s="1" t="s">
        <v>1216</v>
      </c>
      <c r="E607" s="1">
        <v>0.0</v>
      </c>
      <c r="F607" s="3" t="str">
        <f>IFERROR(__xludf.DUMMYFUNCTION("GOOGLETRANSLATE(D607,""zh"",""en"")"),"Realize zero emissions goals! The Volvo Group launched a green manufacturing ""non -Huasian steel"" car. How did it do?")</f>
        <v>Realize zero emissions goals! The Volvo Group launched a green manufacturing "non -Huasian steel" car. How did it do?</v>
      </c>
    </row>
    <row r="608">
      <c r="A608" s="1">
        <v>466.0</v>
      </c>
      <c r="B608" s="1">
        <v>516.0</v>
      </c>
      <c r="C608" s="2" t="s">
        <v>1217</v>
      </c>
      <c r="D608" s="1" t="s">
        <v>1218</v>
      </c>
      <c r="E608" s="1">
        <v>3.0</v>
      </c>
      <c r="F608" s="3" t="str">
        <f>IFERROR(__xludf.DUMMYFUNCTION("GOOGLETRANSLATE(D608,""zh"",""en"")"),"Who saves power bulbs and LED bulbs more power? How long does it take to turn off the lights to leave the room? Choose the 4 indicators of the bulb, add the bulb recovery method")</f>
        <v>Who saves power bulbs and LED bulbs more power? How long does it take to turn off the lights to leave the room? Choose the 4 indicators of the bulb, add the bulb recovery method</v>
      </c>
    </row>
    <row r="609">
      <c r="A609" s="1">
        <v>467.0</v>
      </c>
      <c r="B609" s="1">
        <v>519.0</v>
      </c>
      <c r="C609" s="2" t="s">
        <v>1219</v>
      </c>
      <c r="D609" s="1" t="s">
        <v>1220</v>
      </c>
      <c r="E609" s="1">
        <v>3.0</v>
      </c>
      <c r="F609" s="3" t="str">
        <f>IFERROR(__xludf.DUMMYFUNCTION("GOOGLETRANSLATE(D609,""zh"",""en"")"),"""Do not sell light bulbs, sell lights!"" The largest light bulbs in the Netherlands were ""rented"" with Philips, not only carbon reduction, but also less than half of the electricity costs")</f>
        <v>"Do not sell light bulbs, sell lights!" The largest light bulbs in the Netherlands were "rented" with Philips, not only carbon reduction, but also less than half of the electricity costs</v>
      </c>
    </row>
    <row r="610">
      <c r="A610" s="1">
        <v>468.0</v>
      </c>
      <c r="B610" s="1">
        <v>344.0</v>
      </c>
      <c r="C610" s="2" t="s">
        <v>1221</v>
      </c>
      <c r="D610" s="1" t="s">
        <v>1222</v>
      </c>
      <c r="E610" s="1">
        <v>3.0</v>
      </c>
      <c r="F610" s="3" t="str">
        <f>IFERROR(__xludf.DUMMYFUNCTION("GOOGLETRANSLATE(D610,""zh"",""en"")"),"Promote environmental education and practice for generations.")</f>
        <v>Promote environmental education and practice for generations.</v>
      </c>
    </row>
    <row r="611">
      <c r="A611" s="1">
        <v>469.0</v>
      </c>
      <c r="B611" s="1">
        <v>117.0</v>
      </c>
      <c r="C611" s="2" t="s">
        <v>1223</v>
      </c>
      <c r="D611" s="1" t="s">
        <v>1224</v>
      </c>
      <c r="E611" s="1">
        <v>4.0</v>
      </c>
      <c r="F611" s="3" t="str">
        <f>IFERROR(__xludf.DUMMYFUNCTION("GOOGLETRANSLATE(D611,""zh"",""en"")"),"10 -year -old children have been to dozens of countries ... Education, the parents' horizons are fighting")</f>
        <v>10 -year -old children have been to dozens of countries ... Education, the parents' horizons are fighting</v>
      </c>
    </row>
    <row r="612">
      <c r="A612" s="1">
        <v>470.0</v>
      </c>
      <c r="B612" s="1">
        <v>1078.0</v>
      </c>
      <c r="C612" s="2" t="s">
        <v>1225</v>
      </c>
      <c r="D612" s="1" t="s">
        <v>1226</v>
      </c>
      <c r="E612" s="1">
        <v>3.0</v>
      </c>
      <c r="F612" s="3" t="str">
        <f>IFERROR(__xludf.DUMMYFUNCTION("GOOGLETRANSLATE(D612,""zh"",""en"")"),"Are the worst air cities in Southeast Asia, Jakarta? Citizens' litigation won, the Indonesian court sentenced the president to ""environmental defeat""")</f>
        <v>Are the worst air cities in Southeast Asia, Jakarta? Citizens' litigation won, the Indonesian court sentenced the president to "environmental defeat"</v>
      </c>
    </row>
    <row r="613">
      <c r="A613" s="1">
        <v>471.0</v>
      </c>
      <c r="B613" s="1">
        <v>1845.0</v>
      </c>
      <c r="C613" s="2" t="s">
        <v>1227</v>
      </c>
      <c r="D613" s="1" t="s">
        <v>1228</v>
      </c>
      <c r="E613" s="1">
        <v>3.0</v>
      </c>
      <c r="F613" s="3" t="str">
        <f>IFERROR(__xludf.DUMMYFUNCTION("GOOGLETRANSLATE(D613,""zh"",""en"")"),"How to reduce carbon in small and medium -sized enterprises? Carbon disk check guidance is released")</f>
        <v>How to reduce carbon in small and medium -sized enterprises? Carbon disk check guidance is released</v>
      </c>
    </row>
    <row r="614">
      <c r="A614" s="1">
        <v>472.0</v>
      </c>
      <c r="B614" s="1">
        <v>1651.0</v>
      </c>
      <c r="C614" s="2" t="s">
        <v>1229</v>
      </c>
      <c r="D614" s="1" t="s">
        <v>1230</v>
      </c>
      <c r="E614" s="1">
        <v>0.0</v>
      </c>
      <c r="F614" s="3" t="str">
        <f>IFERROR(__xludf.DUMMYFUNCTION("GOOGLETRANSLATE(D614,""zh"",""en"")"),"Ford Mustang Mach-E was rated as an electric vehicle for electric vehicles. What to defeat Tesla Model 3?")</f>
        <v>Ford Mustang Mach-E was rated as an electric vehicle for electric vehicles. What to defeat Tesla Model 3?</v>
      </c>
    </row>
    <row r="615">
      <c r="A615" s="1">
        <v>473.0</v>
      </c>
      <c r="B615" s="1">
        <v>1821.0</v>
      </c>
      <c r="C615" s="2" t="s">
        <v>1231</v>
      </c>
      <c r="D615" s="1" t="s">
        <v>1232</v>
      </c>
      <c r="E615" s="1">
        <v>0.0</v>
      </c>
      <c r="F615" s="3" t="str">
        <f>IFERROR(__xludf.DUMMYFUNCTION("GOOGLETRANSLATE(D615,""zh"",""en"")"),"5 years of recovery of more than 200,000 empty bottles! How do you do the vitality of green vines?")</f>
        <v>5 years of recovery of more than 200,000 empty bottles! How do you do the vitality of green vines?</v>
      </c>
    </row>
    <row r="616">
      <c r="A616" s="1">
        <v>474.0</v>
      </c>
      <c r="B616" s="1">
        <v>1343.0</v>
      </c>
      <c r="C616" s="2" t="s">
        <v>1233</v>
      </c>
      <c r="D616" s="1" t="s">
        <v>1234</v>
      </c>
      <c r="E616" s="1">
        <v>0.0</v>
      </c>
      <c r="F616" s="3" t="str">
        <f>IFERROR(__xludf.DUMMYFUNCTION("GOOGLETRANSLATE(D616,""zh"",""en"")"),"Business opportunities for electric vehicle! The brainpower of Banka Factory has been stunned for 5 years. ""Drinking it can buy a Starbucks coffee money"" and develop a ""vehicle data platform"" cross -border")</f>
        <v>Business opportunities for electric vehicle! The brainpower of Banka Factory has been stunned for 5 years. "Drinking it can buy a Starbucks coffee money" and develop a "vehicle data platform" cross -border</v>
      </c>
    </row>
    <row r="617">
      <c r="A617" s="1">
        <v>475.0</v>
      </c>
      <c r="B617" s="1">
        <v>1963.0</v>
      </c>
      <c r="C617" s="2" t="s">
        <v>1235</v>
      </c>
      <c r="D617" s="1" t="s">
        <v>1236</v>
      </c>
      <c r="E617" s="1">
        <v>0.0</v>
      </c>
      <c r="F617" s="3" t="str">
        <f>IFERROR(__xludf.DUMMYFUNCTION("GOOGLETRANSLATE(D617,""zh"",""en"")"),"""ESG Investment Layout"" officially announced that it has entered the ""battery core"" industry. What is the advantage of Formosa Plastics Group?")</f>
        <v>"ESG Investment Layout" officially announced that it has entered the "battery core" industry. What is the advantage of Formosa Plastics Group?</v>
      </c>
    </row>
    <row r="618">
      <c r="A618" s="1">
        <v>476.0</v>
      </c>
      <c r="B618" s="1">
        <v>686.0</v>
      </c>
      <c r="C618" s="2" t="s">
        <v>1237</v>
      </c>
      <c r="D618" s="1" t="s">
        <v>1238</v>
      </c>
      <c r="E618" s="1">
        <v>3.0</v>
      </c>
      <c r="F618" s="3" t="str">
        <f>IFERROR(__xludf.DUMMYFUNCTION("GOOGLETRANSLATE(D618,""zh"",""en"")"),"The algae reef referendum is issued by the security threshold! Wang Meihua: I will respect the referendum, but ""this situation"" may not be happy to see")</f>
        <v>The algae reef referendum is issued by the security threshold! Wang Meihua: I will respect the referendum, but "this situation" may not be happy to see</v>
      </c>
    </row>
    <row r="619">
      <c r="A619" s="1">
        <v>477.0</v>
      </c>
      <c r="B619" s="1">
        <v>701.0</v>
      </c>
      <c r="C619" s="2" t="s">
        <v>1239</v>
      </c>
      <c r="D619" s="1" t="s">
        <v>1240</v>
      </c>
      <c r="E619" s="1">
        <v>3.0</v>
      </c>
      <c r="F619" s="3" t="str">
        <f>IFERROR(__xludf.DUMMYFUNCTION("GOOGLETRANSLATE(D619,""zh"",""en"")"),"""10 years ago, I thought Japan's nuclear power was safe 10 years ago ..."" Former Japanese Prime Minister Naoto Naoto: Let Taiwan nuclear power be zero 2 loyalty")</f>
        <v>"10 years ago, I thought Japan's nuclear power was safe 10 years ago ..." Former Japanese Prime Minister Naoto Naoto: Let Taiwan nuclear power be zero 2 loyalty</v>
      </c>
    </row>
    <row r="620">
      <c r="A620" s="1">
        <v>478.0</v>
      </c>
      <c r="B620" s="1">
        <v>1251.0</v>
      </c>
      <c r="C620" s="2" t="s">
        <v>1241</v>
      </c>
      <c r="D620" s="1" t="s">
        <v>1242</v>
      </c>
      <c r="E620" s="1">
        <v>0.0</v>
      </c>
      <c r="F620" s="3" t="str">
        <f>IFERROR(__xludf.DUMMYFUNCTION("GOOGLETRANSLATE(D620,""zh"",""en"")"),"TEICE starts the global green power storage layout! Zhang Anping: Carbon reduction will be implemented through three core causes")</f>
        <v>TEICE starts the global green power storage layout! Zhang Anping: Carbon reduction will be implemented through three core causes</v>
      </c>
    </row>
    <row r="621">
      <c r="A621" s="1">
        <v>479.0</v>
      </c>
      <c r="B621" s="1">
        <v>2.0</v>
      </c>
      <c r="C621" s="2" t="s">
        <v>1243</v>
      </c>
      <c r="D621" s="1" t="s">
        <v>1244</v>
      </c>
      <c r="E621" s="1">
        <v>3.0</v>
      </c>
      <c r="F621" s="3" t="str">
        <f>IFERROR(__xludf.DUMMYFUNCTION("GOOGLETRANSLATE(D621,""zh"",""en"")"),"Destructional education innovation is worth promoting")</f>
        <v>Destructional education innovation is worth promoting</v>
      </c>
    </row>
    <row r="622">
      <c r="A622" s="1">
        <v>480.0</v>
      </c>
      <c r="B622" s="1">
        <v>1642.0</v>
      </c>
      <c r="C622" s="2" t="s">
        <v>1245</v>
      </c>
      <c r="D622" s="1" t="s">
        <v>1246</v>
      </c>
      <c r="E622" s="1">
        <v>3.0</v>
      </c>
      <c r="F622" s="3" t="str">
        <f>IFERROR(__xludf.DUMMYFUNCTION("GOOGLETRANSLATE(D622,""zh"",""en"")"),"Hollywood star couples combined with new creations to send supplies to Ukraine to help refugees! In addition to innovation, the positive influence of the enterprise is more attractive to investors")</f>
        <v>Hollywood star couples combined with new creations to send supplies to Ukraine to help refugees! In addition to innovation, the positive influence of the enterprise is more attractive to investors</v>
      </c>
    </row>
    <row r="623">
      <c r="A623" s="1">
        <v>481.0</v>
      </c>
      <c r="B623" s="1">
        <v>485.0</v>
      </c>
      <c r="C623" s="2" t="s">
        <v>1247</v>
      </c>
      <c r="D623" s="1" t="s">
        <v>1248</v>
      </c>
      <c r="E623" s="1">
        <v>0.0</v>
      </c>
      <c r="F623" s="3" t="str">
        <f>IFERROR(__xludf.DUMMYFUNCTION("GOOGLETRANSLATE(D623,""zh"",""en"")"),"Yushan Golden Control and Haisheng Pavilion together to promote the ""Turtle Ecological Conservation and Education Plan"" to protect the marine ecology")</f>
        <v>Yushan Golden Control and Haisheng Pavilion together to promote the "Turtle Ecological Conservation and Education Plan" to protect the marine ecology</v>
      </c>
    </row>
    <row r="624">
      <c r="A624" s="1">
        <v>482.0</v>
      </c>
      <c r="B624" s="1">
        <v>1095.0</v>
      </c>
      <c r="C624" s="2" t="s">
        <v>1249</v>
      </c>
      <c r="D624" s="1" t="s">
        <v>1250</v>
      </c>
      <c r="E624" s="1">
        <v>0.0</v>
      </c>
      <c r="F624" s="3" t="str">
        <f>IFERROR(__xludf.DUMMYFUNCTION("GOOGLETRANSLATE(D624,""zh"",""en"")"),"Speak for the earth's Yushan Golden Control Action to propose ecological and environmental conservation power to fight 2050 net zero transformation")</f>
        <v>Speak for the earth's Yushan Golden Control Action to propose ecological and environmental conservation power to fight 2050 net zero transformation</v>
      </c>
    </row>
    <row r="625">
      <c r="A625" s="1">
        <v>483.0</v>
      </c>
      <c r="B625" s="1">
        <v>81.0</v>
      </c>
      <c r="C625" s="2" t="s">
        <v>1251</v>
      </c>
      <c r="D625" s="1" t="s">
        <v>1252</v>
      </c>
      <c r="E625" s="1">
        <v>3.0</v>
      </c>
      <c r="F625" s="3" t="str">
        <f>IFERROR(__xludf.DUMMYFUNCTION("GOOGLETRANSLATE(D625,""zh"",""en"")"),"""Right hand of 100,000 yuan"" they are free to wash slaves, and they will be lost when they are used up ... Taiwan migrant sorrow song")</f>
        <v>"Right hand of 100,000 yuan" they are free to wash slaves, and they will be lost when they are used up ... Taiwan migrant sorrow song</v>
      </c>
    </row>
    <row r="626">
      <c r="A626" s="1">
        <v>484.0</v>
      </c>
      <c r="B626" s="1">
        <v>1257.0</v>
      </c>
      <c r="C626" s="2" t="s">
        <v>1253</v>
      </c>
      <c r="D626" s="1" t="s">
        <v>1254</v>
      </c>
      <c r="E626" s="1">
        <v>3.0</v>
      </c>
      <c r="F626" s="3" t="str">
        <f>IFERROR(__xludf.DUMMYFUNCTION("GOOGLETRANSLATE(D626,""zh"",""en"")"),"Forestance achieves carbon neutralization? Experts: Six species of Taiwan can flatten Chinese carbon row for one year")</f>
        <v>Forestance achieves carbon neutralization? Experts: Six species of Taiwan can flatten Chinese carbon row for one year</v>
      </c>
    </row>
    <row r="627">
      <c r="A627" s="1">
        <v>485.0</v>
      </c>
      <c r="B627" s="1">
        <v>2379.0</v>
      </c>
      <c r="C627" s="2" t="s">
        <v>1255</v>
      </c>
      <c r="D627" s="1" t="s">
        <v>1256</v>
      </c>
      <c r="E627" s="1">
        <v>3.0</v>
      </c>
      <c r="F627" s="3" t="str">
        <f>IFERROR(__xludf.DUMMYFUNCTION("GOOGLETRANSLATE(D627,""zh"",""en"")"),"Story Wear has created ""fashion brands that do not make garbage for a lifetime"". How can companies make ""right money"" in the ESG wave?")</f>
        <v>Story Wear has created "fashion brands that do not make garbage for a lifetime". How can companies make "right money" in the ESG wave?</v>
      </c>
    </row>
    <row r="628">
      <c r="A628" s="1">
        <v>486.0</v>
      </c>
      <c r="B628" s="1">
        <v>525.0</v>
      </c>
      <c r="C628" s="2" t="s">
        <v>1257</v>
      </c>
      <c r="D628" s="1" t="s">
        <v>1258</v>
      </c>
      <c r="E628" s="1">
        <v>3.0</v>
      </c>
      <c r="F628" s="3" t="str">
        <f>IFERROR(__xludf.DUMMYFUNCTION("GOOGLETRANSLATE(D628,""zh"",""en"")"),"Really! Followed by A special A, the HKMA issued two millions of tickets in a row. For the first time in history")</f>
        <v>Really! Followed by A special A, the HKMA issued two millions of tickets in a row. For the first time in history</v>
      </c>
    </row>
    <row r="629">
      <c r="A629" s="1">
        <v>487.0</v>
      </c>
      <c r="B629" s="1">
        <v>1146.0</v>
      </c>
      <c r="C629" s="2" t="s">
        <v>1259</v>
      </c>
      <c r="D629" s="1" t="s">
        <v>1260</v>
      </c>
      <c r="E629" s="1">
        <v>0.0</v>
      </c>
      <c r="F629" s="3" t="str">
        <f>IFERROR(__xludf.DUMMYFUNCTION("GOOGLETRANSLATE(D629,""zh"",""en"")"),"Follow up the trend of plastic reduction! Lego is recycled by recycling Platte Plastics as a building block, making toys more environmentally friendly")</f>
        <v>Follow up the trend of plastic reduction! Lego is recycled by recycling Platte Plastics as a building block, making toys more environmentally friendly</v>
      </c>
    </row>
    <row r="630">
      <c r="A630" s="1">
        <v>488.0</v>
      </c>
      <c r="B630" s="1">
        <v>193.0</v>
      </c>
      <c r="C630" s="2" t="s">
        <v>1261</v>
      </c>
      <c r="D630" s="1" t="s">
        <v>1262</v>
      </c>
      <c r="E630" s="1">
        <v>3.0</v>
      </c>
      <c r="F630" s="3" t="str">
        <f>IFERROR(__xludf.DUMMYFUNCTION("GOOGLETRANSLATE(D630,""zh"",""en"")"),"Participating in democracy is the new value of an enterprise")</f>
        <v>Participating in democracy is the new value of an enterprise</v>
      </c>
    </row>
    <row r="631">
      <c r="A631" s="1">
        <v>489.0</v>
      </c>
      <c r="B631" s="1">
        <v>1200.0</v>
      </c>
      <c r="C631" s="2" t="s">
        <v>1263</v>
      </c>
      <c r="D631" s="1" t="s">
        <v>1264</v>
      </c>
      <c r="E631" s="1">
        <v>4.0</v>
      </c>
      <c r="F631" s="3" t="str">
        <f>IFERROR(__xludf.DUMMYFUNCTION("GOOGLETRANSLATE(D631,""zh"",""en"")"),"Microsoft overtaking Apple, Tesla's market value breaking 兆 兆 ... Xie Jinhe: From the market value of global enterprises, the ""new direction of the 2022 industry"" in the market value")</f>
        <v>Microsoft overtaking Apple, Tesla's market value breaking 兆 兆 ... Xie Jinhe: From the market value of global enterprises, the "new direction of the 2022 industry" in the market value</v>
      </c>
    </row>
    <row r="632">
      <c r="A632" s="1">
        <v>490.0</v>
      </c>
      <c r="B632" s="1">
        <v>54.0</v>
      </c>
      <c r="C632" s="2" t="s">
        <v>1265</v>
      </c>
      <c r="D632" s="1" t="s">
        <v>1266</v>
      </c>
      <c r="E632" s="1">
        <v>4.0</v>
      </c>
      <c r="F632" s="3" t="str">
        <f>IFERROR(__xludf.DUMMYFUNCTION("GOOGLETRANSLATE(D632,""zh"",""en"")"),"Three thoughts of Breakout in Honghai Market")</f>
        <v>Three thoughts of Breakout in Honghai Market</v>
      </c>
    </row>
    <row r="633">
      <c r="A633" s="1">
        <v>491.0</v>
      </c>
      <c r="B633" s="1">
        <v>703.0</v>
      </c>
      <c r="C633" s="2" t="s">
        <v>1267</v>
      </c>
      <c r="D633" s="1" t="s">
        <v>1268</v>
      </c>
      <c r="E633" s="1">
        <v>3.0</v>
      </c>
      <c r="F633" s="3" t="str">
        <f>IFERROR(__xludf.DUMMYFUNCTION("GOOGLETRANSLATE(D633,""zh"",""en"")"),"Do you want nuclear power or green electricity? This weekly magazine ""Survey of the Nuclear Energy Power Generation of Chinese Nuclear Energy"": 66 % of the public support to replace nuclear power with renewable energy sources")</f>
        <v>Do you want nuclear power or green electricity? This weekly magazine "Survey of the Nuclear Energy Power Generation of Chinese Nuclear Energy": 66 % of the public support to replace nuclear power with renewable energy sources</v>
      </c>
    </row>
    <row r="634">
      <c r="A634" s="1">
        <v>492.0</v>
      </c>
      <c r="B634" s="1">
        <v>2371.0</v>
      </c>
      <c r="C634" s="2" t="s">
        <v>1269</v>
      </c>
      <c r="D634" s="1" t="s">
        <v>1270</v>
      </c>
      <c r="E634" s="1">
        <v>3.0</v>
      </c>
      <c r="F634" s="3" t="str">
        <f>IFERROR(__xludf.DUMMYFUNCTION("GOOGLETRANSLATE(D634,""zh"",""en"")"),"From 12/1 of Beishi, a beverage shop disables the ""one -time plastic cup""! Push the ""Circle Cup New System"" to borrow it after borrowing")</f>
        <v>From 12/1 of Beishi, a beverage shop disables the "one -time plastic cup"! Push the "Circle Cup New System" to borrow it after borrowing</v>
      </c>
    </row>
    <row r="635">
      <c r="A635" s="1">
        <v>493.0</v>
      </c>
      <c r="B635" s="1">
        <v>770.0</v>
      </c>
      <c r="C635" s="2" t="s">
        <v>1271</v>
      </c>
      <c r="D635" s="1" t="s">
        <v>1272</v>
      </c>
      <c r="E635" s="1">
        <v>3.0</v>
      </c>
      <c r="F635" s="3" t="str">
        <f>IFERROR(__xludf.DUMMYFUNCTION("GOOGLETRANSLATE(D635,""zh"",""en"")"),"There is no water limit in the north without the ""hardship of the community""! She said ""second -class citizen"" that unexpectedly set off a war in the north and south ""Sun Rainwater""")</f>
        <v>There is no water limit in the north without the "hardship of the community"! She said "second -class citizen" that unexpectedly set off a war in the north and south "Sun Rainwater"</v>
      </c>
    </row>
    <row r="636">
      <c r="A636" s="1">
        <v>494.0</v>
      </c>
      <c r="B636" s="1">
        <v>563.0</v>
      </c>
      <c r="C636" s="2" t="s">
        <v>1273</v>
      </c>
      <c r="D636" s="1" t="s">
        <v>1274</v>
      </c>
      <c r="E636" s="1">
        <v>3.0</v>
      </c>
      <c r="F636" s="3" t="str">
        <f>IFERROR(__xludf.DUMMYFUNCTION("GOOGLETRANSLATE(D636,""zh"",""en"")"),"Foreign media inventory: The 10th anniversary of the Paris Agreement")</f>
        <v>Foreign media inventory: The 10th anniversary of the Paris Agreement</v>
      </c>
    </row>
    <row r="637">
      <c r="A637" s="1">
        <v>495.0</v>
      </c>
      <c r="B637" s="1">
        <v>1960.0</v>
      </c>
      <c r="C637" s="2" t="s">
        <v>1275</v>
      </c>
      <c r="D637" s="1" t="s">
        <v>1276</v>
      </c>
      <c r="E637" s="1">
        <v>3.0</v>
      </c>
      <c r="F637" s="3" t="str">
        <f>IFERROR(__xludf.DUMMYFUNCTION("GOOGLETRANSLATE(D637,""zh"",""en"")"),"""You are what you Buy!"" The young people not only bought products, but the brand won the new generation of ""heart occupancy"" is the key")</f>
        <v>"You are what you Buy!" The young people not only bought products, but the brand won the new generation of "heart occupancy" is the key</v>
      </c>
    </row>
    <row r="638">
      <c r="A638" s="1">
        <v>496.0</v>
      </c>
      <c r="B638" s="1">
        <v>645.0</v>
      </c>
      <c r="C638" s="2" t="s">
        <v>1277</v>
      </c>
      <c r="D638" s="1" t="s">
        <v>1278</v>
      </c>
      <c r="E638" s="1">
        <v>0.0</v>
      </c>
      <c r="F638" s="3" t="str">
        <f>IFERROR(__xludf.DUMMYFUNCTION("GOOGLETRANSLATE(D638,""zh"",""en"")"),"Thanks to the epidemic? IKEA reduced the carbon footprint by 11 % within one year, thanks to: close the physical storefront")</f>
        <v>Thanks to the epidemic? IKEA reduced the carbon footprint by 11 % within one year, thanks to: close the physical storefront</v>
      </c>
    </row>
    <row r="639">
      <c r="A639" s="1">
        <v>497.0</v>
      </c>
      <c r="B639" s="1">
        <v>1271.0</v>
      </c>
      <c r="C639" s="2" t="s">
        <v>1279</v>
      </c>
      <c r="D639" s="1" t="s">
        <v>1280</v>
      </c>
      <c r="E639" s="1">
        <v>0.0</v>
      </c>
      <c r="F639" s="3" t="str">
        <f>IFERROR(__xludf.DUMMYFUNCTION("GOOGLETRANSLATE(D639,""zh"",""en"")"),"FISKER: The electric vehicles developed with Hon Hai are too innovative and do not want to be too early")</f>
        <v>FISKER: The electric vehicles developed with Hon Hai are too innovative and do not want to be too early</v>
      </c>
    </row>
    <row r="640">
      <c r="A640" s="1">
        <v>498.0</v>
      </c>
      <c r="B640" s="1">
        <v>2000.0</v>
      </c>
      <c r="C640" s="2" t="s">
        <v>1281</v>
      </c>
      <c r="D640" s="1" t="s">
        <v>1282</v>
      </c>
      <c r="E640" s="1">
        <v>3.0</v>
      </c>
      <c r="F640" s="3" t="str">
        <f>IFERROR(__xludf.DUMMYFUNCTION("GOOGLETRANSLATE(D640,""zh"",""en"")"),"There are so many coastal garbage in Taiwan to make people's scalp ... It is estimated to be more than 150,000 bags in a year and weighs nearly 650 tons! The ICBC uses AI ""fast screen"" sea waste to help clean beach")</f>
        <v>There are so many coastal garbage in Taiwan to make people's scalp ... It is estimated to be more than 150,000 bags in a year and weighs nearly 650 tons! The ICBC uses AI "fast screen" sea waste to help clean beach</v>
      </c>
    </row>
    <row r="641">
      <c r="A641" s="1">
        <v>499.0</v>
      </c>
      <c r="B641" s="1">
        <v>1517.0</v>
      </c>
      <c r="C641" s="2" t="s">
        <v>1283</v>
      </c>
      <c r="D641" s="1" t="s">
        <v>1284</v>
      </c>
      <c r="E641" s="1">
        <v>3.0</v>
      </c>
      <c r="F641" s="3" t="str">
        <f>IFERROR(__xludf.DUMMYFUNCTION("GOOGLETRANSLATE(D641,""zh"",""en"")"),"There are many leftover after the New Year? It is not allowed to waste food and cause the earth to bear the burden.")</f>
        <v>There are many leftover after the New Year? It is not allowed to waste food and cause the earth to bear the burden.</v>
      </c>
    </row>
    <row r="642">
      <c r="A642" s="1">
        <v>500.0</v>
      </c>
      <c r="B642" s="1">
        <v>1762.0</v>
      </c>
      <c r="C642" s="2" t="s">
        <v>1285</v>
      </c>
      <c r="D642" s="1" t="s">
        <v>1286</v>
      </c>
      <c r="E642" s="1">
        <v>3.0</v>
      </c>
      <c r="F642" s="3" t="str">
        <f>IFERROR(__xludf.DUMMYFUNCTION("GOOGLETRANSLATE(D642,""zh"",""en"")"),"The first case in the world! Sweden also incorporates imported goods in carbon footprints into the responsibility for emission reduction")</f>
        <v>The first case in the world! Sweden also incorporates imported goods in carbon footprints into the responsibility for emission reduction</v>
      </c>
    </row>
    <row r="643">
      <c r="A643" s="1">
        <v>501.0</v>
      </c>
      <c r="B643" s="1">
        <v>478.0</v>
      </c>
      <c r="C643" s="2" t="s">
        <v>1287</v>
      </c>
      <c r="D643" s="1" t="s">
        <v>1288</v>
      </c>
      <c r="E643" s="1">
        <v>3.0</v>
      </c>
      <c r="F643" s="3" t="str">
        <f>IFERROR(__xludf.DUMMYFUNCTION("GOOGLETRANSLATE(D643,""zh"",""en"")"),"Endangered species, survived because of the breeding and breeding, but died due to lack of nature ... Is the zoo publicly displayed prison or Noah's Ark?")</f>
        <v>Endangered species, survived because of the breeding and breeding, but died due to lack of nature ... Is the zoo publicly displayed prison or Noah's Ark?</v>
      </c>
    </row>
    <row r="644">
      <c r="A644" s="1">
        <v>502.0</v>
      </c>
      <c r="B644" s="1">
        <v>262.0</v>
      </c>
      <c r="C644" s="2" t="s">
        <v>1289</v>
      </c>
      <c r="D644" s="1" t="s">
        <v>1290</v>
      </c>
      <c r="E644" s="1">
        <v>0.0</v>
      </c>
      <c r="F644" s="3" t="str">
        <f>IFERROR(__xludf.DUMMYFUNCTION("GOOGLETRANSLATE(D644,""zh"",""en"")"),"The top 5 % of Xinyi Housing Company, the top 5 % of the listed companies in the sixth years, was highly affirmed")</f>
        <v>The top 5 % of Xinyi Housing Company, the top 5 % of the listed companies in the sixth years, was highly affirmed</v>
      </c>
    </row>
    <row r="645">
      <c r="A645" s="1">
        <v>503.0</v>
      </c>
      <c r="B645" s="1">
        <v>947.0</v>
      </c>
      <c r="C645" s="2" t="s">
        <v>1291</v>
      </c>
      <c r="D645" s="1" t="s">
        <v>1292</v>
      </c>
      <c r="E645" s="1">
        <v>3.0</v>
      </c>
      <c r="F645" s="3" t="str">
        <f>IFERROR(__xludf.DUMMYFUNCTION("GOOGLETRANSLATE(D645,""zh"",""en"")"),"Who does the carbon pricing? ""One ton 100 yuan is too cheap, 300 yuan is reasonable? How to pricing carbon?")</f>
        <v>Who does the carbon pricing? "One ton 100 yuan is too cheap, 300 yuan is reasonable? How to pricing carbon?</v>
      </c>
    </row>
    <row r="646">
      <c r="A646" s="1">
        <v>504.0</v>
      </c>
      <c r="B646" s="1">
        <v>1659.0</v>
      </c>
      <c r="C646" s="2" t="s">
        <v>1293</v>
      </c>
      <c r="D646" s="1" t="s">
        <v>1294</v>
      </c>
      <c r="E646" s="1">
        <v>3.0</v>
      </c>
      <c r="F646" s="3" t="str">
        <f>IFERROR(__xludf.DUMMYFUNCTION("GOOGLETRANSLATE(D646,""zh"",""en"")"),"2050 net zero -reduction carbon ""No one is outsider""! Taiwan is transforming the road, and the Ministry of Economic Affairs has 2x2 low -carbon architecture, emphasizing that the stability of the power grid is important")</f>
        <v>2050 net zero -reduction carbon "No one is outsider"! Taiwan is transforming the road, and the Ministry of Economic Affairs has 2x2 low -carbon architecture, emphasizing that the stability of the power grid is important</v>
      </c>
    </row>
    <row r="647">
      <c r="A647" s="1">
        <v>505.0</v>
      </c>
      <c r="B647" s="1">
        <v>949.0</v>
      </c>
      <c r="C647" s="2" t="s">
        <v>1295</v>
      </c>
      <c r="D647" s="1" t="s">
        <v>1296</v>
      </c>
      <c r="E647" s="1">
        <v>3.0</v>
      </c>
      <c r="F647" s="3" t="str">
        <f>IFERROR(__xludf.DUMMYFUNCTION("GOOGLETRANSLATE(D647,""zh"",""en"")"),"Isn't it carbon and neutralized when buying green electricity in the environment of environmental protection? Expert: This is a big misunderstanding!")</f>
        <v>Isn't it carbon and neutralized when buying green electricity in the environment of environmental protection? Expert: This is a big misunderstanding!</v>
      </c>
    </row>
    <row r="648">
      <c r="A648" s="1">
        <v>506.0</v>
      </c>
      <c r="B648" s="1">
        <v>315.0</v>
      </c>
      <c r="C648" s="2" t="s">
        <v>1297</v>
      </c>
      <c r="D648" s="1" t="s">
        <v>1298</v>
      </c>
      <c r="E648" s="1">
        <v>3.0</v>
      </c>
      <c r="F648" s="3" t="str">
        <f>IFERROR(__xludf.DUMMYFUNCTION("GOOGLETRANSLATE(D648,""zh"",""en"")"),"""Standard you in the end!"" 77 -year -old pharmacist adheres to the post to sell masks to protect the health of Taiwanese")</f>
        <v>"Standard you in the end!" 77 -year -old pharmacist adheres to the post to sell masks to protect the health of Taiwanese</v>
      </c>
    </row>
    <row r="649">
      <c r="A649" s="1">
        <v>507.0</v>
      </c>
      <c r="B649" s="1">
        <v>1079.0</v>
      </c>
      <c r="C649" s="2" t="s">
        <v>1299</v>
      </c>
      <c r="D649" s="1" t="s">
        <v>1300</v>
      </c>
      <c r="E649" s="1">
        <v>3.0</v>
      </c>
      <c r="F649" s="3" t="str">
        <f>IFERROR(__xludf.DUMMYFUNCTION("GOOGLETRANSLATE(D649,""zh"",""en"")"),"Climate change impacts cherry blossom hook salmon, Wuling farm ""retreating farmland and afforestation"" protects the national treasure fish habitat")</f>
        <v>Climate change impacts cherry blossom hook salmon, Wuling farm "retreating farmland and afforestation" protects the national treasure fish habitat</v>
      </c>
    </row>
    <row r="650">
      <c r="A650" s="1">
        <v>508.0</v>
      </c>
      <c r="B650" s="1">
        <v>1020.0</v>
      </c>
      <c r="C650" s="2" t="s">
        <v>1301</v>
      </c>
      <c r="D650" s="1" t="s">
        <v>1302</v>
      </c>
      <c r="E650" s="1">
        <v>0.0</v>
      </c>
      <c r="F650" s="3" t="str">
        <f>IFERROR(__xludf.DUMMYFUNCTION("GOOGLETRANSLATE(D650,""zh"",""en"")"),"The 330,000 people in Hualien could not be burned out.")</f>
        <v>The 330,000 people in Hualien could not be burned out.</v>
      </c>
    </row>
    <row r="651">
      <c r="A651" s="1">
        <v>509.0</v>
      </c>
      <c r="B651" s="1">
        <v>2312.0</v>
      </c>
      <c r="C651" s="2" t="s">
        <v>1303</v>
      </c>
      <c r="D651" s="1" t="s">
        <v>1304</v>
      </c>
      <c r="E651" s="1">
        <v>1.0</v>
      </c>
      <c r="F651" s="3" t="str">
        <f>IFERROR(__xludf.DUMMYFUNCTION("GOOGLETRANSLATE(D651,""zh"",""en"")"),"Bully yourself? 85 degrees C to deduct the salary of Taiwan students in Taiwan, with a heavy fine of 9.77 million by Australia")</f>
        <v>Bully yourself? 85 degrees C to deduct the salary of Taiwan students in Taiwan, with a heavy fine of 9.77 million by Australia</v>
      </c>
    </row>
    <row r="652">
      <c r="A652" s="1">
        <v>510.0</v>
      </c>
      <c r="B652" s="1">
        <v>2396.0</v>
      </c>
      <c r="C652" s="2" t="s">
        <v>1305</v>
      </c>
      <c r="D652" s="1" t="s">
        <v>1306</v>
      </c>
      <c r="E652" s="1">
        <v>0.0</v>
      </c>
      <c r="F652" s="3" t="str">
        <f>IFERROR(__xludf.DUMMYFUNCTION("GOOGLETRANSLATE(D652,""zh"",""en"")"),"Quanlian Peihua Dream Social Welfare Foundation launched the ""Micro -Light Art Gallery"" to light up the future and dream of the disadvantaged children.")</f>
        <v>Quanlian Peihua Dream Social Welfare Foundation launched the "Micro -Light Art Gallery" to light up the future and dream of the disadvantaged children.</v>
      </c>
    </row>
    <row r="653">
      <c r="A653" s="1">
        <v>511.0</v>
      </c>
      <c r="B653" s="1">
        <v>1300.0</v>
      </c>
      <c r="C653" s="2" t="s">
        <v>1307</v>
      </c>
      <c r="D653" s="1" t="s">
        <v>1308</v>
      </c>
      <c r="E653" s="1">
        <v>3.0</v>
      </c>
      <c r="F653" s="3" t="str">
        <f>IFERROR(__xludf.DUMMYFUNCTION("GOOGLETRANSLATE(D653,""zh"",""en"")"),"What is ""blue carbon""? Why is blue carbon important? 3 carbon absorbers you must pay attention to")</f>
        <v>What is "blue carbon"? Why is blue carbon important? 3 carbon absorbers you must pay attention to</v>
      </c>
    </row>
    <row r="654">
      <c r="A654" s="1">
        <v>512.0</v>
      </c>
      <c r="B654" s="1">
        <v>640.0</v>
      </c>
      <c r="C654" s="2" t="s">
        <v>1309</v>
      </c>
      <c r="D654" s="1" t="s">
        <v>1310</v>
      </c>
      <c r="E654" s="1">
        <v>3.0</v>
      </c>
      <c r="F654" s="3" t="str">
        <f>IFERROR(__xludf.DUMMYFUNCTION("GOOGLETRANSLATE(D654,""zh"",""en"")"),"Looking at Feng Shui, it is better to see if there is ""positive energy""! This kind of building is not only capacity, but also saves 17,000 Taiwan dollars per year")</f>
        <v>Looking at Feng Shui, it is better to see if there is "positive energy"! This kind of building is not only capacity, but also saves 17,000 Taiwan dollars per year</v>
      </c>
    </row>
    <row r="655">
      <c r="A655" s="1">
        <v>513.0</v>
      </c>
      <c r="B655" s="1">
        <v>1144.0</v>
      </c>
      <c r="C655" s="2" t="s">
        <v>1311</v>
      </c>
      <c r="D655" s="1" t="s">
        <v>1312</v>
      </c>
      <c r="E655" s="1">
        <v>3.0</v>
      </c>
      <c r="F655" s="3" t="str">
        <f>IFERROR(__xludf.DUMMYFUNCTION("GOOGLETRANSLATE(D655,""zh"",""en"")"),"Faced with the opportunity to stand out from the third stage of block development?")</f>
        <v>Faced with the opportunity to stand out from the third stage of block development?</v>
      </c>
    </row>
    <row r="656">
      <c r="A656" s="1">
        <v>514.0</v>
      </c>
      <c r="B656" s="1">
        <v>200.0</v>
      </c>
      <c r="C656" s="2" t="s">
        <v>1313</v>
      </c>
      <c r="D656" s="1" t="s">
        <v>1314</v>
      </c>
      <c r="E656" s="1">
        <v>3.0</v>
      </c>
      <c r="F656" s="3" t="str">
        <f>IFERROR(__xludf.DUMMYFUNCTION("GOOGLETRANSLATE(D656,""zh"",""en"")"),"In the face of nature, you must be in awe")</f>
        <v>In the face of nature, you must be in awe</v>
      </c>
    </row>
    <row r="657">
      <c r="A657" s="1">
        <v>515.0</v>
      </c>
      <c r="B657" s="1">
        <v>345.0</v>
      </c>
      <c r="C657" s="2" t="s">
        <v>1315</v>
      </c>
      <c r="D657" s="1" t="s">
        <v>1316</v>
      </c>
      <c r="E657" s="1">
        <v>3.0</v>
      </c>
      <c r="F657" s="3" t="str">
        <f>IFERROR(__xludf.DUMMYFUNCTION("GOOGLETRANSLATE(D657,""zh"",""en"")"),"You should worry about the rise of the sea level than worrying about flooding! Taiwan does not reduce carbon, and the sixth impact after 30 years is ""it""")</f>
        <v>You should worry about the rise of the sea level than worrying about flooding! Taiwan does not reduce carbon, and the sixth impact after 30 years is "it"</v>
      </c>
    </row>
    <row r="658">
      <c r="A658" s="1">
        <v>516.0</v>
      </c>
      <c r="B658" s="1">
        <v>846.0</v>
      </c>
      <c r="C658" s="2" t="s">
        <v>1317</v>
      </c>
      <c r="D658" s="1" t="s">
        <v>1318</v>
      </c>
      <c r="E658" s="1">
        <v>3.0</v>
      </c>
      <c r="F658" s="3" t="str">
        <f>IFERROR(__xludf.DUMMYFUNCTION("GOOGLETRANSLATE(D658,""zh"",""en"")"),"Standard Chartered Survey: 78 % of multinational companies, considering eliminating suppliers that cannot be coordinated with carbon reduction")</f>
        <v>Standard Chartered Survey: 78 % of multinational companies, considering eliminating suppliers that cannot be coordinated with carbon reduction</v>
      </c>
    </row>
    <row r="659">
      <c r="A659" s="1">
        <v>517.0</v>
      </c>
      <c r="B659" s="1">
        <v>461.0</v>
      </c>
      <c r="C659" s="2" t="s">
        <v>1319</v>
      </c>
      <c r="D659" s="1" t="s">
        <v>1320</v>
      </c>
      <c r="E659" s="1">
        <v>3.0</v>
      </c>
      <c r="F659" s="3" t="str">
        <f>IFERROR(__xludf.DUMMYFUNCTION("GOOGLETRANSLATE(D659,""zh"",""en"")"),"Washing and exhaust gas accounted for less than 5 % of PM2.5 in Taiwan. Do you need no control? An analysis: How should the oil power be equal?")</f>
        <v>Washing and exhaust gas accounted for less than 5 % of PM2.5 in Taiwan. Do you need no control? An analysis: How should the oil power be equal?</v>
      </c>
    </row>
    <row r="660">
      <c r="A660" s="1">
        <v>518.0</v>
      </c>
      <c r="B660" s="1">
        <v>614.0</v>
      </c>
      <c r="C660" s="2" t="s">
        <v>1321</v>
      </c>
      <c r="D660" s="1" t="s">
        <v>1322</v>
      </c>
      <c r="E660" s="1">
        <v>3.0</v>
      </c>
      <c r="F660" s="3" t="str">
        <f>IFERROR(__xludf.DUMMYFUNCTION("GOOGLETRANSLATE(D660,""zh"",""en"")"),"""Can't afford to raise, dare not give birth?""")</f>
        <v>"Can't afford to raise, dare not give birth?"</v>
      </c>
    </row>
    <row r="661">
      <c r="A661" s="1">
        <v>519.0</v>
      </c>
      <c r="B661" s="1">
        <v>1873.0</v>
      </c>
      <c r="C661" s="2" t="s">
        <v>1323</v>
      </c>
      <c r="D661" s="1" t="s">
        <v>1324</v>
      </c>
      <c r="E661" s="1">
        <v>0.0</v>
      </c>
      <c r="F661" s="3" t="str">
        <f>IFERROR(__xludf.DUMMYFUNCTION("GOOGLETRANSLATE(D661,""zh"",""en"")"),"Every time you swipe the financial card, they will help grow trees! This B -type enterprise not only launched a carbon neutralized credit card, but also helped customers calculate consumer carbon footprints")</f>
        <v>Every time you swipe the financial card, they will help grow trees! This B -type enterprise not only launched a carbon neutralized credit card, but also helped customers calculate consumer carbon footprints</v>
      </c>
    </row>
    <row r="662">
      <c r="A662" s="1">
        <v>520.0</v>
      </c>
      <c r="B662" s="1">
        <v>2216.0</v>
      </c>
      <c r="C662" s="2" t="s">
        <v>1325</v>
      </c>
      <c r="D662" s="1" t="s">
        <v>1326</v>
      </c>
      <c r="E662" s="1">
        <v>0.0</v>
      </c>
      <c r="F662" s="3" t="str">
        <f>IFERROR(__xludf.DUMMYFUNCTION("GOOGLETRANSLATE(D662,""zh"",""en"")"),"IKEA Fong Yong continued: In 2025, the electric car will help you send furniture! One article understands the carbon reduction operation of the world's largest furniture dealers")</f>
        <v>IKEA Fong Yong continued: In 2025, the electric car will help you send furniture! One article understands the carbon reduction operation of the world's largest furniture dealers</v>
      </c>
    </row>
    <row r="663">
      <c r="A663" s="1">
        <v>521.0</v>
      </c>
      <c r="B663" s="1">
        <v>1047.0</v>
      </c>
      <c r="C663" s="2" t="s">
        <v>1327</v>
      </c>
      <c r="D663" s="1" t="s">
        <v>1328</v>
      </c>
      <c r="E663" s="1">
        <v>0.0</v>
      </c>
      <c r="F663" s="3" t="str">
        <f>IFERROR(__xludf.DUMMYFUNCTION("GOOGLETRANSLATE(D663,""zh"",""en"")"),"Taiwan's first one to join the RE100 plastic container factory, Jin Yuanfu promised to use green energy in 2050")</f>
        <v>Taiwan's first one to join the RE100 plastic container factory, Jin Yuanfu promised to use green energy in 2050</v>
      </c>
    </row>
    <row r="664">
      <c r="A664" s="1">
        <v>522.0</v>
      </c>
      <c r="B664" s="1">
        <v>589.0</v>
      </c>
      <c r="C664" s="2" t="s">
        <v>1329</v>
      </c>
      <c r="D664" s="1" t="s">
        <v>1330</v>
      </c>
      <c r="E664" s="1">
        <v>3.0</v>
      </c>
      <c r="F664" s="3" t="str">
        <f>IFERROR(__xludf.DUMMYFUNCTION("GOOGLETRANSLATE(D664,""zh"",""en"")"),"Important Review ""2020 TOP 10 Major Environment News: White Dolphin has home, the latest frozen in the history of Arctic Sea Ice ...")</f>
        <v>Important Review "2020 TOP 10 Major Environment News: White Dolphin has home, the latest frozen in the history of Arctic Sea Ice ...</v>
      </c>
    </row>
    <row r="665">
      <c r="A665" s="1">
        <v>523.0</v>
      </c>
      <c r="B665" s="1">
        <v>482.0</v>
      </c>
      <c r="C665" s="2" t="s">
        <v>1331</v>
      </c>
      <c r="D665" s="1" t="s">
        <v>1332</v>
      </c>
      <c r="E665" s="1">
        <v>0.0</v>
      </c>
      <c r="F665" s="3" t="str">
        <f>IFERROR(__xludf.DUMMYFUNCTION("GOOGLETRANSLATE(D665,""zh"",""en"")"),"Jiao Sheng first developed a new crown pneumonia vaccine, why did he stop? Analyze the operation of the ""century -old enterprise"": the most valuable asset is credibility")</f>
        <v>Jiao Sheng first developed a new crown pneumonia vaccine, why did he stop? Analyze the operation of the "century -old enterprise": the most valuable asset is credibility</v>
      </c>
    </row>
    <row r="666">
      <c r="A666" s="1">
        <v>524.0</v>
      </c>
      <c r="B666" s="1">
        <v>1219.0</v>
      </c>
      <c r="C666" s="2" t="s">
        <v>1333</v>
      </c>
      <c r="D666" s="1" t="s">
        <v>1334</v>
      </c>
      <c r="E666" s="1">
        <v>3.0</v>
      </c>
      <c r="F666" s="3" t="str">
        <f>IFERROR(__xludf.DUMMYFUNCTION("GOOGLETRANSLATE(D666,""zh"",""en"")"),"Made in the United States will no longer be outside! Biden: If the bill is passed, the United States will build more than 500,000 electric vehicle charging stations")</f>
        <v>Made in the United States will no longer be outside! Biden: If the bill is passed, the United States will build more than 500,000 electric vehicle charging stations</v>
      </c>
    </row>
    <row r="667">
      <c r="A667" s="1">
        <v>525.0</v>
      </c>
      <c r="B667" s="1">
        <v>1975.0</v>
      </c>
      <c r="C667" s="2" t="s">
        <v>1335</v>
      </c>
      <c r="D667" s="1" t="s">
        <v>1336</v>
      </c>
      <c r="E667" s="1">
        <v>0.0</v>
      </c>
      <c r="F667" s="3" t="str">
        <f>IFERROR(__xludf.DUMMYFUNCTION("GOOGLETRANSLATE(D667,""zh"",""en"")"),"""That night, Vietnamese bosses and cadres crowded online transformation classes!"" They also started digital upgrades. Why do Taiwanese equipment vendors feel superior?")</f>
        <v>"That night, Vietnamese bosses and cadres crowded online transformation classes!" They also started digital upgrades. Why do Taiwanese equipment vendors feel superior?</v>
      </c>
    </row>
    <row r="668">
      <c r="A668" s="1">
        <v>526.0</v>
      </c>
      <c r="B668" s="1">
        <v>1678.0</v>
      </c>
      <c r="C668" s="2" t="s">
        <v>1337</v>
      </c>
      <c r="D668" s="1" t="s">
        <v>1338</v>
      </c>
      <c r="E668" s="1">
        <v>3.0</v>
      </c>
      <c r="F668" s="3" t="str">
        <f>IFERROR(__xludf.DUMMYFUNCTION("GOOGLETRANSLATE(D668,""zh"",""en"")"),"Recycling paper container black count 100,000 tons! The legislators questioned the inspection of the EIA and called for the implementation of producers to extend the responsibility")</f>
        <v>Recycling paper container black count 100,000 tons! The legislators questioned the inspection of the EIA and called for the implementation of producers to extend the responsibility</v>
      </c>
    </row>
    <row r="669">
      <c r="A669" s="1">
        <v>527.0</v>
      </c>
      <c r="B669" s="1">
        <v>1561.0</v>
      </c>
      <c r="C669" s="2" t="s">
        <v>1339</v>
      </c>
      <c r="D669" s="1" t="s">
        <v>1340</v>
      </c>
      <c r="E669" s="1">
        <v>3.0</v>
      </c>
      <c r="F669" s="3" t="str">
        <f>IFERROR(__xludf.DUMMYFUNCTION("GOOGLETRANSLATE(D669,""zh"",""en"")"),"Fats and water do not fall out of outsiders, 4 -year paintings of Graphis University in Australia")</f>
        <v>Fats and water do not fall out of outsiders, 4 -year paintings of Graphis University in Australia</v>
      </c>
    </row>
    <row r="670">
      <c r="A670" s="1">
        <v>528.0</v>
      </c>
      <c r="B670" s="1">
        <v>2436.0</v>
      </c>
      <c r="C670" s="2" t="s">
        <v>1341</v>
      </c>
      <c r="D670" s="1" t="s">
        <v>1342</v>
      </c>
      <c r="E670" s="1">
        <v>0.0</v>
      </c>
      <c r="F670" s="3" t="str">
        <f>IFERROR(__xludf.DUMMYFUNCTION("GOOGLETRANSLATE(D670,""zh"",""en"")"),"After playing the World Football Team, the game will never let the jersey break! OEM 9 nationwide jersey, adidas, nike old customers ... How does the Far East ""steelmaking""?")</f>
        <v>After playing the World Football Team, the game will never let the jersey break! OEM 9 nationwide jersey, adidas, nike old customers ... How does the Far East "steelmaking"?</v>
      </c>
    </row>
    <row r="671">
      <c r="A671" s="1">
        <v>529.0</v>
      </c>
      <c r="B671" s="1">
        <v>2382.0</v>
      </c>
      <c r="C671" s="2" t="s">
        <v>1343</v>
      </c>
      <c r="D671" s="1" t="s">
        <v>1344</v>
      </c>
      <c r="E671" s="1">
        <v>1.0</v>
      </c>
      <c r="F671" s="3" t="str">
        <f>IFERROR(__xludf.DUMMYFUNCTION("GOOGLETRANSLATE(D671,""zh"",""en"")"),"The founder of the beauty has been determined to have been in jail for 11 years! Silicon Valley's ""Blood Blood"" ended, reviewing the century scam of this Silicon Valley unicorn")</f>
        <v>The founder of the beauty has been determined to have been in jail for 11 years! Silicon Valley's "Blood Blood" ended, reviewing the century scam of this Silicon Valley unicorn</v>
      </c>
    </row>
    <row r="672">
      <c r="A672" s="1">
        <v>530.0</v>
      </c>
      <c r="B672" s="1">
        <v>1230.0</v>
      </c>
      <c r="C672" s="2" t="s">
        <v>1345</v>
      </c>
      <c r="D672" s="1" t="s">
        <v>1346</v>
      </c>
      <c r="E672" s="1">
        <v>3.0</v>
      </c>
      <c r="F672" s="3" t="str">
        <f>IFERROR(__xludf.DUMMYFUNCTION("GOOGLETRANSLATE(D672,""zh"",""en"")"),"Once the carbon tariff is on the road, Taiwan will be severely damaged! To make ""green"" into gold, Taiwan must do these three things first")</f>
        <v>Once the carbon tariff is on the road, Taiwan will be severely damaged! To make "green" into gold, Taiwan must do these three things first</v>
      </c>
    </row>
    <row r="673">
      <c r="A673" s="1">
        <v>531.0</v>
      </c>
      <c r="B673" s="1">
        <v>581.0</v>
      </c>
      <c r="C673" s="2" t="s">
        <v>1347</v>
      </c>
      <c r="D673" s="1" t="s">
        <v>1348</v>
      </c>
      <c r="E673" s="1">
        <v>0.0</v>
      </c>
      <c r="F673" s="3" t="str">
        <f>IFERROR(__xludf.DUMMYFUNCTION("GOOGLETRANSLATE(D673,""zh"",""en"")"),"The Chairman of the Century Steel """" Chiayi Tu Dog ""becomes away from the shore wind power hegemony Lai Wenxiang")</f>
        <v>The Chairman of the Century Steel "" Chiayi Tu Dog "becomes away from the shore wind power hegemony Lai Wenxiang</v>
      </c>
    </row>
    <row r="674">
      <c r="A674" s="1">
        <v>532.0</v>
      </c>
      <c r="B674" s="1">
        <v>403.0</v>
      </c>
      <c r="C674" s="2" t="s">
        <v>1349</v>
      </c>
      <c r="D674" s="1" t="s">
        <v>1350</v>
      </c>
      <c r="E674" s="1">
        <v>4.0</v>
      </c>
      <c r="F674" s="3" t="str">
        <f>IFERROR(__xludf.DUMMYFUNCTION("GOOGLETRANSLATE(D674,""zh"",""en"")"),"Cathay ESG Sustainable (00878) The two major reasons for the continuous fall: Is this high -dividend ETF still held for a long time?")</f>
        <v>Cathay ESG Sustainable (00878) The two major reasons for the continuous fall: Is this high -dividend ETF still held for a long time?</v>
      </c>
    </row>
    <row r="675">
      <c r="A675" s="1">
        <v>533.0</v>
      </c>
      <c r="B675" s="1">
        <v>1736.0</v>
      </c>
      <c r="C675" s="2" t="s">
        <v>1351</v>
      </c>
      <c r="D675" s="1" t="s">
        <v>1352</v>
      </c>
      <c r="E675" s="1">
        <v>3.0</v>
      </c>
      <c r="F675" s="3" t="str">
        <f>IFERROR(__xludf.DUMMYFUNCTION("GOOGLETRANSLATE(D675,""zh"",""en"")"),"From accelerating to integrating the focus of the British jumping in ""Energy Innovation""")</f>
        <v>From accelerating to integrating the focus of the British jumping in "Energy Innovation"</v>
      </c>
    </row>
    <row r="676">
      <c r="A676" s="1">
        <v>534.0</v>
      </c>
      <c r="B676" s="1">
        <v>1650.0</v>
      </c>
      <c r="C676" s="2" t="s">
        <v>1353</v>
      </c>
      <c r="D676" s="1" t="s">
        <v>1354</v>
      </c>
      <c r="E676" s="1">
        <v>3.0</v>
      </c>
      <c r="F676" s="3" t="str">
        <f>IFERROR(__xludf.DUMMYFUNCTION("GOOGLETRANSLATE(D676,""zh"",""en"")"),"80 % of the directors of the enterprise exposed ""do not understand climate change""! The company shouted carbon reduction, but actually knew about it?")</f>
        <v>80 % of the directors of the enterprise exposed "do not understand climate change"! The company shouted carbon reduction, but actually knew about it?</v>
      </c>
    </row>
    <row r="677">
      <c r="A677" s="1">
        <v>535.0</v>
      </c>
      <c r="B677" s="1">
        <v>2291.0</v>
      </c>
      <c r="C677" s="2" t="s">
        <v>1355</v>
      </c>
      <c r="D677" s="1" t="s">
        <v>1356</v>
      </c>
      <c r="E677" s="1">
        <v>0.0</v>
      </c>
      <c r="F677" s="3" t="str">
        <f>IFERROR(__xludf.DUMMYFUNCTION("GOOGLETRANSLATE(D677,""zh"",""en"")"),"Don't be afraid to grab talents with TSMC! How does the national travel industry follow the situation after unblocking? Yunpin International and Cathay Hotels are rotated and transformed")</f>
        <v>Don't be afraid to grab talents with TSMC! How does the national travel industry follow the situation after unblocking? Yunpin International and Cathay Hotels are rotated and transformed</v>
      </c>
    </row>
    <row r="678">
      <c r="A678" s="1">
        <v>536.0</v>
      </c>
      <c r="B678" s="1">
        <v>1875.0</v>
      </c>
      <c r="C678" s="2" t="s">
        <v>1357</v>
      </c>
      <c r="D678" s="1" t="s">
        <v>1358</v>
      </c>
      <c r="E678" s="1">
        <v>3.0</v>
      </c>
      <c r="F678" s="3" t="str">
        <f>IFERROR(__xludf.DUMMYFUNCTION("GOOGLETRANSLATE(D678,""zh"",""en"")"),"European and American ""carbon capture"" goal has exceeded 100 million tons! Can the Taiwan factory be chased with a large backward behind?")</f>
        <v>European and American "carbon capture" goal has exceeded 100 million tons! Can the Taiwan factory be chased with a large backward behind?</v>
      </c>
    </row>
    <row r="679">
      <c r="A679" s="1">
        <v>537.0</v>
      </c>
      <c r="B679" s="1">
        <v>2135.0</v>
      </c>
      <c r="C679" s="2" t="s">
        <v>1359</v>
      </c>
      <c r="D679" s="1" t="s">
        <v>1360</v>
      </c>
      <c r="E679" s="1">
        <v>3.0</v>
      </c>
      <c r="F679" s="3" t="str">
        <f>IFERROR(__xludf.DUMMYFUNCTION("GOOGLETRANSLATE(D679,""zh"",""en"")"),"After millions of people pay the electricity bill, the British sorrow of the ""poor household"": you have to choose one between starvation and frozen death")</f>
        <v>After millions of people pay the electricity bill, the British sorrow of the "poor household": you have to choose one between starvation and frozen death</v>
      </c>
    </row>
    <row r="680">
      <c r="A680" s="1">
        <v>538.0</v>
      </c>
      <c r="B680" s="1">
        <v>936.0</v>
      </c>
      <c r="C680" s="2" t="s">
        <v>1361</v>
      </c>
      <c r="D680" s="1" t="s">
        <v>1362</v>
      </c>
      <c r="E680" s="1">
        <v>3.0</v>
      </c>
      <c r="F680" s="3" t="str">
        <f>IFERROR(__xludf.DUMMYFUNCTION("GOOGLETRANSLATE(D680,""zh"",""en"")"),"These national players are ""bankers"", and the Olympic Games won the cards + ascending the prize! Heku smashed 100 million yuan to support, and the silver planned to expand the badminton team")</f>
        <v>These national players are "bankers", and the Olympic Games won the cards + ascending the prize! Heku smashed 100 million yuan to support, and the silver planned to expand the badminton team</v>
      </c>
    </row>
    <row r="681">
      <c r="A681" s="1">
        <v>539.0</v>
      </c>
      <c r="B681" s="1">
        <v>2278.0</v>
      </c>
      <c r="C681" s="2" t="s">
        <v>1363</v>
      </c>
      <c r="D681" s="1" t="s">
        <v>1364</v>
      </c>
      <c r="E681" s="1">
        <v>0.0</v>
      </c>
      <c r="F681" s="3" t="str">
        <f>IFERROR(__xludf.DUMMYFUNCTION("GOOGLETRANSLATE(D681,""zh"",""en"")"),"For the first time, the ""Watson Sustainable Plan"" collaborated with Zero Zero to solve the recycling myth! Consumers are invited to join ""bend green life"" to respond to the environmental sustainability")</f>
        <v>For the first time, the "Watson Sustainable Plan" collaborated with Zero Zero to solve the recycling myth! Consumers are invited to join "bend green life" to respond to the environmental sustainability</v>
      </c>
    </row>
    <row r="682">
      <c r="A682" s="1">
        <v>540.0</v>
      </c>
      <c r="B682" s="1">
        <v>1892.0</v>
      </c>
      <c r="C682" s="2" t="s">
        <v>1365</v>
      </c>
      <c r="D682" s="1" t="s">
        <v>1366</v>
      </c>
      <c r="E682" s="1">
        <v>2.0</v>
      </c>
      <c r="F682" s="3" t="str">
        <f>IFERROR(__xludf.DUMMYFUNCTION("GOOGLETRANSLATE(D682,""zh"",""en"")"),"Dali Guang's board of directors re -elected to launch generations alternate! Lynch: Entering the traditional peak season in the second half of the year")</f>
        <v>Dali Guang's board of directors re -elected to launch generations alternate! Lynch: Entering the traditional peak season in the second half of the year</v>
      </c>
    </row>
    <row r="683">
      <c r="A683" s="1">
        <v>541.0</v>
      </c>
      <c r="B683" s="1">
        <v>707.0</v>
      </c>
      <c r="C683" s="2" t="s">
        <v>1367</v>
      </c>
      <c r="D683" s="1" t="s">
        <v>1368</v>
      </c>
      <c r="E683" s="1">
        <v>3.0</v>
      </c>
      <c r="F683" s="3" t="str">
        <f>IFERROR(__xludf.DUMMYFUNCTION("GOOGLETRANSLATE(D683,""zh"",""en"")"),"Nuclear IV is definitely not an option! Cai Yingwen: Insufficient safety, if the restart is costly and time -consuming")</f>
        <v>Nuclear IV is definitely not an option! Cai Yingwen: Insufficient safety, if the restart is costly and time -consuming</v>
      </c>
    </row>
    <row r="684">
      <c r="A684" s="1">
        <v>542.0</v>
      </c>
      <c r="B684" s="1">
        <v>780.0</v>
      </c>
      <c r="C684" s="2" t="s">
        <v>1369</v>
      </c>
      <c r="D684" s="1" t="s">
        <v>1370</v>
      </c>
      <c r="E684" s="1">
        <v>0.0</v>
      </c>
      <c r="F684" s="3" t="str">
        <f>IFERROR(__xludf.DUMMYFUNCTION("GOOGLETRANSLATE(D684,""zh"",""en"")"),"Fortunately, the largest fishing and electricity symbiosis in Taiwan! Behind Da Ya's calculation")</f>
        <v>Fortunately, the largest fishing and electricity symbiosis in Taiwan! Behind Da Ya's calculation</v>
      </c>
    </row>
    <row r="685">
      <c r="A685" s="1">
        <v>543.0</v>
      </c>
      <c r="B685" s="1">
        <v>1413.0</v>
      </c>
      <c r="C685" s="2" t="s">
        <v>1371</v>
      </c>
      <c r="D685" s="1" t="s">
        <v>1372</v>
      </c>
      <c r="E685" s="1">
        <v>0.0</v>
      </c>
      <c r="F685" s="3" t="str">
        <f>IFERROR(__xludf.DUMMYFUNCTION("GOOGLETRANSLATE(D685,""zh"",""en"")"),"""You can't just sell shoes all the time!"" 70 -year -old brand Ashan rotated, ""Use ESG to help others make ESG"" """)</f>
        <v>"You can't just sell shoes all the time!" 70 -year -old brand Ashan rotated, "Use ESG to help others make ESG" "</v>
      </c>
    </row>
    <row r="686">
      <c r="A686" s="1">
        <v>544.0</v>
      </c>
      <c r="B686" s="1">
        <v>609.0</v>
      </c>
      <c r="C686" s="2" t="s">
        <v>1373</v>
      </c>
      <c r="D686" s="1" t="s">
        <v>1374</v>
      </c>
      <c r="E686" s="1">
        <v>0.0</v>
      </c>
      <c r="F686" s="3" t="str">
        <f>IFERROR(__xludf.DUMMYFUNCTION("GOOGLETRANSLATE(D686,""zh"",""en"")"),"Management of more than 100 family companies and $ 5 billion in managers: 4 key steps for influential investment")</f>
        <v>Management of more than 100 family companies and $ 5 billion in managers: 4 key steps for influential investment</v>
      </c>
    </row>
    <row r="687">
      <c r="A687" s="1">
        <v>545.0</v>
      </c>
      <c r="B687" s="1">
        <v>679.0</v>
      </c>
      <c r="C687" s="2" t="s">
        <v>1375</v>
      </c>
      <c r="D687" s="1" t="s">
        <v>1376</v>
      </c>
      <c r="E687" s="1">
        <v>0.0</v>
      </c>
      <c r="F687" s="3" t="str">
        <f>IFERROR(__xludf.DUMMYFUNCTION("GOOGLETRANSLATE(D687,""zh"",""en"")"),"The first exposure! Why does Hon Hai Electric Vehicle be unveiled in October? Most people can't buy it? It turned out to be ""the reason""")</f>
        <v>The first exposure! Why does Hon Hai Electric Vehicle be unveiled in October? Most people can't buy it? It turned out to be "the reason"</v>
      </c>
    </row>
    <row r="688">
      <c r="A688" s="1">
        <v>546.0</v>
      </c>
      <c r="B688" s="1">
        <v>1167.0</v>
      </c>
      <c r="C688" s="2" t="s">
        <v>1377</v>
      </c>
      <c r="D688" s="1" t="s">
        <v>1378</v>
      </c>
      <c r="E688" s="1">
        <v>3.0</v>
      </c>
      <c r="F688" s="3" t="str">
        <f>IFERROR(__xludf.DUMMYFUNCTION("GOOGLETRANSLATE(D688,""zh"",""en"")"),"Take care of the ocean and want to clean it! New Taipei Clean Beach Cooperative Stores accompany you to love life sustainable")</f>
        <v>Take care of the ocean and want to clean it! New Taipei Clean Beach Cooperative Stores accompany you to love life sustainable</v>
      </c>
    </row>
    <row r="689">
      <c r="A689" s="1">
        <v>547.0</v>
      </c>
      <c r="B689" s="1">
        <v>455.0</v>
      </c>
      <c r="C689" s="2" t="s">
        <v>1379</v>
      </c>
      <c r="D689" s="1" t="s">
        <v>1380</v>
      </c>
      <c r="E689" s="1">
        <v>3.0</v>
      </c>
      <c r="F689" s="3" t="str">
        <f>IFERROR(__xludf.DUMMYFUNCTION("GOOGLETRANSLATE(D689,""zh"",""en"")"),"Want to attract investors with ESG? How to teach you how to write a sustainable report: ""Showing performance"" or ""establishing an image""")</f>
        <v>Want to attract investors with ESG? How to teach you how to write a sustainable report: "Showing performance" or "establishing an image"</v>
      </c>
    </row>
    <row r="690">
      <c r="A690" s="1">
        <v>548.0</v>
      </c>
      <c r="B690" s="1">
        <v>806.0</v>
      </c>
      <c r="C690" s="2" t="s">
        <v>1381</v>
      </c>
      <c r="D690" s="1" t="s">
        <v>1382</v>
      </c>
      <c r="E690" s="1">
        <v>3.0</v>
      </c>
      <c r="F690" s="3" t="str">
        <f>IFERROR(__xludf.DUMMYFUNCTION("GOOGLETRANSLATE(D690,""zh"",""en"")"),"Clean -withdrawal and class carbon taxes become international trends! Wang Meihua: Carbon fee carbon tax will be inevitable")</f>
        <v>Clean -withdrawal and class carbon taxes become international trends! Wang Meihua: Carbon fee carbon tax will be inevitable</v>
      </c>
    </row>
    <row r="691">
      <c r="A691" s="1">
        <v>549.0</v>
      </c>
      <c r="B691" s="1">
        <v>1714.0</v>
      </c>
      <c r="C691" s="2" t="s">
        <v>1383</v>
      </c>
      <c r="D691" s="1" t="s">
        <v>1384</v>
      </c>
      <c r="E691" s="1">
        <v>0.0</v>
      </c>
      <c r="F691" s="3" t="str">
        <f>IFERROR(__xludf.DUMMYFUNCTION("GOOGLETRANSLATE(D691,""zh"",""en"")"),"Zhang Congyuan won the richest man in Taiwan! Who is he? A prospectus revealed 50 years of shoe king ""Hongfu Industrial"" family to get rich")</f>
        <v>Zhang Congyuan won the richest man in Taiwan! Who is he? A prospectus revealed 50 years of shoe king "Hongfu Industrial" family to get rich</v>
      </c>
    </row>
    <row r="692">
      <c r="A692" s="1">
        <v>550.0</v>
      </c>
      <c r="B692" s="1">
        <v>2185.0</v>
      </c>
      <c r="C692" s="2" t="s">
        <v>1385</v>
      </c>
      <c r="D692" s="1" t="s">
        <v>1386</v>
      </c>
      <c r="E692" s="1">
        <v>3.0</v>
      </c>
      <c r="F692" s="3" t="str">
        <f>IFERROR(__xludf.DUMMYFUNCTION("GOOGLETRANSLATE(D692,""zh"",""en"")"),"Nearly one -third of the world's population lives in a ""high water deficiency"" country! These two major reasons are the culprits that cause water lack")</f>
        <v>Nearly one -third of the world's population lives in a "high water deficiency" country! These two major reasons are the culprits that cause water lack</v>
      </c>
    </row>
    <row r="693">
      <c r="A693" s="1">
        <v>551.0</v>
      </c>
      <c r="B693" s="1">
        <v>588.0</v>
      </c>
      <c r="C693" s="2" t="s">
        <v>1387</v>
      </c>
      <c r="D693" s="1" t="s">
        <v>1388</v>
      </c>
      <c r="E693" s="1">
        <v>3.0</v>
      </c>
      <c r="F693" s="3" t="str">
        <f>IFERROR(__xludf.DUMMYFUNCTION("GOOGLETRANSLATE(D693,""zh"",""en"")"),"The Fortune 500 in the United States, more than half of the enterprise appointed ""diverse long"" ... 3 trends that affect the board of directors of the corporate board")</f>
        <v>The Fortune 500 in the United States, more than half of the enterprise appointed "diverse long" ... 3 trends that affect the board of directors of the corporate board</v>
      </c>
    </row>
    <row r="694">
      <c r="A694" s="1">
        <v>552.0</v>
      </c>
      <c r="B694" s="1">
        <v>36.0</v>
      </c>
      <c r="C694" s="2" t="s">
        <v>1389</v>
      </c>
      <c r="D694" s="1" t="s">
        <v>1390</v>
      </c>
      <c r="E694" s="1">
        <v>0.0</v>
      </c>
      <c r="F694" s="3" t="str">
        <f>IFERROR(__xludf.DUMMYFUNCTION("GOOGLETRANSLATE(D694,""zh"",""en"")"),"Set up ""Smile Bonus"", open for 12 hours on weekends, 18 times over the table ... Dingtaifeng Management Mind Public Public Public")</f>
        <v>Set up "Smile Bonus", open for 12 hours on weekends, 18 times over the table ... Dingtaifeng Management Mind Public Public Public</v>
      </c>
    </row>
    <row r="695">
      <c r="A695" s="1">
        <v>553.0</v>
      </c>
      <c r="B695" s="1">
        <v>683.0</v>
      </c>
      <c r="C695" s="2" t="s">
        <v>1391</v>
      </c>
      <c r="D695" s="1" t="s">
        <v>1392</v>
      </c>
      <c r="E695" s="1">
        <v>1.0</v>
      </c>
      <c r="F695" s="3" t="str">
        <f>IFERROR(__xludf.DUMMYFUNCTION("GOOGLETRANSLATE(D695,""zh"",""en"")"),"The state -owned undertakings also served as the normality that hindered corporate governance")</f>
        <v>The state -owned undertakings also served as the normality that hindered corporate governance</v>
      </c>
    </row>
    <row r="696">
      <c r="A696" s="1">
        <v>554.0</v>
      </c>
      <c r="B696" s="1">
        <v>1979.0</v>
      </c>
      <c r="C696" s="2" t="s">
        <v>1393</v>
      </c>
      <c r="D696" s="1" t="s">
        <v>1394</v>
      </c>
      <c r="E696" s="1">
        <v>0.0</v>
      </c>
      <c r="F696" s="3" t="str">
        <f>IFERROR(__xludf.DUMMYFUNCTION("GOOGLETRANSLATE(D696,""zh"",""en"")"),"In the 1950s, the transformation of Gong Steel Factory raised 80 million achievements! ""Stainless Steel Aesthetics"" to reverse Taiwan's environmentally friendly tableware market with ""stainless steel aesthetics""")</f>
        <v>In the 1950s, the transformation of Gong Steel Factory raised 80 million achievements! "Stainless Steel Aesthetics" to reverse Taiwan's environmentally friendly tableware market with "stainless steel aesthetics"</v>
      </c>
    </row>
    <row r="697">
      <c r="A697" s="1">
        <v>555.0</v>
      </c>
      <c r="B697" s="1">
        <v>1147.0</v>
      </c>
      <c r="C697" s="2" t="s">
        <v>1395</v>
      </c>
      <c r="D697" s="1" t="s">
        <v>1396</v>
      </c>
      <c r="E697" s="1">
        <v>3.0</v>
      </c>
      <c r="F697" s="3" t="str">
        <f>IFERROR(__xludf.DUMMYFUNCTION("GOOGLETRANSLATE(D697,""zh"",""en"")"),"New situation in the local green energy industry.")</f>
        <v>New situation in the local green energy industry.</v>
      </c>
    </row>
    <row r="698">
      <c r="A698" s="1">
        <v>556.0</v>
      </c>
      <c r="B698" s="1">
        <v>2153.0</v>
      </c>
      <c r="C698" s="2" t="s">
        <v>1397</v>
      </c>
      <c r="D698" s="1" t="s">
        <v>1398</v>
      </c>
      <c r="E698" s="1">
        <v>0.0</v>
      </c>
      <c r="F698" s="3" t="str">
        <f>IFERROR(__xludf.DUMMYFUNCTION("GOOGLETRANSLATE(D698,""zh"",""en"")"),"""I am sure that this will be the world's first layer of tree -growing business!"" Jinghua City has transformed to create a carbon -absorbing and heating business office")</f>
        <v>"I am sure that this will be the world's first layer of tree -growing business!" Jinghua City has transformed to create a carbon -absorbing and heating business office</v>
      </c>
    </row>
    <row r="699">
      <c r="A699" s="1">
        <v>557.0</v>
      </c>
      <c r="B699" s="1">
        <v>2012.0</v>
      </c>
      <c r="C699" s="2" t="s">
        <v>1399</v>
      </c>
      <c r="D699" s="1" t="s">
        <v>1400</v>
      </c>
      <c r="E699" s="1">
        <v>0.0</v>
      </c>
      <c r="F699" s="3" t="str">
        <f>IFERROR(__xludf.DUMMYFUNCTION("GOOGLETRANSLATE(D699,""zh"",""en"")"),"Tens of thousands of books are presented for ""net zero carbon row""! He asked the agricultural students to play the World Cup: Do not go to extreme climate upgrades, the company will be sold")</f>
        <v>Tens of thousands of books are presented for "net zero carbon row"! He asked the agricultural students to play the World Cup: Do not go to extreme climate upgrades, the company will be sold</v>
      </c>
    </row>
    <row r="700">
      <c r="A700" s="1">
        <v>558.0</v>
      </c>
      <c r="B700" s="1">
        <v>2392.0</v>
      </c>
      <c r="C700" s="2" t="s">
        <v>1401</v>
      </c>
      <c r="D700" s="1" t="s">
        <v>1402</v>
      </c>
      <c r="E700" s="1">
        <v>0.0</v>
      </c>
      <c r="F700" s="3" t="str">
        <f>IFERROR(__xludf.DUMMYFUNCTION("GOOGLETRANSLATE(D700,""zh"",""en"")"),"There is no money to install the lights, the two sisters and grandmother can only live in the dark ... they devoted themselves to helping the poor in energy.")</f>
        <v>There is no money to install the lights, the two sisters and grandmother can only live in the dark ... they devoted themselves to helping the poor in energy.</v>
      </c>
    </row>
    <row r="701">
      <c r="A701" s="1">
        <v>559.0</v>
      </c>
      <c r="B701" s="1">
        <v>582.0</v>
      </c>
      <c r="C701" s="2" t="s">
        <v>1403</v>
      </c>
      <c r="D701" s="1" t="s">
        <v>1404</v>
      </c>
      <c r="E701" s="1">
        <v>3.0</v>
      </c>
      <c r="F701" s="3" t="str">
        <f>IFERROR(__xludf.DUMMYFUNCTION("GOOGLETRANSLATE(D701,""zh"",""en"")"),"Excessive pollution, serious violations ... leading enterprises should also take on social responsibility! Environmental group name: 6 major people's livelihood consumer brands blacklists")</f>
        <v>Excessive pollution, serious violations ... leading enterprises should also take on social responsibility! Environmental group name: 6 major people's livelihood consumer brands blacklists</v>
      </c>
    </row>
    <row r="702">
      <c r="A702" s="1">
        <v>560.0</v>
      </c>
      <c r="B702" s="1">
        <v>1333.0</v>
      </c>
      <c r="C702" s="2" t="s">
        <v>1405</v>
      </c>
      <c r="D702" s="1" t="s">
        <v>1406</v>
      </c>
      <c r="E702" s="1">
        <v>1.0</v>
      </c>
      <c r="F702" s="3" t="str">
        <f>IFERROR(__xludf.DUMMYFUNCTION("GOOGLETRANSLATE(D702,""zh"",""en"")"),"Relying on marketing foreign arms, but now bankruptcy! Why did this well -known green energy company failed?")</f>
        <v>Relying on marketing foreign arms, but now bankruptcy! Why did this well -known green energy company failed?</v>
      </c>
    </row>
    <row r="703">
      <c r="A703" s="1">
        <v>561.0</v>
      </c>
      <c r="B703" s="1">
        <v>195.0</v>
      </c>
      <c r="C703" s="2" t="s">
        <v>1407</v>
      </c>
      <c r="D703" s="1" t="s">
        <v>1408</v>
      </c>
      <c r="E703" s="1">
        <v>3.0</v>
      </c>
      <c r="F703" s="3" t="str">
        <f>IFERROR(__xludf.DUMMYFUNCTION("GOOGLETRANSLATE(D703,""zh"",""en"")"),"Electric vehicles are more environmentally friendly than fuel vehicles? CEO of Guangyang: For a long time, fuel locomotive has been misunderstood")</f>
        <v>Electric vehicles are more environmentally friendly than fuel vehicles? CEO of Guangyang: For a long time, fuel locomotive has been misunderstood</v>
      </c>
    </row>
    <row r="704">
      <c r="A704" s="1">
        <v>562.0</v>
      </c>
      <c r="B704" s="1">
        <v>474.0</v>
      </c>
      <c r="C704" s="2" t="s">
        <v>1409</v>
      </c>
      <c r="D704" s="1" t="s">
        <v>1410</v>
      </c>
      <c r="E704" s="1">
        <v>0.0</v>
      </c>
      <c r="F704" s="3" t="str">
        <f>IFERROR(__xludf.DUMMYFUNCTION("GOOGLETRANSLATE(D704,""zh"",""en"")"),"90 % of the paper cups were not recycled! She moved from the legal community to the cafe, creating the ""Coffee Special Portable Cup"" that Lian Lian Lian Baist also loved, earning 5 million US dollars per year")</f>
        <v>90 % of the paper cups were not recycled! She moved from the legal community to the cafe, creating the "Coffee Special Portable Cup" that Lian Lian Lian Baist also loved, earning 5 million US dollars per year</v>
      </c>
    </row>
    <row r="705">
      <c r="A705" s="1">
        <v>563.0</v>
      </c>
      <c r="B705" s="1">
        <v>2350.0</v>
      </c>
      <c r="C705" s="2" t="s">
        <v>1411</v>
      </c>
      <c r="D705" s="1" t="s">
        <v>1412</v>
      </c>
      <c r="E705" s="1">
        <v>1.0</v>
      </c>
      <c r="F705" s="3" t="str">
        <f>IFERROR(__xludf.DUMMYFUNCTION("GOOGLETRANSLATE(D705,""zh"",""en"")"),"Edida did not hesitate to earn 8 billion yuan and cut it with him! Kanye West Public Relations Storm gives a lesson for enterprises")</f>
        <v>Edida did not hesitate to earn 8 billion yuan and cut it with him! Kanye West Public Relations Storm gives a lesson for enterprises</v>
      </c>
    </row>
    <row r="706">
      <c r="A706" s="1">
        <v>564.0</v>
      </c>
      <c r="B706" s="1">
        <v>1027.0</v>
      </c>
      <c r="C706" s="2" t="s">
        <v>1413</v>
      </c>
      <c r="D706" s="1" t="s">
        <v>1414</v>
      </c>
      <c r="E706" s="1">
        <v>0.0</v>
      </c>
      <c r="F706" s="3" t="str">
        <f>IFERROR(__xludf.DUMMYFUNCTION("GOOGLETRANSLATE(D706,""zh"",""en"")"),"The water -saving control system will be introduced to the 12 -inch factory next year! TSMC's target annual province 380,000 tons of pure water")</f>
        <v>The water -saving control system will be introduced to the 12 -inch factory next year! TSMC's target annual province 380,000 tons of pure water</v>
      </c>
    </row>
    <row r="707">
      <c r="A707" s="1">
        <v>565.0</v>
      </c>
      <c r="B707" s="1">
        <v>1599.0</v>
      </c>
      <c r="C707" s="2" t="s">
        <v>1415</v>
      </c>
      <c r="D707" s="1" t="s">
        <v>1416</v>
      </c>
      <c r="E707" s="1">
        <v>2.0</v>
      </c>
      <c r="F707" s="3" t="str">
        <f>IFERROR(__xludf.DUMMYFUNCTION("GOOGLETRANSLATE(D707,""zh"",""en"")"),"The Starbucks APP focuses on placing orders in advance. There are too many customized orders. Employees cannot make production. Coffee faucet faces internal challenges")</f>
        <v>The Starbucks APP focuses on placing orders in advance. There are too many customized orders. Employees cannot make production. Coffee faucet faces internal challenges</v>
      </c>
    </row>
    <row r="708">
      <c r="A708" s="1">
        <v>566.0</v>
      </c>
      <c r="B708" s="1">
        <v>1850.0</v>
      </c>
      <c r="C708" s="2" t="s">
        <v>1417</v>
      </c>
      <c r="D708" s="1" t="s">
        <v>1418</v>
      </c>
      <c r="E708" s="1">
        <v>0.0</v>
      </c>
      <c r="F708" s="3" t="str">
        <f>IFERROR(__xludf.DUMMYFUNCTION("GOOGLETRANSLATE(D708,""zh"",""en"")"),"Dongyuan Electric Vehicle and Energy Storage Business Step on the oil door.")</f>
        <v>Dongyuan Electric Vehicle and Energy Storage Business Step on the oil door.</v>
      </c>
    </row>
    <row r="709">
      <c r="A709" s="1">
        <v>567.0</v>
      </c>
      <c r="B709" s="1">
        <v>1501.0</v>
      </c>
      <c r="C709" s="2" t="s">
        <v>1419</v>
      </c>
      <c r="D709" s="1" t="s">
        <v>1420</v>
      </c>
      <c r="E709" s="1">
        <v>0.0</v>
      </c>
      <c r="F709" s="3" t="str">
        <f>IFERROR(__xludf.DUMMYFUNCTION("GOOGLETRANSLATE(D709,""zh"",""en"")"),"The most ""green"" McDonald's opening! How can the world's largest beef buyers reach a net zero carbon row in 2050?")</f>
        <v>The most "green" McDonald's opening! How can the world's largest beef buyers reach a net zero carbon row in 2050?</v>
      </c>
    </row>
    <row r="710">
      <c r="A710" s="1">
        <v>568.0</v>
      </c>
      <c r="B710" s="1">
        <v>2081.0</v>
      </c>
      <c r="C710" s="2" t="s">
        <v>1421</v>
      </c>
      <c r="D710" s="1" t="s">
        <v>1422</v>
      </c>
      <c r="E710" s="1">
        <v>2.0</v>
      </c>
      <c r="F710" s="3" t="str">
        <f>IFERROR(__xludf.DUMMYFUNCTION("GOOGLETRANSLATE(D710,""zh"",""en"")"),"Emperor and diesel vehicle exit! Accelerate the popularity of electric vehicles, this bank refuses fuel car loans in 2025")</f>
        <v>Emperor and diesel vehicle exit! Accelerate the popularity of electric vehicles, this bank refuses fuel car loans in 2025</v>
      </c>
    </row>
    <row r="711">
      <c r="A711" s="1">
        <v>569.0</v>
      </c>
      <c r="B711" s="1">
        <v>1603.0</v>
      </c>
      <c r="C711" s="2" t="s">
        <v>1423</v>
      </c>
      <c r="D711" s="1" t="s">
        <v>1424</v>
      </c>
      <c r="E711" s="1">
        <v>0.0</v>
      </c>
      <c r="F711" s="3" t="str">
        <f>IFERROR(__xludf.DUMMYFUNCTION("GOOGLETRANSLATE(D711,""zh"",""en"")"),"""Don't encourage overtime, see your mother's application for adding points first!"" Zhou Shuru, the founder of Nongchun Township, led the old factory to transform and sell baby porridge to sell more than 10 million per month.")</f>
        <v>"Don't encourage overtime, see your mother's application for adding points first!" Zhou Shuru, the founder of Nongchun Township, led the old factory to transform and sell baby porridge to sell more than 10 million per month.</v>
      </c>
    </row>
    <row r="712">
      <c r="A712" s="1">
        <v>570.0</v>
      </c>
      <c r="B712" s="1">
        <v>1274.0</v>
      </c>
      <c r="C712" s="2" t="s">
        <v>1425</v>
      </c>
      <c r="D712" s="1" t="s">
        <v>1426</v>
      </c>
      <c r="E712" s="1">
        <v>0.0</v>
      </c>
      <c r="F712" s="3" t="str">
        <f>IFERROR(__xludf.DUMMYFUNCTION("GOOGLETRANSLATE(D712,""zh"",""en"")"),"The successful study of Zhou Junji of Xinyi House: ""If you want to make a small money, deduct employees and deceive customers, he will eventually lose his reputation; you will be able to"" earn to make a faith, and you will ""earn it.""")</f>
        <v>The successful study of Zhou Junji of Xinyi House: "If you want to make a small money, deduct employees and deceive customers, he will eventually lose his reputation; you will be able to" earn to make a faith, and you will "earn it."</v>
      </c>
    </row>
    <row r="713">
      <c r="A713" s="1">
        <v>571.0</v>
      </c>
      <c r="B713" s="1">
        <v>278.0</v>
      </c>
      <c r="C713" s="2" t="s">
        <v>1427</v>
      </c>
      <c r="D713" s="1" t="s">
        <v>1428</v>
      </c>
      <c r="E713" s="1">
        <v>0.0</v>
      </c>
      <c r="F713" s="3" t="str">
        <f>IFERROR(__xludf.DUMMYFUNCTION("GOOGLETRANSLATE(D713,""zh"",""en"")"),"""Miaoli"" Emma Wahson enters the main fashion group to push forever! Star aura with social consciousness, creating the maximum value of the board of directors")</f>
        <v>"Miaoli" Emma Wahson enters the main fashion group to push forever! Star aura with social consciousness, creating the maximum value of the board of directors</v>
      </c>
    </row>
    <row r="714">
      <c r="A714" s="1">
        <v>572.0</v>
      </c>
      <c r="B714" s="1">
        <v>2393.0</v>
      </c>
      <c r="C714" s="2" t="s">
        <v>1429</v>
      </c>
      <c r="D714" s="1" t="s">
        <v>1430</v>
      </c>
      <c r="E714" s="1">
        <v>3.0</v>
      </c>
      <c r="F714" s="3" t="str">
        <f>IFERROR(__xludf.DUMMYFUNCTION("GOOGLETRANSLATE(D714,""zh"",""en"")"),"The new system in December / sweat -sweat money is carefully flying! 12/1 Starting beverage shops disable plastic cups, youBike rides wrong in seconds and spray 350 yuan in seconds ... complete lazy bags must be seen")</f>
        <v>The new system in December / sweat -sweat money is carefully flying! 12/1 Starting beverage shops disable plastic cups, youBike rides wrong in seconds and spray 350 yuan in seconds ... complete lazy bags must be seen</v>
      </c>
    </row>
    <row r="715">
      <c r="A715" s="1">
        <v>573.0</v>
      </c>
      <c r="B715" s="1">
        <v>1148.0</v>
      </c>
      <c r="C715" s="2" t="s">
        <v>1431</v>
      </c>
      <c r="D715" s="1" t="s">
        <v>1432</v>
      </c>
      <c r="E715" s="1">
        <v>3.0</v>
      </c>
      <c r="F715" s="3" t="str">
        <f>IFERROR(__xludf.DUMMYFUNCTION("GOOGLETRANSLATE(D715,""zh"",""en"")"),"Why is Taiwan's leading in the global technology industry? These first -class institutions are indispensable")</f>
        <v>Why is Taiwan's leading in the global technology industry? These first -class institutions are indispensable</v>
      </c>
    </row>
    <row r="716">
      <c r="A716" s="1">
        <v>574.0</v>
      </c>
      <c r="B716" s="1">
        <v>1879.0</v>
      </c>
      <c r="C716" s="2" t="s">
        <v>1433</v>
      </c>
      <c r="D716" s="1" t="s">
        <v>1434</v>
      </c>
      <c r="E716" s="1">
        <v>3.0</v>
      </c>
      <c r="F716" s="3" t="str">
        <f>IFERROR(__xludf.DUMMYFUNCTION("GOOGLETRANSLATE(D716,""zh"",""en"")"),"Old locomotives are replaced with carbon rights! The leader of Zhuke and Zhuxian became a buyer, and the EIA Media Cooperation Platform 6/10 enabled")</f>
        <v>Old locomotives are replaced with carbon rights! The leader of Zhuke and Zhuxian became a buyer, and the EIA Media Cooperation Platform 6/10 enabled</v>
      </c>
    </row>
    <row r="717">
      <c r="A717" s="1">
        <v>575.0</v>
      </c>
      <c r="B717" s="1">
        <v>512.0</v>
      </c>
      <c r="C717" s="2" t="s">
        <v>1435</v>
      </c>
      <c r="D717" s="1" t="s">
        <v>1436</v>
      </c>
      <c r="E717" s="1">
        <v>3.0</v>
      </c>
      <c r="F717" s="3" t="str">
        <f>IFERROR(__xludf.DUMMYFUNCTION("GOOGLETRANSLATE(D717,""zh"",""en"")"),"Without the tablet and tombstone, return to nature after cremation ... 5 kinds of natural environmental protection burial Introduction: replace the papers with petals, and chase far more beautiful")</f>
        <v>Without the tablet and tombstone, return to nature after cremation ... 5 kinds of natural environmental protection burial Introduction: replace the papers with petals, and chase far more beautiful</v>
      </c>
    </row>
    <row r="718">
      <c r="A718" s="1">
        <v>576.0</v>
      </c>
      <c r="B718" s="1">
        <v>255.0</v>
      </c>
      <c r="C718" s="2" t="s">
        <v>1437</v>
      </c>
      <c r="D718" s="1" t="s">
        <v>1438</v>
      </c>
      <c r="E718" s="1">
        <v>3.0</v>
      </c>
      <c r="F718" s="3" t="str">
        <f>IFERROR(__xludf.DUMMYFUNCTION("GOOGLETRANSLATE(D718,""zh"",""en"")"),"How is the ESG evaluation index ""greenhouse gas emissions"" calculated? Focus on these 3 things")</f>
        <v>How is the ESG evaluation index "greenhouse gas emissions" calculated? Focus on these 3 things</v>
      </c>
    </row>
    <row r="719">
      <c r="A719" s="1">
        <v>577.0</v>
      </c>
      <c r="B719" s="1">
        <v>778.0</v>
      </c>
      <c r="C719" s="2" t="s">
        <v>1439</v>
      </c>
      <c r="D719" s="1" t="s">
        <v>1440</v>
      </c>
      <c r="E719" s="1">
        <v>4.0</v>
      </c>
      <c r="F719" s="3" t="str">
        <f>IFERROR(__xludf.DUMMYFUNCTION("GOOGLETRANSLATE(D719,""zh"",""en"")"),"Water collection area is desired? The ""water delivery"" of Shu Liki who passed the door came! Meteorological experts expose the rains in Taiwan this day")</f>
        <v>Water collection area is desired? The "water delivery" of Shu Liki who passed the door came! Meteorological experts expose the rains in Taiwan this day</v>
      </c>
    </row>
    <row r="720">
      <c r="A720" s="1">
        <v>578.0</v>
      </c>
      <c r="B720" s="1">
        <v>714.0</v>
      </c>
      <c r="C720" s="2" t="s">
        <v>1441</v>
      </c>
      <c r="D720" s="1" t="s">
        <v>1442</v>
      </c>
      <c r="E720" s="1">
        <v>3.0</v>
      </c>
      <c r="F720" s="3" t="str">
        <f>IFERROR(__xludf.DUMMYFUNCTION("GOOGLETRANSLATE(D720,""zh"",""en"")"),"Electric car theme is super rammed! About 80 in Taiwan and abroad hold about Tesla")</f>
        <v>Electric car theme is super rammed! About 80 in Taiwan and abroad hold about Tesla</v>
      </c>
    </row>
    <row r="721">
      <c r="A721" s="1">
        <v>579.0</v>
      </c>
      <c r="B721" s="1">
        <v>178.0</v>
      </c>
      <c r="C721" s="2" t="s">
        <v>1443</v>
      </c>
      <c r="D721" s="1" t="s">
        <v>1444</v>
      </c>
      <c r="E721" s="1">
        <v>3.0</v>
      </c>
      <c r="F721" s="3" t="str">
        <f>IFERROR(__xludf.DUMMYFUNCTION("GOOGLETRANSLATE(D721,""zh"",""en"")"),"The first offshore wind farm was used for president: Let Taiwan a green energy development center in Asia")</f>
        <v>The first offshore wind farm was used for president: Let Taiwan a green energy development center in Asia</v>
      </c>
    </row>
    <row r="722">
      <c r="A722" s="1">
        <v>580.0</v>
      </c>
      <c r="B722" s="1">
        <v>2457.0</v>
      </c>
      <c r="C722" s="2" t="s">
        <v>1445</v>
      </c>
      <c r="D722" s="1" t="s">
        <v>1446</v>
      </c>
      <c r="E722" s="1">
        <v>3.0</v>
      </c>
      <c r="F722" s="3" t="str">
        <f>IFERROR(__xludf.DUMMYFUNCTION("GOOGLETRANSLATE(D722,""zh"",""en"")"),"2023 New Year's Day New System on the Road ""is 18 years old and is an adult, you can do these things! National judges will also step into court ... 8 major points to see once")</f>
        <v>2023 New Year's Day New System on the Road "is 18 years old and is an adult, you can do these things! National judges will also step into court ... 8 major points to see once</v>
      </c>
    </row>
    <row r="723">
      <c r="A723" s="1">
        <v>581.0</v>
      </c>
      <c r="B723" s="1">
        <v>665.0</v>
      </c>
      <c r="C723" s="2" t="s">
        <v>1447</v>
      </c>
      <c r="D723" s="1" t="s">
        <v>1448</v>
      </c>
      <c r="E723" s="1">
        <v>0.0</v>
      </c>
      <c r="F723" s="3" t="str">
        <f>IFERROR(__xludf.DUMMYFUNCTION("GOOGLETRANSLATE(D723,""zh"",""en"")"),"Get supported by Bil Gates and Bezos! Why do this new company specialize in ""nuclear fusion""?")</f>
        <v>Get supported by Bil Gates and Bezos! Why do this new company specialize in "nuclear fusion"?</v>
      </c>
    </row>
    <row r="724">
      <c r="A724" s="1">
        <v>582.0</v>
      </c>
      <c r="B724" s="1">
        <v>57.0</v>
      </c>
      <c r="C724" s="2" t="s">
        <v>1449</v>
      </c>
      <c r="D724" s="1" t="s">
        <v>1450</v>
      </c>
      <c r="E724" s="1">
        <v>3.0</v>
      </c>
      <c r="F724" s="3" t="str">
        <f>IFERROR(__xludf.DUMMYFUNCTION("GOOGLETRANSLATE(D724,""zh"",""en"")"),"""No cycle"" external and opportunity cost")</f>
        <v>"No cycle" external and opportunity cost</v>
      </c>
    </row>
    <row r="725">
      <c r="A725" s="1">
        <v>583.0</v>
      </c>
      <c r="B725" s="1">
        <v>612.0</v>
      </c>
      <c r="C725" s="2" t="s">
        <v>1451</v>
      </c>
      <c r="D725" s="1" t="s">
        <v>1452</v>
      </c>
      <c r="E725" s="1">
        <v>3.0</v>
      </c>
      <c r="F725" s="3" t="str">
        <f>IFERROR(__xludf.DUMMYFUNCTION("GOOGLETRANSLATE(D725,""zh"",""en"")"),"Are you vegetarian and organic cotton T today? From the dining table to the dressing table, consumption is the lifestyle of our friendly Earth")</f>
        <v>Are you vegetarian and organic cotton T today? From the dining table to the dressing table, consumption is the lifestyle of our friendly Earth</v>
      </c>
    </row>
    <row r="726">
      <c r="A726" s="1">
        <v>584.0</v>
      </c>
      <c r="B726" s="1">
        <v>1112.0</v>
      </c>
      <c r="C726" s="2" t="s">
        <v>1453</v>
      </c>
      <c r="D726" s="1" t="s">
        <v>1454</v>
      </c>
      <c r="E726" s="1">
        <v>3.0</v>
      </c>
      <c r="F726" s="3" t="str">
        <f>IFERROR(__xludf.DUMMYFUNCTION("GOOGLETRANSLATE(D726,""zh"",""en"")"),"Fifty years ago, the global warming was predicted, and the meteorologist won the Nobel Prize in Physics for the first time.")</f>
        <v>Fifty years ago, the global warming was predicted, and the meteorologist won the Nobel Prize in Physics for the first time.</v>
      </c>
    </row>
    <row r="727">
      <c r="A727" s="1">
        <v>585.0</v>
      </c>
      <c r="B727" s="1">
        <v>85.0</v>
      </c>
      <c r="C727" s="2" t="s">
        <v>1455</v>
      </c>
      <c r="D727" s="1" t="s">
        <v>1456</v>
      </c>
      <c r="E727" s="1">
        <v>3.0</v>
      </c>
      <c r="F727" s="3" t="str">
        <f>IFERROR(__xludf.DUMMYFUNCTION("GOOGLETRANSLATE(D727,""zh"",""en"")"),"New definition of enterprises: 88 % of millennial generations value ""corporate social responsibility""")</f>
        <v>New definition of enterprises: 88 % of millennial generations value "corporate social responsibility"</v>
      </c>
    </row>
    <row r="728">
      <c r="A728" s="1">
        <v>586.0</v>
      </c>
      <c r="B728" s="1">
        <v>1825.0</v>
      </c>
      <c r="C728" s="2" t="s">
        <v>1457</v>
      </c>
      <c r="D728" s="1" t="s">
        <v>1458</v>
      </c>
      <c r="E728" s="1">
        <v>0.0</v>
      </c>
      <c r="F728" s="3" t="str">
        <f>IFERROR(__xludf.DUMMYFUNCTION("GOOGLETRANSLATE(D728,""zh"",""en"")"),"Apple will find Hon Hai as Apple CAR? Liu Yangwei responded for the first time, ""As long as the customer wants to do, we must do it!"" But there is this condition")</f>
        <v>Apple will find Hon Hai as Apple CAR? Liu Yangwei responded for the first time, "As long as the customer wants to do, we must do it!" But there is this condition</v>
      </c>
    </row>
    <row r="729">
      <c r="A729" s="1">
        <v>587.0</v>
      </c>
      <c r="B729" s="1">
        <v>417.0</v>
      </c>
      <c r="C729" s="2" t="s">
        <v>1459</v>
      </c>
      <c r="D729" s="1" t="s">
        <v>1460</v>
      </c>
      <c r="E729" s="1">
        <v>3.0</v>
      </c>
      <c r="F729" s="3" t="str">
        <f>IFERROR(__xludf.DUMMYFUNCTION("GOOGLETRANSLATE(D729,""zh"",""en"")"),"Independent directors do not have more than 3 sessions, and the system of whistle is implemented ... Analysis of one article: 5 major axes of financial institutions ""Corporate Governance 3.0""")</f>
        <v>Independent directors do not have more than 3 sessions, and the system of whistle is implemented ... Analysis of one article: 5 major axes of financial institutions "Corporate Governance 3.0"</v>
      </c>
    </row>
    <row r="730">
      <c r="A730" s="1">
        <v>588.0</v>
      </c>
      <c r="B730" s="1">
        <v>1884.0</v>
      </c>
      <c r="C730" s="2" t="s">
        <v>1461</v>
      </c>
      <c r="D730" s="1" t="s">
        <v>1462</v>
      </c>
      <c r="E730" s="1">
        <v>3.0</v>
      </c>
      <c r="F730" s="3" t="str">
        <f>IFERROR(__xludf.DUMMYFUNCTION("GOOGLETRANSLATE(D730,""zh"",""en"")"),"Semiconductor listing on a high salary of listed companies! Ruiding's average salary of 6.11 million yuan is the most proud")</f>
        <v>Semiconductor listing on a high salary of listed companies! Ruiding's average salary of 6.11 million yuan is the most proud</v>
      </c>
    </row>
    <row r="731">
      <c r="A731" s="1">
        <v>589.0</v>
      </c>
      <c r="B731" s="1">
        <v>448.0</v>
      </c>
      <c r="C731" s="2" t="s">
        <v>1463</v>
      </c>
      <c r="D731" s="1" t="s">
        <v>1464</v>
      </c>
      <c r="E731" s="1">
        <v>3.0</v>
      </c>
      <c r="F731" s="3" t="str">
        <f>IFERROR(__xludf.DUMMYFUNCTION("GOOGLETRANSLATE(D731,""zh"",""en"")"),"No carbon discharge, no water consumption ... Why may the financial industry may be the accomplice of the earth's warmth? New thinking of sustainable transformation: banks need to pay attention to loan loans per 1 yuan")</f>
        <v>No carbon discharge, no water consumption ... Why may the financial industry may be the accomplice of the earth's warmth? New thinking of sustainable transformation: banks need to pay attention to loan loans per 1 yuan</v>
      </c>
    </row>
    <row r="732">
      <c r="A732" s="1">
        <v>590.0</v>
      </c>
      <c r="B732" s="1">
        <v>282.0</v>
      </c>
      <c r="C732" s="2" t="s">
        <v>1465</v>
      </c>
      <c r="D732" s="1" t="s">
        <v>1466</v>
      </c>
      <c r="E732" s="1">
        <v>3.0</v>
      </c>
      <c r="F732" s="3" t="str">
        <f>IFERROR(__xludf.DUMMYFUNCTION("GOOGLETRANSLATE(D732,""zh"",""en"")"),"Childhood without air -conditioning")</f>
        <v>Childhood without air -conditioning</v>
      </c>
    </row>
    <row r="733">
      <c r="A733" s="1">
        <v>591.0</v>
      </c>
      <c r="B733" s="1">
        <v>434.0</v>
      </c>
      <c r="C733" s="2" t="s">
        <v>1467</v>
      </c>
      <c r="D733" s="1" t="s">
        <v>1468</v>
      </c>
      <c r="E733" s="1">
        <v>3.0</v>
      </c>
      <c r="F733" s="3" t="str">
        <f>IFERROR(__xludf.DUMMYFUNCTION("GOOGLETRANSLATE(D733,""zh"",""en"")"),"Not improving the old pipeline, I would rather cover the water tower and the water filter ... Li Hongyuan: The water price is too low, which is the biggest crisis of Taiwan's water resources")</f>
        <v>Not improving the old pipeline, I would rather cover the water tower and the water filter ... Li Hongyuan: The water price is too low, which is the biggest crisis of Taiwan's water resources</v>
      </c>
    </row>
    <row r="734">
      <c r="A734" s="1">
        <v>592.0</v>
      </c>
      <c r="B734" s="1">
        <v>2189.0</v>
      </c>
      <c r="C734" s="2" t="s">
        <v>1469</v>
      </c>
      <c r="D734" s="1" t="s">
        <v>1470</v>
      </c>
      <c r="E734" s="1">
        <v>0.0</v>
      </c>
      <c r="F734" s="3" t="str">
        <f>IFERROR(__xludf.DUMMYFUNCTION("GOOGLETRANSLATE(D734,""zh"",""en"")"),"""In the past, we will become a big tree in the potted plants."" Once the profit rate was only 0.1%... 3 tricks for Jinglian Electronics, the net profit jumped 3 times in 4 years")</f>
        <v>"In the past, we will become a big tree in the potted plants." Once the profit rate was only 0.1%... 3 tricks for Jinglian Electronics, the net profit jumped 3 times in 4 years</v>
      </c>
    </row>
    <row r="735">
      <c r="A735" s="1">
        <v>593.0</v>
      </c>
      <c r="B735" s="1">
        <v>2421.0</v>
      </c>
      <c r="C735" s="2" t="s">
        <v>1471</v>
      </c>
      <c r="D735" s="1" t="s">
        <v>1472</v>
      </c>
      <c r="E735" s="1">
        <v>3.0</v>
      </c>
      <c r="F735" s="3" t="str">
        <f>IFERROR(__xludf.DUMMYFUNCTION("GOOGLETRANSLATE(D735,""zh"",""en"")"),"50,000 people lost their rice bowls in 1 month! Finding a job crazy, otherwise I will go home ... Under the layoff storm, my countdown in Silicon Valley 60 days")</f>
        <v>50,000 people lost their rice bowls in 1 month! Finding a job crazy, otherwise I will go home ... Under the layoff storm, my countdown in Silicon Valley 60 days</v>
      </c>
    </row>
    <row r="736">
      <c r="A736" s="1">
        <v>594.0</v>
      </c>
      <c r="B736" s="1">
        <v>365.0</v>
      </c>
      <c r="C736" s="2" t="s">
        <v>1473</v>
      </c>
      <c r="D736" s="1" t="s">
        <v>1474</v>
      </c>
      <c r="E736" s="1">
        <v>3.0</v>
      </c>
      <c r="F736" s="3" t="str">
        <f>IFERROR(__xludf.DUMMYFUNCTION("GOOGLETRANSLATE(D736,""zh"",""en"")"),"ESG is not known for its reputation! Harvard research tells you: Why can companies combine ESG make more money?")</f>
        <v>ESG is not known for its reputation! Harvard research tells you: Why can companies combine ESG make more money?</v>
      </c>
    </row>
    <row r="737">
      <c r="A737" s="1">
        <v>595.0</v>
      </c>
      <c r="B737" s="1">
        <v>321.0</v>
      </c>
      <c r="C737" s="2" t="s">
        <v>1475</v>
      </c>
      <c r="D737" s="1" t="s">
        <v>1476</v>
      </c>
      <c r="E737" s="1">
        <v>0.0</v>
      </c>
      <c r="F737" s="3" t="str">
        <f>IFERROR(__xludf.DUMMYFUNCTION("GOOGLETRANSLATE(D737,""zh"",""en"")"),"The air pollution is reduced in half! Taipower released the first anniversary of the white paper: focusing on the 6 major directions, and the overtime target was reduced by 70 % in 2030")</f>
        <v>The air pollution is reduced in half! Taipower released the first anniversary of the white paper: focusing on the 6 major directions, and the overtime target was reduced by 70 % in 2030</v>
      </c>
    </row>
    <row r="738">
      <c r="A738" s="1">
        <v>596.0</v>
      </c>
      <c r="B738" s="1">
        <v>2353.0</v>
      </c>
      <c r="C738" s="2" t="s">
        <v>1477</v>
      </c>
      <c r="D738" s="1" t="s">
        <v>1478</v>
      </c>
      <c r="E738" s="1">
        <v>3.0</v>
      </c>
      <c r="F738" s="3" t="str">
        <f>IFERROR(__xludf.DUMMYFUNCTION("GOOGLETRANSLATE(D738,""zh"",""en"")"),"COP27 Direct Back """" Climate compensation and elimination of fossil fuel negotiations are not as expected as expected! The people shouted: ""This is not Africa COP""")</f>
        <v>COP27 Direct Back "" Climate compensation and elimination of fossil fuel negotiations are not as expected as expected! The people shouted: "This is not Africa COP"</v>
      </c>
    </row>
    <row r="739">
      <c r="A739" s="1">
        <v>597.0</v>
      </c>
      <c r="B739" s="1">
        <v>299.0</v>
      </c>
      <c r="C739" s="2" t="s">
        <v>1479</v>
      </c>
      <c r="D739" s="1" t="s">
        <v>1480</v>
      </c>
      <c r="E739" s="1">
        <v>0.0</v>
      </c>
      <c r="F739" s="3" t="str">
        <f>IFERROR(__xludf.DUMMYFUNCTION("GOOGLETRANSLATE(D739,""zh"",""en"")"),"Sinosteel Pursue Sustainable Development to actively invest in environmental protection and emission reduction, and is committed to developing the green energy industry")</f>
        <v>Sinosteel Pursue Sustainable Development to actively invest in environmental protection and emission reduction, and is committed to developing the green energy industry</v>
      </c>
    </row>
    <row r="740">
      <c r="A740" s="1">
        <v>598.0</v>
      </c>
      <c r="B740" s="1">
        <v>2403.0</v>
      </c>
      <c r="C740" s="2" t="s">
        <v>1481</v>
      </c>
      <c r="D740" s="1" t="s">
        <v>1482</v>
      </c>
      <c r="E740" s="1">
        <v>0.0</v>
      </c>
      <c r="F740" s="3" t="str">
        <f>IFERROR(__xludf.DUMMYFUNCTION("GOOGLETRANSLATE(D740,""zh"",""en"")"),"Elasticity, you can apply for a long -distance work ... The ""invisible champion"" of the automotive part industry Guangmei Technology: ""Trust Employees"" is an important culture of the company")</f>
        <v>Elasticity, you can apply for a long -distance work ... The "invisible champion" of the automotive part industry Guangmei Technology: "Trust Employees" is an important culture of the company</v>
      </c>
    </row>
    <row r="741">
      <c r="A741" s="1">
        <v>599.0</v>
      </c>
      <c r="B741" s="1">
        <v>2417.0</v>
      </c>
      <c r="C741" s="2" t="s">
        <v>1483</v>
      </c>
      <c r="D741" s="1" t="s">
        <v>1484</v>
      </c>
      <c r="E741" s="1">
        <v>0.0</v>
      </c>
      <c r="F741" s="3" t="str">
        <f>IFERROR(__xludf.DUMMYFUNCTION("GOOGLETRANSLATE(D741,""zh"",""en"")"),"The main ""only send or not sell"" but can we still make money? How can FreeWater rely on sending bottle water to profit, can they help refugees at the same time?")</f>
        <v>The main "only send or not sell" but can we still make money? How can FreeWater rely on sending bottle water to profit, can they help refugees at the same time?</v>
      </c>
    </row>
    <row r="742">
      <c r="A742" s="1">
        <v>600.0</v>
      </c>
      <c r="B742" s="1">
        <v>51.0</v>
      </c>
      <c r="C742" s="2" t="s">
        <v>1485</v>
      </c>
      <c r="D742" s="1" t="s">
        <v>1486</v>
      </c>
      <c r="E742" s="1">
        <v>4.0</v>
      </c>
      <c r="F742" s="3" t="str">
        <f>IFERROR(__xludf.DUMMYFUNCTION("GOOGLETRANSLATE(D742,""zh"",""en"")"),"Taiwan needs ""the impact of fire saving""")</f>
        <v>Taiwan needs "the impact of fire saving"</v>
      </c>
    </row>
    <row r="743">
      <c r="A743" s="1">
        <v>601.0</v>
      </c>
      <c r="B743" s="1">
        <v>1118.0</v>
      </c>
      <c r="C743" s="2" t="s">
        <v>1487</v>
      </c>
      <c r="D743" s="1" t="s">
        <v>1488</v>
      </c>
      <c r="E743" s="1">
        <v>0.0</v>
      </c>
      <c r="F743" s="3" t="str">
        <f>IFERROR(__xludf.DUMMYFUNCTION("GOOGLETRANSLATE(D743,""zh"",""en"")"),"Can Michelin sell tires with ""longer life and will not explode"", can they make money? How to find a new business in ""sustainability""?")</f>
        <v>Can Michelin sell tires with "longer life and will not explode", can they make money? How to find a new business in "sustainability"?</v>
      </c>
    </row>
    <row r="744">
      <c r="A744" s="1">
        <v>602.0</v>
      </c>
      <c r="B744" s="1">
        <v>241.0</v>
      </c>
      <c r="C744" s="2" t="s">
        <v>1489</v>
      </c>
      <c r="D744" s="1" t="s">
        <v>1490</v>
      </c>
      <c r="E744" s="1">
        <v>3.0</v>
      </c>
      <c r="F744" s="3" t="str">
        <f>IFERROR(__xludf.DUMMYFUNCTION("GOOGLETRANSLATE(D744,""zh"",""en"")"),"At the last day of the Gu Lixiong Financial Management Association, 8 industries such as the Bank of Far East Bank and Xinguang Life were fined a total of 25.8 million yuan")</f>
        <v>At the last day of the Gu Lixiong Financial Management Association, 8 industries such as the Bank of Far East Bank and Xinguang Life were fined a total of 25.8 million yuan</v>
      </c>
    </row>
    <row r="745">
      <c r="A745" s="1">
        <v>603.0</v>
      </c>
      <c r="B745" s="1">
        <v>1173.0</v>
      </c>
      <c r="C745" s="2" t="s">
        <v>1491</v>
      </c>
      <c r="D745" s="1" t="s">
        <v>1492</v>
      </c>
      <c r="E745" s="1">
        <v>4.0</v>
      </c>
      <c r="F745" s="3" t="str">
        <f>IFERROR(__xludf.DUMMYFUNCTION("GOOGLETRANSLATE(D745,""zh"",""en"")"),"2021 Outstanding Asian enterprises are released! Which 15 companies in Taiwan are selected? I understand")</f>
        <v>2021 Outstanding Asian enterprises are released! Which 15 companies in Taiwan are selected? I understand</v>
      </c>
    </row>
    <row r="746">
      <c r="A746" s="1">
        <v>604.0</v>
      </c>
      <c r="B746" s="1">
        <v>225.0</v>
      </c>
      <c r="C746" s="2" t="s">
        <v>1493</v>
      </c>
      <c r="D746" s="1" t="s">
        <v>1494</v>
      </c>
      <c r="E746" s="1">
        <v>3.0</v>
      </c>
      <c r="F746" s="3" t="str">
        <f>IFERROR(__xludf.DUMMYFUNCTION("GOOGLETRANSLATE(D746,""zh"",""en"")"),"The epidemic crisis is like a cruel stage! Chongyue Dong seat: The company that is on the verge of closure after 2 months of operation is worried, and financial discipline is worrying.")</f>
        <v>The epidemic crisis is like a cruel stage! Chongyue Dong seat: The company that is on the verge of closure after 2 months of operation is worried, and financial discipline is worrying.</v>
      </c>
    </row>
    <row r="747">
      <c r="A747" s="1">
        <v>605.0</v>
      </c>
      <c r="B747" s="1">
        <v>340.0</v>
      </c>
      <c r="C747" s="2" t="s">
        <v>1495</v>
      </c>
      <c r="D747" s="1" t="s">
        <v>1496</v>
      </c>
      <c r="E747" s="1">
        <v>4.0</v>
      </c>
      <c r="F747" s="3" t="str">
        <f>IFERROR(__xludf.DUMMYFUNCTION("GOOGLETRANSLATE(D747,""zh"",""en"")"),"Standing in the reason, who is the boss?")</f>
        <v>Standing in the reason, who is the boss?</v>
      </c>
    </row>
    <row r="748">
      <c r="A748" s="1">
        <v>606.0</v>
      </c>
      <c r="B748" s="1">
        <v>1509.0</v>
      </c>
      <c r="C748" s="2" t="s">
        <v>1497</v>
      </c>
      <c r="D748" s="1" t="s">
        <v>1498</v>
      </c>
      <c r="E748" s="1">
        <v>3.0</v>
      </c>
      <c r="F748" s="3" t="str">
        <f>IFERROR(__xludf.DUMMYFUNCTION("GOOGLETRANSLATE(D748,""zh"",""en"")"),"Desperate to cultivate employees so that he is enough to leave")</f>
        <v>Desperate to cultivate employees so that he is enough to leave</v>
      </c>
    </row>
    <row r="749">
      <c r="A749" s="1">
        <v>607.0</v>
      </c>
      <c r="B749" s="1">
        <v>1680.0</v>
      </c>
      <c r="C749" s="2" t="s">
        <v>1499</v>
      </c>
      <c r="D749" s="1" t="s">
        <v>1500</v>
      </c>
      <c r="E749" s="1">
        <v>3.0</v>
      </c>
      <c r="F749" s="3" t="str">
        <f>IFERROR(__xludf.DUMMYFUNCTION("GOOGLETRANSLATE(D749,""zh"",""en"")"),"Can artificial whale feces rebuild the marine ecology? Scientists will launch experiments next month")</f>
        <v>Can artificial whale feces rebuild the marine ecology? Scientists will launch experiments next month</v>
      </c>
    </row>
    <row r="750">
      <c r="A750" s="1">
        <v>608.0</v>
      </c>
      <c r="B750" s="1">
        <v>1452.0</v>
      </c>
      <c r="C750" s="2" t="s">
        <v>1501</v>
      </c>
      <c r="D750" s="1" t="s">
        <v>1502</v>
      </c>
      <c r="E750" s="1">
        <v>0.0</v>
      </c>
      <c r="F750" s="3" t="str">
        <f>IFERROR(__xludf.DUMMYFUNCTION("GOOGLETRANSLATE(D750,""zh"",""en"")"),"Old Zhennan's Sustainable Law! How does a century -old Han cake shop become a trendy and paid by the young generation?")</f>
        <v>Old Zhennan's Sustainable Law! How does a century -old Han cake shop become a trendy and paid by the young generation?</v>
      </c>
    </row>
    <row r="751">
      <c r="A751" s="1">
        <v>609.0</v>
      </c>
      <c r="B751" s="1">
        <v>1938.0</v>
      </c>
      <c r="C751" s="2" t="s">
        <v>1503</v>
      </c>
      <c r="D751" s="1" t="s">
        <v>1504</v>
      </c>
      <c r="E751" s="1">
        <v>0.0</v>
      </c>
      <c r="F751" s="3" t="str">
        <f>IFERROR(__xludf.DUMMYFUNCTION("GOOGLETRANSLATE(D751,""zh"",""en"")"),"It is not surprising to open a restaurant or nightclub! Faced with the 30 billion yuan of revenue, the lion Wang Wenjie is the ""turning period"": began to expand and welcome")</f>
        <v>It is not surprising to open a restaurant or nightclub! Faced with the 30 billion yuan of revenue, the lion Wang Wenjie is the "turning period": began to expand and welcome</v>
      </c>
    </row>
    <row r="752">
      <c r="A752" s="1">
        <v>610.0</v>
      </c>
      <c r="B752" s="1">
        <v>1641.0</v>
      </c>
      <c r="C752" s="2" t="s">
        <v>1505</v>
      </c>
      <c r="D752" s="1" t="s">
        <v>1506</v>
      </c>
      <c r="E752" s="1">
        <v>0.0</v>
      </c>
      <c r="F752" s="3" t="str">
        <f>IFERROR(__xludf.DUMMYFUNCTION("GOOGLETRANSLATE(D752,""zh"",""en"")"),"4,000 people in Taiwan ’s 4,000 people lay off, and made money last year! Why should the boss do a cloud kitchen and attack the United States more?")</f>
        <v>4,000 people in Taiwan ’s 4,000 people lay off, and made money last year! Why should the boss do a cloud kitchen and attack the United States more?</v>
      </c>
    </row>
    <row r="753">
      <c r="A753" s="1">
        <v>611.0</v>
      </c>
      <c r="B753" s="1">
        <v>1902.0</v>
      </c>
      <c r="C753" s="2" t="s">
        <v>1507</v>
      </c>
      <c r="D753" s="1" t="s">
        <v>1508</v>
      </c>
      <c r="E753" s="1">
        <v>3.0</v>
      </c>
      <c r="F753" s="3" t="str">
        <f>IFERROR(__xludf.DUMMYFUNCTION("GOOGLETRANSLATE(D753,""zh"",""en"")"),"Is it still in line with ESG definition of investing in the arms dealer ""helping Ukraine""? The chairman of the HKMA talks about the concept of sustainability, how to keep pace with the times")</f>
        <v>Is it still in line with ESG definition of investing in the arms dealer "helping Ukraine"? The chairman of the HKMA talks about the concept of sustainability, how to keep pace with the times</v>
      </c>
    </row>
    <row r="754">
      <c r="A754" s="1">
        <v>612.0</v>
      </c>
      <c r="B754" s="1">
        <v>1198.0</v>
      </c>
      <c r="C754" s="2" t="s">
        <v>1509</v>
      </c>
      <c r="D754" s="1" t="s">
        <v>1510</v>
      </c>
      <c r="E754" s="1">
        <v>3.0</v>
      </c>
      <c r="F754" s="3" t="str">
        <f>IFERROR(__xludf.DUMMYFUNCTION("GOOGLETRANSLATE(D754,""zh"",""en"")"),"In order to save the earth, EU scientists must create a ""twin earth""")</f>
        <v>In order to save the earth, EU scientists must create a "twin earth"</v>
      </c>
    </row>
    <row r="755">
      <c r="A755" s="1">
        <v>613.0</v>
      </c>
      <c r="B755" s="1">
        <v>1994.0</v>
      </c>
      <c r="C755" s="2" t="s">
        <v>1511</v>
      </c>
      <c r="D755" s="1" t="s">
        <v>1512</v>
      </c>
      <c r="E755" s="1">
        <v>0.0</v>
      </c>
      <c r="F755" s="3" t="str">
        <f>IFERROR(__xludf.DUMMYFUNCTION("GOOGLETRANSLATE(D755,""zh"",""en"")"),"Hon Hai smashed 20 billion to invest in Ziguang, and Liu Yangwei was hidden behind him! Why does ""the most understanding Hon Hai analyst"" Yang Yingchao said, even if you lose light, you don't hurt your bones?")</f>
        <v>Hon Hai smashed 20 billion to invest in Ziguang, and Liu Yangwei was hidden behind him! Why does "the most understanding Hon Hai analyst" Yang Yingchao said, even if you lose light, you don't hurt your bones?</v>
      </c>
    </row>
    <row r="756">
      <c r="A756" s="1">
        <v>614.0</v>
      </c>
      <c r="B756" s="1">
        <v>447.0</v>
      </c>
      <c r="C756" s="2" t="s">
        <v>1513</v>
      </c>
      <c r="D756" s="1" t="s">
        <v>1514</v>
      </c>
      <c r="E756" s="1">
        <v>0.0</v>
      </c>
      <c r="F756" s="3" t="str">
        <f>IFERROR(__xludf.DUMMYFUNCTION("GOOGLETRANSLATE(D756,""zh"",""en"")"),"Hon Hai joined hands with Yulong to attack an electric car! Two years later, the first appearance and 10 % of the global cities accounted for ""when Taiwan was doing electric vehicles.""")</f>
        <v>Hon Hai joined hands with Yulong to attack an electric car! Two years later, the first appearance and 10 % of the global cities accounted for "when Taiwan was doing electric vehicles."</v>
      </c>
    </row>
    <row r="757">
      <c r="A757" s="1">
        <v>615.0</v>
      </c>
      <c r="B757" s="1">
        <v>442.0</v>
      </c>
      <c r="C757" s="2" t="s">
        <v>1515</v>
      </c>
      <c r="D757" s="1" t="s">
        <v>1516</v>
      </c>
      <c r="E757" s="1">
        <v>3.0</v>
      </c>
      <c r="F757" s="3" t="str">
        <f>IFERROR(__xludf.DUMMYFUNCTION("GOOGLETRANSLATE(D757,""zh"",""en"")"),"New Taipei City promotes the exit of heavy stain boilers to exit without showing Yan Shengsheng Coal.")</f>
        <v>New Taipei City promotes the exit of heavy stain boilers to exit without showing Yan Shengsheng Coal.</v>
      </c>
    </row>
    <row r="758">
      <c r="A758" s="1">
        <v>616.0</v>
      </c>
      <c r="B758" s="1">
        <v>504.0</v>
      </c>
      <c r="C758" s="2" t="s">
        <v>1517</v>
      </c>
      <c r="D758" s="1" t="s">
        <v>1518</v>
      </c>
      <c r="E758" s="1">
        <v>3.0</v>
      </c>
      <c r="F758" s="3" t="str">
        <f>IFERROR(__xludf.DUMMYFUNCTION("GOOGLETRANSLATE(D758,""zh"",""en"")"),"Reserved the opportunity of fighting for activation, demolition of the faction environment for sustainability ... Beautiful Bay to go to the survey and fight.")</f>
        <v>Reserved the opportunity of fighting for activation, demolition of the faction environment for sustainability ... Beautiful Bay to go to the survey and fight.</v>
      </c>
    </row>
    <row r="759">
      <c r="A759" s="1">
        <v>617.0</v>
      </c>
      <c r="B759" s="1">
        <v>143.0</v>
      </c>
      <c r="C759" s="2" t="s">
        <v>1519</v>
      </c>
      <c r="D759" s="1" t="s">
        <v>1520</v>
      </c>
      <c r="E759" s="1">
        <v>0.0</v>
      </c>
      <c r="F759" s="3" t="str">
        <f>IFERROR(__xludf.DUMMYFUNCTION("GOOGLETRANSLATE(D759,""zh"",""en"")"),"Pride as a cement! TEIDECD pioneered open factories, reversing the negative image of the cement industry with ""zero waste""")</f>
        <v>Pride as a cement! TEIDECD pioneered open factories, reversing the negative image of the cement industry with "zero waste"</v>
      </c>
    </row>
    <row r="760">
      <c r="A760" s="1">
        <v>618.0</v>
      </c>
      <c r="B760" s="1">
        <v>426.0</v>
      </c>
      <c r="C760" s="2" t="s">
        <v>1521</v>
      </c>
      <c r="D760" s="1" t="s">
        <v>1522</v>
      </c>
      <c r="E760" s="1">
        <v>3.0</v>
      </c>
      <c r="F760" s="3" t="str">
        <f>IFERROR(__xludf.DUMMYFUNCTION("GOOGLETRANSLATE(D760,""zh"",""en"")"),"Xie Jinhe between corporate life and death: new energy will be reborn from the ""miserable"" industry")</f>
        <v>Xie Jinhe between corporate life and death: new energy will be reborn from the "miserable" industry</v>
      </c>
    </row>
    <row r="761">
      <c r="A761" s="1">
        <v>619.0</v>
      </c>
      <c r="B761" s="1">
        <v>2069.0</v>
      </c>
      <c r="C761" s="2" t="s">
        <v>1523</v>
      </c>
      <c r="D761" s="1" t="s">
        <v>1524</v>
      </c>
      <c r="E761" s="1">
        <v>1.0</v>
      </c>
      <c r="F761" s="3" t="str">
        <f>IFERROR(__xludf.DUMMYFUNCTION("GOOGLETRANSLATE(D761,""zh"",""en"")"),"The shortest life! Datong General Manager Cai Weili has flickered quickly in 49 days, and the fuse is it")</f>
        <v>The shortest life! Datong General Manager Cai Weili has flickered quickly in 49 days, and the fuse is it</v>
      </c>
    </row>
    <row r="762">
      <c r="A762" s="1">
        <v>620.0</v>
      </c>
      <c r="B762" s="1">
        <v>967.0</v>
      </c>
      <c r="C762" s="2" t="s">
        <v>1525</v>
      </c>
      <c r="D762" s="1" t="s">
        <v>1526</v>
      </c>
      <c r="E762" s="1">
        <v>4.0</v>
      </c>
      <c r="F762" s="3" t="str">
        <f>IFERROR(__xludf.DUMMYFUNCTION("GOOGLETRANSLATE(D762,""zh"",""en"")"),"Chinese electric vehicle sales account for half of the world! Tao Dong: In the era of electric vehicles, China has the opportunity to overtake in curve")</f>
        <v>Chinese electric vehicle sales account for half of the world! Tao Dong: In the era of electric vehicles, China has the opportunity to overtake in curve</v>
      </c>
    </row>
    <row r="763">
      <c r="A763" s="1">
        <v>621.0</v>
      </c>
      <c r="B763" s="1">
        <v>1961.0</v>
      </c>
      <c r="C763" s="2" t="s">
        <v>1527</v>
      </c>
      <c r="D763" s="1" t="s">
        <v>1528</v>
      </c>
      <c r="E763" s="1">
        <v>0.0</v>
      </c>
      <c r="F763" s="3" t="str">
        <f>IFERROR(__xludf.DUMMYFUNCTION("GOOGLETRANSLATE(D763,""zh"",""en"")"),"The seating area of ​​the store and the coffee cups are all the first of Lirefu! The only MIT, the convenience store, the third child has no burden, can make more creativity")</f>
        <v>The seating area of ​​the store and the coffee cups are all the first of Lirefu! The only MIT, the convenience store, the third child has no burden, can make more creativity</v>
      </c>
    </row>
    <row r="764">
      <c r="A764" s="1">
        <v>622.0</v>
      </c>
      <c r="B764" s="1">
        <v>1872.0</v>
      </c>
      <c r="C764" s="2" t="s">
        <v>1529</v>
      </c>
      <c r="D764" s="1" t="s">
        <v>1530</v>
      </c>
      <c r="E764" s="1">
        <v>0.0</v>
      </c>
      <c r="F764" s="3" t="str">
        <f>IFERROR(__xludf.DUMMYFUNCTION("GOOGLETRANSLATE(D764,""zh"",""en"")"),"""Don't stay in the slogan perhaps, you have to act quickly!"" See how to share it with ESG, how to combine ESG with ESG to operate with enterprises with enterprises.")</f>
        <v>"Don't stay in the slogan perhaps, you have to act quickly!" See how to share it with ESG, how to combine ESG with ESG to operate with enterprises with enterprises.</v>
      </c>
    </row>
    <row r="765">
      <c r="A765" s="1">
        <v>623.0</v>
      </c>
      <c r="B765" s="1">
        <v>1195.0</v>
      </c>
      <c r="C765" s="2" t="s">
        <v>1531</v>
      </c>
      <c r="D765" s="1" t="s">
        <v>1532</v>
      </c>
      <c r="E765" s="1">
        <v>0.0</v>
      </c>
      <c r="F765" s="3" t="str">
        <f>IFERROR(__xludf.DUMMYFUNCTION("GOOGLETRANSLATE(D765,""zh"",""en"")"),"The subtraction, more than the Fa Fa, gets a larger number! How to use the ""less, more"" strategy to create a $ 2 billion in casual shoes brand invested by Leonardo to create a $ 2 billion in value")</f>
        <v>The subtraction, more than the Fa Fa, gets a larger number! How to use the "less, more" strategy to create a $ 2 billion in casual shoes brand invested by Leonardo to create a $ 2 billion in value</v>
      </c>
    </row>
    <row r="766">
      <c r="A766" s="1">
        <v>624.0</v>
      </c>
      <c r="B766" s="1">
        <v>234.0</v>
      </c>
      <c r="C766" s="2" t="s">
        <v>1533</v>
      </c>
      <c r="D766" s="1" t="s">
        <v>1534</v>
      </c>
      <c r="E766" s="1">
        <v>3.0</v>
      </c>
      <c r="F766" s="3" t="str">
        <f>IFERROR(__xludf.DUMMYFUNCTION("GOOGLETRANSLATE(D766,""zh"",""en"")"),"Facing the ""post -epidemic era"" enterprise management advance deployment 8 lessons")</f>
        <v>Facing the "post -epidemic era" enterprise management advance deployment 8 lessons</v>
      </c>
    </row>
    <row r="767">
      <c r="A767" s="1">
        <v>625.0</v>
      </c>
      <c r="B767" s="1">
        <v>680.0</v>
      </c>
      <c r="C767" s="2" t="s">
        <v>1535</v>
      </c>
      <c r="D767" s="1" t="s">
        <v>1536</v>
      </c>
      <c r="E767" s="1">
        <v>3.0</v>
      </c>
      <c r="F767" s="3" t="str">
        <f>IFERROR(__xludf.DUMMYFUNCTION("GOOGLETRANSLATE(D767,""zh"",""en"")"),"Warm let animal ""overwork"" ... Research: Polar Bear and Unicorn Forty for 4 times to survive")</f>
        <v>Warm let animal "overwork" ... Research: Polar Bear and Unicorn Forty for 4 times to survive</v>
      </c>
    </row>
    <row r="768">
      <c r="A768" s="1">
        <v>626.0</v>
      </c>
      <c r="B768" s="1">
        <v>902.0</v>
      </c>
      <c r="C768" s="2" t="s">
        <v>1537</v>
      </c>
      <c r="D768" s="1" t="s">
        <v>1538</v>
      </c>
      <c r="E768" s="1">
        <v>0.0</v>
      </c>
      <c r="F768" s="3" t="str">
        <f>IFERROR(__xludf.DUMMYFUNCTION("GOOGLETRANSLATE(D768,""zh"",""en"")"),"""Gogoro is not just doing a locomotive company!"" In the past 7 years, 377,000 units have been sold in the past 7 years, and more than 2,000 power stations have been built ... The next layout of ""Two Wheel Tesla""")</f>
        <v>"Gogoro is not just doing a locomotive company!" In the past 7 years, 377,000 units have been sold in the past 7 years, and more than 2,000 power stations have been built ... The next layout of "Two Wheel Tesla"</v>
      </c>
    </row>
    <row r="769">
      <c r="A769" s="1">
        <v>627.0</v>
      </c>
      <c r="B769" s="1">
        <v>265.0</v>
      </c>
      <c r="C769" s="2" t="s">
        <v>1539</v>
      </c>
      <c r="D769" s="1" t="s">
        <v>1540</v>
      </c>
      <c r="E769" s="1">
        <v>1.0</v>
      </c>
      <c r="F769" s="3" t="str">
        <f>IFERROR(__xludf.DUMMYFUNCTION("GOOGLETRANSLATE(D769,""zh"",""en"")"),"""No reform, will become a historical burden tomorrow"" The market value has evaporated by 100 billion ... How can Princess Baocheng lead the shoe -making kingdom to support the transformation path?")</f>
        <v>"No reform, will become a historical burden tomorrow" The market value has evaporated by 100 billion ... How can Princess Baocheng lead the shoe -making kingdom to support the transformation path?</v>
      </c>
    </row>
    <row r="770">
      <c r="A770" s="1">
        <v>628.0</v>
      </c>
      <c r="B770" s="1">
        <v>1364.0</v>
      </c>
      <c r="C770" s="2" t="s">
        <v>1541</v>
      </c>
      <c r="D770" s="1" t="s">
        <v>1542</v>
      </c>
      <c r="E770" s="1">
        <v>0.0</v>
      </c>
      <c r="F770" s="3" t="str">
        <f>IFERROR(__xludf.DUMMYFUNCTION("GOOGLETRANSLATE(D770,""zh"",""en"")"),"""Kangshufa said"" fuel cell customer estimates 20-3 % next year, and actively deploy applications related to charging piles")</f>
        <v>"Kangshufa said" fuel cell customer estimates 20-3 % next year, and actively deploy applications related to charging piles</v>
      </c>
    </row>
    <row r="771">
      <c r="A771" s="1">
        <v>629.0</v>
      </c>
      <c r="B771" s="1">
        <v>891.0</v>
      </c>
      <c r="C771" s="2" t="s">
        <v>1543</v>
      </c>
      <c r="D771" s="1" t="s">
        <v>1544</v>
      </c>
      <c r="E771" s="1">
        <v>3.0</v>
      </c>
      <c r="F771" s="3" t="str">
        <f>IFERROR(__xludf.DUMMYFUNCTION("GOOGLETRANSLATE(D771,""zh"",""en"")"),"The world's largest carbon trading market will be launched soon! Bloomberg: China only to increase more pollution sources")</f>
        <v>The world's largest carbon trading market will be launched soon! Bloomberg: China only to increase more pollution sources</v>
      </c>
    </row>
    <row r="772">
      <c r="A772" s="1">
        <v>630.0</v>
      </c>
      <c r="B772" s="1">
        <v>186.0</v>
      </c>
      <c r="C772" s="2" t="s">
        <v>1545</v>
      </c>
      <c r="D772" s="1" t="s">
        <v>1546</v>
      </c>
      <c r="E772" s="1">
        <v>1.0</v>
      </c>
      <c r="F772" s="3" t="str">
        <f>IFERROR(__xludf.DUMMYFUNCTION("GOOGLETRANSLATE(D772,""zh"",""en"")"),"Ten years later, Zhang Gangwei was called ""hard enough, not failed"" 10 years later.")</f>
        <v>Ten years later, Zhang Gangwei was called "hard enough, not failed" 10 years later.</v>
      </c>
    </row>
    <row r="773">
      <c r="A773" s="1">
        <v>631.0</v>
      </c>
      <c r="B773" s="1">
        <v>839.0</v>
      </c>
      <c r="C773" s="2" t="s">
        <v>1547</v>
      </c>
      <c r="D773" s="1" t="s">
        <v>1548</v>
      </c>
      <c r="E773" s="1">
        <v>3.0</v>
      </c>
      <c r="F773" s="3" t="str">
        <f>IFERROR(__xludf.DUMMYFUNCTION("GOOGLETRANSLATE(D773,""zh"",""en"")"),"The first ""Animal Welfare"" certified fresh milk brand is listed! I hope to improve the situation of pigs and chickens in the future")</f>
        <v>The first "Animal Welfare" certified fresh milk brand is listed! I hope to improve the situation of pigs and chickens in the future</v>
      </c>
    </row>
    <row r="774">
      <c r="A774" s="1">
        <v>632.0</v>
      </c>
      <c r="B774" s="1">
        <v>551.0</v>
      </c>
      <c r="C774" s="2" t="s">
        <v>1549</v>
      </c>
      <c r="D774" s="1" t="s">
        <v>1550</v>
      </c>
      <c r="E774" s="1">
        <v>3.0</v>
      </c>
      <c r="F774" s="3" t="str">
        <f>IFERROR(__xludf.DUMMYFUNCTION("GOOGLETRANSLATE(D774,""zh"",""en"")"),"Dare to compete with the sky! Dare to raise water prices! 60 % of the land is the desert, less than 30 days of rain a year, and the secret that is not short of water in Israel.")</f>
        <v>Dare to compete with the sky! Dare to raise water prices! 60 % of the land is the desert, less than 30 days of rain a year, and the secret that is not short of water in Israel.</v>
      </c>
    </row>
    <row r="775">
      <c r="A775" s="1">
        <v>633.0</v>
      </c>
      <c r="B775" s="1">
        <v>920.0</v>
      </c>
      <c r="C775" s="2" t="s">
        <v>1551</v>
      </c>
      <c r="D775" s="1" t="s">
        <v>1552</v>
      </c>
      <c r="E775" s="1">
        <v>0.0</v>
      </c>
      <c r="F775" s="3" t="str">
        <f>IFERROR(__xludf.DUMMYFUNCTION("GOOGLETRANSLATE(D775,""zh"",""en"")"),"This product is sold out! MediaTek issued a 100,000 bonus to employees, and the dividend of 62 yuan next year was new high")</f>
        <v>This product is sold out! MediaTek issued a 100,000 bonus to employees, and the dividend of 62 yuan next year was new high</v>
      </c>
    </row>
    <row r="776">
      <c r="A776" s="1">
        <v>634.0</v>
      </c>
      <c r="B776" s="1">
        <v>1750.0</v>
      </c>
      <c r="C776" s="2" t="s">
        <v>1553</v>
      </c>
      <c r="D776" s="1" t="s">
        <v>1554</v>
      </c>
      <c r="E776" s="1">
        <v>3.0</v>
      </c>
      <c r="F776" s="3" t="str">
        <f>IFERROR(__xludf.DUMMYFUNCTION("GOOGLETRANSLATE(D776,""zh"",""en"")"),"""Fighting Talent Storm"" is lacking in the wave of work, and the technology industry staged a talent for attacking and defense")</f>
        <v>"Fighting Talent Storm" is lacking in the wave of work, and the technology industry staged a talent for attacking and defense</v>
      </c>
    </row>
    <row r="777">
      <c r="A777" s="1">
        <v>635.0</v>
      </c>
      <c r="B777" s="1">
        <v>2340.0</v>
      </c>
      <c r="C777" s="2" t="s">
        <v>1341</v>
      </c>
      <c r="D777" s="1" t="s">
        <v>1342</v>
      </c>
      <c r="E777" s="1">
        <v>0.0</v>
      </c>
      <c r="F777" s="3" t="str">
        <f>IFERROR(__xludf.DUMMYFUNCTION("GOOGLETRANSLATE(D777,""zh"",""en"")"),"After playing the World Football Team, the game will never let the jersey break! OEM 9 nationwide jersey, adidas, nike old customers ... How does the Far East ""steelmaking""?")</f>
        <v>After playing the World Football Team, the game will never let the jersey break! OEM 9 nationwide jersey, adidas, nike old customers ... How does the Far East "steelmaking"?</v>
      </c>
    </row>
    <row r="778">
      <c r="A778" s="1">
        <v>636.0</v>
      </c>
      <c r="B778" s="1">
        <v>248.0</v>
      </c>
      <c r="C778" s="2" t="s">
        <v>1555</v>
      </c>
      <c r="D778" s="1" t="s">
        <v>1556</v>
      </c>
      <c r="E778" s="1">
        <v>3.0</v>
      </c>
      <c r="F778" s="3" t="str">
        <f>IFERROR(__xludf.DUMMYFUNCTION("GOOGLETRANSLATE(D778,""zh"",""en"")"),"Can the mountains be dug, can't the trees be cut?")</f>
        <v>Can the mountains be dug, can't the trees be cut?</v>
      </c>
    </row>
    <row r="779">
      <c r="A779" s="1">
        <v>637.0</v>
      </c>
      <c r="B779" s="1">
        <v>1287.0</v>
      </c>
      <c r="C779" s="2" t="s">
        <v>1557</v>
      </c>
      <c r="D779" s="1" t="s">
        <v>1558</v>
      </c>
      <c r="E779" s="1">
        <v>3.0</v>
      </c>
      <c r="F779" s="3" t="str">
        <f>IFERROR(__xludf.DUMMYFUNCTION("GOOGLETRANSLATE(D779,""zh"",""en"")"),"""We missed a lot of golden time"" Three receipt of the referendum passed or not, Datanzaler Reef has already taken these three lessons to the Chinese people")</f>
        <v>"We missed a lot of golden time" Three receipt of the referendum passed or not, Datanzaler Reef has already taken these three lessons to the Chinese people</v>
      </c>
    </row>
    <row r="780">
      <c r="A780" s="1">
        <v>638.0</v>
      </c>
      <c r="B780" s="1">
        <v>375.0</v>
      </c>
      <c r="C780" s="2" t="s">
        <v>1559</v>
      </c>
      <c r="D780" s="1" t="s">
        <v>1560</v>
      </c>
      <c r="E780" s="1">
        <v>0.0</v>
      </c>
      <c r="F780" s="3" t="str">
        <f>IFERROR(__xludf.DUMMYFUNCTION("GOOGLETRANSLATE(D780,""zh"",""en"")"),"Emphasizing that Taishi Power's responsibility to Taiwan has responded to Xie Jinhe's three questions")</f>
        <v>Emphasizing that Taishi Power's responsibility to Taiwan has responded to Xie Jinhe's three questions</v>
      </c>
    </row>
    <row r="781">
      <c r="A781" s="1">
        <v>639.0</v>
      </c>
      <c r="B781" s="1">
        <v>1406.0</v>
      </c>
      <c r="C781" s="2" t="s">
        <v>1561</v>
      </c>
      <c r="D781" s="1" t="s">
        <v>1562</v>
      </c>
      <c r="E781" s="1">
        <v>0.0</v>
      </c>
      <c r="F781" s="3" t="str">
        <f>IFERROR(__xludf.DUMMYFUNCTION("GOOGLETRANSLATE(D781,""zh"",""en"")"),"Can plastic be environmentally friendly and make money? Jin Yuanfu: Do things good for the earth, employees no longer bow their heads")</f>
        <v>Can plastic be environmentally friendly and make money? Jin Yuanfu: Do things good for the earth, employees no longer bow their heads</v>
      </c>
    </row>
    <row r="782">
      <c r="A782" s="1">
        <v>640.0</v>
      </c>
      <c r="B782" s="1">
        <v>1595.0</v>
      </c>
      <c r="C782" s="2" t="s">
        <v>1563</v>
      </c>
      <c r="D782" s="1" t="s">
        <v>1564</v>
      </c>
      <c r="E782" s="1">
        <v>0.0</v>
      </c>
      <c r="F782" s="3" t="str">
        <f>IFERROR(__xludf.DUMMYFUNCTION("GOOGLETRANSLATE(D782,""zh"",""en"")"),"Carbon reduction trend is irreversible! See how IKEA, Hongya Food, and Rendan inject sustainable value in the transition process")</f>
        <v>Carbon reduction trend is irreversible! See how IKEA, Hongya Food, and Rendan inject sustainable value in the transition process</v>
      </c>
    </row>
    <row r="783">
      <c r="A783" s="1">
        <v>641.0</v>
      </c>
      <c r="B783" s="1">
        <v>1785.0</v>
      </c>
      <c r="C783" s="2" t="s">
        <v>1565</v>
      </c>
      <c r="D783" s="1" t="s">
        <v>1566</v>
      </c>
      <c r="E783" s="1">
        <v>1.0</v>
      </c>
      <c r="F783" s="3" t="str">
        <f>IFERROR(__xludf.DUMMYFUNCTION("GOOGLETRANSLATE(D783,""zh"",""en"")"),"[Cook head is big] Store union's establishment of ING, headquarters employees to protest the WFH policy, what is wrong with Apple's talent policy?")</f>
        <v>[Cook head is big] Store union's establishment of ING, headquarters employees to protest the WFH policy, what is wrong with Apple's talent policy?</v>
      </c>
    </row>
    <row r="784">
      <c r="A784" s="1">
        <v>642.0</v>
      </c>
      <c r="B784" s="1">
        <v>559.0</v>
      </c>
      <c r="C784" s="2" t="s">
        <v>1567</v>
      </c>
      <c r="D784" s="1" t="s">
        <v>1568</v>
      </c>
      <c r="E784" s="1">
        <v>0.0</v>
      </c>
      <c r="F784" s="3" t="str">
        <f>IFERROR(__xludf.DUMMYFUNCTION("GOOGLETRANSLATE(D784,""zh"",""en"")"),"Taoyuan Hanpin Hotel creates a new green future for the four energy -saving tools for sustainable Earth")</f>
        <v>Taoyuan Hanpin Hotel creates a new green future for the four energy -saving tools for sustainable Earth</v>
      </c>
    </row>
    <row r="785">
      <c r="A785" s="1">
        <v>643.0</v>
      </c>
      <c r="B785" s="1">
        <v>296.0</v>
      </c>
      <c r="C785" s="2" t="s">
        <v>1569</v>
      </c>
      <c r="D785" s="1" t="s">
        <v>1570</v>
      </c>
      <c r="E785" s="1">
        <v>0.0</v>
      </c>
      <c r="F785" s="3" t="str">
        <f>IFERROR(__xludf.DUMMYFUNCTION("GOOGLETRANSLATE(D785,""zh"",""en"")"),"The market share of the city is over half and the annual revenue exceeds 30 billion yuan ... Taiwan's Panasonic Group's Management Course: Organize for 100 days")</f>
        <v>The market share of the city is over half and the annual revenue exceeds 30 billion yuan ... Taiwan's Panasonic Group's Management Course: Organize for 100 days</v>
      </c>
    </row>
    <row r="786">
      <c r="A786" s="1">
        <v>644.0</v>
      </c>
      <c r="B786" s="1">
        <v>779.0</v>
      </c>
      <c r="C786" s="2" t="s">
        <v>1571</v>
      </c>
      <c r="D786" s="1" t="s">
        <v>1572</v>
      </c>
      <c r="E786" s="1">
        <v>0.0</v>
      </c>
      <c r="F786" s="3" t="str">
        <f>IFERROR(__xludf.DUMMYFUNCTION("GOOGLETRANSLATE(D786,""zh"",""en"")"),"Environmental protection is not a moral value that can't afford high! How can he flip the image of environmentally friendly heroes and let the ""Environment Demon"" FoodPanda willing to cooperate with a frame?")</f>
        <v>Environmental protection is not a moral value that can't afford high! How can he flip the image of environmentally friendly heroes and let the "Environment Demon" FoodPanda willing to cooperate with a frame?</v>
      </c>
    </row>
    <row r="787">
      <c r="A787" s="1">
        <v>645.0</v>
      </c>
      <c r="B787" s="1">
        <v>769.0</v>
      </c>
      <c r="C787" s="2" t="s">
        <v>1573</v>
      </c>
      <c r="D787" s="1" t="s">
        <v>1574</v>
      </c>
      <c r="E787" s="1">
        <v>0.0</v>
      </c>
      <c r="F787" s="3" t="str">
        <f>IFERROR(__xludf.DUMMYFUNCTION("GOOGLETRANSLATE(D787,""zh"",""en"")"),"His Mountain Stone: How does the Japanese multinational brand large manufacturer successfully implement the UN sustainable development target SDGS")</f>
        <v>His Mountain Stone: How does the Japanese multinational brand large manufacturer successfully implement the UN sustainable development target SDGS</v>
      </c>
    </row>
    <row r="788">
      <c r="A788" s="1">
        <v>646.0</v>
      </c>
      <c r="B788" s="1">
        <v>301.0</v>
      </c>
      <c r="C788" s="2" t="s">
        <v>1575</v>
      </c>
      <c r="D788" s="1" t="s">
        <v>1576</v>
      </c>
      <c r="E788" s="1">
        <v>3.0</v>
      </c>
      <c r="F788" s="3" t="str">
        <f>IFERROR(__xludf.DUMMYFUNCTION("GOOGLETRANSLATE(D788,""zh"",""en"")"),"Chinese floods, European heat waves ... The risk of floods will increase by 10 times in the next 80 years! In the era of extreme climate, the trend from 4 ""clean energy ETFs""")</f>
        <v>Chinese floods, European heat waves ... The risk of floods will increase by 10 times in the next 80 years! In the era of extreme climate, the trend from 4 "clean energy ETFs"</v>
      </c>
    </row>
    <row r="789">
      <c r="A789" s="1">
        <v>647.0</v>
      </c>
      <c r="B789" s="1">
        <v>708.0</v>
      </c>
      <c r="C789" s="2" t="s">
        <v>1577</v>
      </c>
      <c r="D789" s="1" t="s">
        <v>1578</v>
      </c>
      <c r="E789" s="1">
        <v>3.0</v>
      </c>
      <c r="F789" s="3" t="str">
        <f>IFERROR(__xludf.DUMMYFUNCTION("GOOGLETRANSLATE(D789,""zh"",""en"")"),"What is the ESG Fund, Green Bond, Green Insurance, and Green? One article must understand keywords with green finance")</f>
        <v>What is the ESG Fund, Green Bond, Green Insurance, and Green? One article must understand keywords with green finance</v>
      </c>
    </row>
    <row r="790">
      <c r="A790" s="1">
        <v>648.0</v>
      </c>
      <c r="B790" s="1">
        <v>1828.0</v>
      </c>
      <c r="C790" s="2" t="s">
        <v>1579</v>
      </c>
      <c r="D790" s="1" t="s">
        <v>1580</v>
      </c>
      <c r="E790" s="1">
        <v>3.0</v>
      </c>
      <c r="F790" s="3" t="str">
        <f>IFERROR(__xludf.DUMMYFUNCTION("GOOGLETRANSLATE(D790,""zh"",""en"")"),"Total carbon row exceeds 100 million! Nearly 40 % of the nation's carbon row is from 10 companies, and Formosa Plastics and TSMC are all listed")</f>
        <v>Total carbon row exceeds 100 million! Nearly 40 % of the nation's carbon row is from 10 companies, and Formosa Plastics and TSMC are all listed</v>
      </c>
    </row>
    <row r="791">
      <c r="A791" s="1">
        <v>649.0</v>
      </c>
      <c r="B791" s="1">
        <v>900.0</v>
      </c>
      <c r="C791" s="2" t="s">
        <v>1581</v>
      </c>
      <c r="D791" s="1" t="s">
        <v>1582</v>
      </c>
      <c r="E791" s="1">
        <v>0.0</v>
      </c>
      <c r="F791" s="3" t="str">
        <f>IFERROR(__xludf.DUMMYFUNCTION("GOOGLETRANSLATE(D791,""zh"",""en"")"),"Energy consumption of carbon and neutrality ""saves 100 million yuan and reduced by millions of tons of carbon ... Ahead of Taiwan's carbon pricing policy progress, AUO 18 years of carbon reduction")</f>
        <v>Energy consumption of carbon and neutrality "saves 100 million yuan and reduced by millions of tons of carbon ... Ahead of Taiwan's carbon pricing policy progress, AUO 18 years of carbon reduction</v>
      </c>
    </row>
    <row r="792">
      <c r="A792" s="1">
        <v>650.0</v>
      </c>
      <c r="B792" s="1">
        <v>2426.0</v>
      </c>
      <c r="C792" s="2" t="s">
        <v>1583</v>
      </c>
      <c r="D792" s="1" t="s">
        <v>1584</v>
      </c>
      <c r="E792" s="1">
        <v>3.0</v>
      </c>
      <c r="F792" s="3" t="str">
        <f>IFERROR(__xludf.DUMMYFUNCTION("GOOGLETRANSLATE(D792,""zh"",""en"")"),"""We treat nature like a toilet."" Species have never been extinct in the past.")</f>
        <v>"We treat nature like a toilet." Species have never been extinct in the past.</v>
      </c>
    </row>
    <row r="793">
      <c r="A793" s="1">
        <v>651.0</v>
      </c>
      <c r="B793" s="1">
        <v>396.0</v>
      </c>
      <c r="C793" s="2" t="s">
        <v>1585</v>
      </c>
      <c r="D793" s="1" t="s">
        <v>1586</v>
      </c>
      <c r="E793" s="1">
        <v>3.0</v>
      </c>
      <c r="F793" s="3" t="str">
        <f>IFERROR(__xludf.DUMMYFUNCTION("GOOGLETRANSLATE(D793,""zh"",""en"")"),"00878 is not unreasonable? The measured investment is included in the concept of ""sustainability"", and there are so many to win the market ...")</f>
        <v>00878 is not unreasonable? The measured investment is included in the concept of "sustainability", and there are so many to win the market ...</v>
      </c>
    </row>
    <row r="794">
      <c r="A794" s="1">
        <v>652.0</v>
      </c>
      <c r="B794" s="1">
        <v>2094.0</v>
      </c>
      <c r="C794" s="2" t="s">
        <v>1587</v>
      </c>
      <c r="D794" s="1" t="s">
        <v>1588</v>
      </c>
      <c r="E794" s="1">
        <v>0.0</v>
      </c>
      <c r="F794" s="3" t="str">
        <f>IFERROR(__xludf.DUMMYFUNCTION("GOOGLETRANSLATE(D794,""zh"",""en"")"),"Taiwan Hospital smashed money to buy its export products! This business owner not only focuses on product waste recycling, but also applies for carbon footprint inspectors.")</f>
        <v>Taiwan Hospital smashed money to buy its export products! This business owner not only focuses on product waste recycling, but also applies for carbon footprint inspectors.</v>
      </c>
    </row>
    <row r="795">
      <c r="A795" s="1">
        <v>653.0</v>
      </c>
      <c r="B795" s="1">
        <v>1738.0</v>
      </c>
      <c r="C795" s="2" t="s">
        <v>1589</v>
      </c>
      <c r="D795" s="1" t="s">
        <v>1590</v>
      </c>
      <c r="E795" s="1">
        <v>3.0</v>
      </c>
      <c r="F795" s="3" t="str">
        <f>IFERROR(__xludf.DUMMYFUNCTION("GOOGLETRANSLATE(D795,""zh"",""en"")"),"Carbon neutralized! What is carbon right transaction and green hydrogen? The top ten environmental protection trends report you know")</f>
        <v>Carbon neutralized! What is carbon right transaction and green hydrogen? The top ten environmental protection trends report you know</v>
      </c>
    </row>
    <row r="796">
      <c r="A796" s="1">
        <v>654.0</v>
      </c>
      <c r="B796" s="1">
        <v>111.0</v>
      </c>
      <c r="C796" s="2" t="s">
        <v>1591</v>
      </c>
      <c r="D796" s="1" t="s">
        <v>1592</v>
      </c>
      <c r="E796" s="1">
        <v>0.0</v>
      </c>
      <c r="F796" s="3" t="str">
        <f>IFERROR(__xludf.DUMMYFUNCTION("GOOGLETRANSLATE(D796,""zh"",""en"")"),"Tainan popular attractions push free rental environmental protection cups can also be ""rented and B""")</f>
        <v>Tainan popular attractions push free rental environmental protection cups can also be "rented and B"</v>
      </c>
    </row>
    <row r="797">
      <c r="A797" s="1">
        <v>655.0</v>
      </c>
      <c r="B797" s="1">
        <v>553.0</v>
      </c>
      <c r="C797" s="2" t="s">
        <v>1593</v>
      </c>
      <c r="D797" s="1" t="s">
        <v>1594</v>
      </c>
      <c r="E797" s="1">
        <v>3.0</v>
      </c>
      <c r="F797" s="3" t="str">
        <f>IFERROR(__xludf.DUMMYFUNCTION("GOOGLETRANSLATE(D797,""zh"",""en"")"),"Maybe a drought crisis in the future? Li Hongyuan: These two things are done well before the Taiwanese are not qualified to talk about water shortage")</f>
        <v>Maybe a drought crisis in the future? Li Hongyuan: These two things are done well before the Taiwanese are not qualified to talk about water shortage</v>
      </c>
    </row>
    <row r="798">
      <c r="A798" s="1">
        <v>656.0</v>
      </c>
      <c r="B798" s="1">
        <v>822.0</v>
      </c>
      <c r="C798" s="2" t="s">
        <v>1595</v>
      </c>
      <c r="D798" s="1" t="s">
        <v>1596</v>
      </c>
      <c r="E798" s="1">
        <v>3.0</v>
      </c>
      <c r="F798" s="3" t="str">
        <f>IFERROR(__xludf.DUMMYFUNCTION("GOOGLETRANSLATE(D798,""zh"",""en"")"),"There is no shortage of electric myths in Taiwan! Do not want to repeat the power limit for five days, the government must do a good job of ""these three things""")</f>
        <v>There is no shortage of electric myths in Taiwan! Do not want to repeat the power limit for five days, the government must do a good job of "these three things"</v>
      </c>
    </row>
    <row r="799">
      <c r="A799" s="1">
        <v>657.0</v>
      </c>
      <c r="B799" s="1">
        <v>94.0</v>
      </c>
      <c r="C799" s="2" t="s">
        <v>1597</v>
      </c>
      <c r="D799" s="1" t="s">
        <v>1598</v>
      </c>
      <c r="E799" s="1">
        <v>3.0</v>
      </c>
      <c r="F799" s="3" t="str">
        <f>IFERROR(__xludf.DUMMYFUNCTION("GOOGLETRANSLATE(D799,""zh"",""en"")"),"Energy -saving benchmarking permanent inheritance 25th Taiwan Energy Development New Future")</f>
        <v>Energy -saving benchmarking permanent inheritance 25th Taiwan Energy Development New Future</v>
      </c>
    </row>
    <row r="800">
      <c r="A800" s="1">
        <v>658.0</v>
      </c>
      <c r="B800" s="1">
        <v>624.0</v>
      </c>
      <c r="C800" s="2" t="s">
        <v>1599</v>
      </c>
      <c r="D800" s="1" t="s">
        <v>1600</v>
      </c>
      <c r="E800" s="1">
        <v>3.0</v>
      </c>
      <c r="F800" s="3" t="str">
        <f>IFERROR(__xludf.DUMMYFUNCTION("GOOGLETRANSLATE(D800,""zh"",""en"")"),"The net ""just move the garbage from the sea back to the land"" 2.5 kilograms of treasure bottle to make a ""sea waste clothing"" recycling and reuse")</f>
        <v>The net "just move the garbage from the sea back to the land" 2.5 kilograms of treasure bottle to make a "sea waste clothing" recycling and reuse</v>
      </c>
    </row>
    <row r="801">
      <c r="A801" s="1">
        <v>659.0</v>
      </c>
      <c r="B801" s="1">
        <v>335.0</v>
      </c>
      <c r="C801" s="2" t="s">
        <v>1601</v>
      </c>
      <c r="D801" s="1" t="s">
        <v>1602</v>
      </c>
      <c r="E801" s="1">
        <v>0.0</v>
      </c>
      <c r="F801" s="3" t="str">
        <f>IFERROR(__xludf.DUMMYFUNCTION("GOOGLETRANSLATE(D801,""zh"",""en"")"),"Financing combined with professional and technical consultation European Bank constructs the value chain of sustainable agricultural tourism industry")</f>
        <v>Financing combined with professional and technical consultation European Bank constructs the value chain of sustainable agricultural tourism industry</v>
      </c>
    </row>
    <row r="802">
      <c r="A802" s="1">
        <v>660.0</v>
      </c>
      <c r="B802" s="1">
        <v>386.0</v>
      </c>
      <c r="C802" s="2" t="s">
        <v>1603</v>
      </c>
      <c r="D802" s="1" t="s">
        <v>1604</v>
      </c>
      <c r="E802" s="1">
        <v>0.0</v>
      </c>
      <c r="F802" s="3" t="str">
        <f>IFERROR(__xludf.DUMMYFUNCTION("GOOGLETRANSLATE(D802,""zh"",""en"")"),"In the year, the debt exceeded the revenue and the money was less than 3 months ... How can this pair of brothers make the 1996 old glass factory ""turn bones"" and the order is full until next year?")</f>
        <v>In the year, the debt exceeded the revenue and the money was less than 3 months ... How can this pair of brothers make the 1996 old glass factory "turn bones" and the order is full until next year?</v>
      </c>
    </row>
    <row r="803">
      <c r="A803" s="1">
        <v>661.0</v>
      </c>
      <c r="B803" s="1">
        <v>655.0</v>
      </c>
      <c r="C803" s="2" t="s">
        <v>1605</v>
      </c>
      <c r="D803" s="1" t="s">
        <v>1606</v>
      </c>
      <c r="E803" s="1">
        <v>3.0</v>
      </c>
      <c r="F803" s="3" t="str">
        <f>IFERROR(__xludf.DUMMYFUNCTION("GOOGLETRANSLATE(D803,""zh"",""en"")"),"Can abandoned masks be used to laid the road? Scientist: Add 1 % broken mask with concrete, greatly increased strength")</f>
        <v>Can abandoned masks be used to laid the road? Scientist: Add 1 % broken mask with concrete, greatly increased strength</v>
      </c>
    </row>
    <row r="804">
      <c r="A804" s="1">
        <v>662.0</v>
      </c>
      <c r="B804" s="1">
        <v>1999.0</v>
      </c>
      <c r="C804" s="2" t="s">
        <v>1607</v>
      </c>
      <c r="D804" s="1" t="s">
        <v>1608</v>
      </c>
      <c r="E804" s="1">
        <v>0.0</v>
      </c>
      <c r="F804" s="3" t="str">
        <f>IFERROR(__xludf.DUMMYFUNCTION("GOOGLETRANSLATE(D804,""zh"",""en"")"),"The king of mergers and acquisitions than Zhao Weiguo! Who is Ziguang Xin's head? Why did the wafer foundry, panel, and seal test faces look at him?")</f>
        <v>The king of mergers and acquisitions than Zhao Weiguo! Who is Ziguang Xin's head? Why did the wafer foundry, panel, and seal test faces look at him?</v>
      </c>
    </row>
    <row r="805">
      <c r="A805" s="1">
        <v>663.0</v>
      </c>
      <c r="B805" s="1">
        <v>174.0</v>
      </c>
      <c r="C805" s="2" t="s">
        <v>1609</v>
      </c>
      <c r="D805" s="1" t="s">
        <v>1610</v>
      </c>
      <c r="E805" s="1">
        <v>4.0</v>
      </c>
      <c r="F805" s="3" t="str">
        <f>IFERROR(__xludf.DUMMYFUNCTION("GOOGLETRANSLATE(D805,""zh"",""en"")"),"Recognizing that hometown is the foundation of local creation")</f>
        <v>Recognizing that hometown is the foundation of local creation</v>
      </c>
    </row>
    <row r="806">
      <c r="A806" s="1">
        <v>664.0</v>
      </c>
      <c r="B806" s="1">
        <v>244.0</v>
      </c>
      <c r="C806" s="2" t="s">
        <v>1611</v>
      </c>
      <c r="D806" s="1" t="s">
        <v>1612</v>
      </c>
      <c r="E806" s="1">
        <v>0.0</v>
      </c>
      <c r="F806" s="3" t="str">
        <f>IFERROR(__xludf.DUMMYFUNCTION("GOOGLETRANSLATE(D806,""zh"",""en"")"),"Nike launch environmentally friendly shoes with a cycle! Reduce waste from the source, use the use of shoe waste materials to play a new design")</f>
        <v>Nike launch environmentally friendly shoes with a cycle! Reduce waste from the source, use the use of shoe waste materials to play a new design</v>
      </c>
    </row>
    <row r="807">
      <c r="A807" s="1">
        <v>665.0</v>
      </c>
      <c r="B807" s="1">
        <v>789.0</v>
      </c>
      <c r="C807" s="2" t="s">
        <v>1613</v>
      </c>
      <c r="D807" s="1" t="s">
        <v>1614</v>
      </c>
      <c r="E807" s="1">
        <v>3.0</v>
      </c>
      <c r="F807" s="3" t="str">
        <f>IFERROR(__xludf.DUMMYFUNCTION("GOOGLETRANSLATE(D807,""zh"",""en"")"),"The net zero competition starts! What is the Biden Climate Leader Summit? Experts follow the three major points")</f>
        <v>The net zero competition starts! What is the Biden Climate Leader Summit? Experts follow the three major points</v>
      </c>
    </row>
    <row r="808">
      <c r="A808" s="1">
        <v>666.0</v>
      </c>
      <c r="B808" s="1">
        <v>1352.0</v>
      </c>
      <c r="C808" s="2" t="s">
        <v>1615</v>
      </c>
      <c r="D808" s="1" t="s">
        <v>1616</v>
      </c>
      <c r="E808" s="1">
        <v>0.0</v>
      </c>
      <c r="F808" s="3" t="str">
        <f>IFERROR(__xludf.DUMMYFUNCTION("GOOGLETRANSLATE(D808,""zh"",""en"")"),"Strong attack on the green energy market and layout of the electric vehicle industry chain, ""this company"" revenue increased by 53.15 % annually")</f>
        <v>Strong attack on the green energy market and layout of the electric vehicle industry chain, "this company" revenue increased by 53.15 % annually</v>
      </c>
    </row>
    <row r="809">
      <c r="A809" s="1">
        <v>667.0</v>
      </c>
      <c r="B809" s="1">
        <v>1320.0</v>
      </c>
      <c r="C809" s="2" t="s">
        <v>1617</v>
      </c>
      <c r="D809" s="1" t="s">
        <v>1618</v>
      </c>
      <c r="E809" s="1">
        <v>0.0</v>
      </c>
      <c r="F809" s="3" t="str">
        <f>IFERROR(__xludf.DUMMYFUNCTION("GOOGLETRANSLATE(D809,""zh"",""en"")"),"Cai Mingjie: MediaTek is concerned about net zero carbon exclusion issues. Low -energy -consuming technology will also lead opponents in the next ten years.")</f>
        <v>Cai Mingjie: MediaTek is concerned about net zero carbon exclusion issues. Low -energy -consuming technology will also lead opponents in the next ten years.</v>
      </c>
    </row>
    <row r="810">
      <c r="A810" s="1">
        <v>668.0</v>
      </c>
      <c r="B810" s="1">
        <v>1049.0</v>
      </c>
      <c r="C810" s="2" t="s">
        <v>1619</v>
      </c>
      <c r="D810" s="1" t="s">
        <v>1620</v>
      </c>
      <c r="E810" s="1">
        <v>0.0</v>
      </c>
      <c r="F810" s="3" t="str">
        <f>IFERROR(__xludf.DUMMYFUNCTION("GOOGLETRANSLATE(D810,""zh"",""en"")"),"Sister is very busy! TSMC's public welfare innovation, Zhang Shufen walked down to donate solar power stations")</f>
        <v>Sister is very busy! TSMC's public welfare innovation, Zhang Shufen walked down to donate solar power stations</v>
      </c>
    </row>
    <row r="811">
      <c r="A811" s="1">
        <v>669.0</v>
      </c>
      <c r="B811" s="1">
        <v>1298.0</v>
      </c>
      <c r="C811" s="2" t="s">
        <v>1621</v>
      </c>
      <c r="D811" s="1" t="s">
        <v>1622</v>
      </c>
      <c r="E811" s="1">
        <v>0.0</v>
      </c>
      <c r="F811" s="3" t="str">
        <f>IFERROR(__xludf.DUMMYFUNCTION("GOOGLETRANSLATE(D811,""zh"",""en"")"),"Ford will rely on the ""electric pickup"" curve overtaking Tesla! How does the old traditional car manufacturer transform and turn over?")</f>
        <v>Ford will rely on the "electric pickup" curve overtaking Tesla! How does the old traditional car manufacturer transform and turn over?</v>
      </c>
    </row>
    <row r="812">
      <c r="A812" s="1">
        <v>670.0</v>
      </c>
      <c r="B812" s="1">
        <v>1434.0</v>
      </c>
      <c r="C812" s="2" t="s">
        <v>1623</v>
      </c>
      <c r="D812" s="1" t="s">
        <v>1624</v>
      </c>
      <c r="E812" s="1">
        <v>0.0</v>
      </c>
      <c r="F812" s="3" t="str">
        <f>IFERROR(__xludf.DUMMYFUNCTION("GOOGLETRANSLATE(D812,""zh"",""en"")"),"In the manufacturing industry, you can also work at home for 3 days per month! What is the result of the mud of mixed office?")</f>
        <v>In the manufacturing industry, you can also work at home for 3 days per month! What is the result of the mud of mixed office?</v>
      </c>
    </row>
    <row r="813">
      <c r="A813" s="1">
        <v>671.0</v>
      </c>
      <c r="B813" s="1">
        <v>1749.0</v>
      </c>
      <c r="C813" s="2" t="s">
        <v>1625</v>
      </c>
      <c r="D813" s="1" t="s">
        <v>1626</v>
      </c>
      <c r="E813" s="1">
        <v>2.0</v>
      </c>
      <c r="F813" s="3" t="str">
        <f>IFERROR(__xludf.DUMMYFUNCTION("GOOGLETRANSLATE(D813,""zh"",""en"")"),"Zhang Rongfa's favorite four sons, 24 billion inheritance to give him ... Zhang Guowei: The will was written by my father, and I did n’t have this heart from beginning to end.")</f>
        <v>Zhang Rongfa's favorite four sons, 24 billion inheritance to give him ... Zhang Guowei: The will was written by my father, and I did n’t have this heart from beginning to end.</v>
      </c>
    </row>
    <row r="814">
      <c r="A814" s="1">
        <v>672.0</v>
      </c>
      <c r="B814" s="1">
        <v>713.0</v>
      </c>
      <c r="C814" s="2" t="s">
        <v>1627</v>
      </c>
      <c r="D814" s="1" t="s">
        <v>1628</v>
      </c>
      <c r="E814" s="1">
        <v>0.0</v>
      </c>
      <c r="F814" s="3" t="str">
        <f>IFERROR(__xludf.DUMMYFUNCTION("GOOGLETRANSLATE(D814,""zh"",""en"")"),"IKEA pushes furniture leasing, plant vegetarian meatballs ... The ultimate goal is all one thing")</f>
        <v>IKEA pushes furniture leasing, plant vegetarian meatballs ... The ultimate goal is all one thing</v>
      </c>
    </row>
    <row r="815">
      <c r="A815" s="1">
        <v>673.0</v>
      </c>
      <c r="B815" s="1">
        <v>1712.0</v>
      </c>
      <c r="C815" s="2" t="s">
        <v>1629</v>
      </c>
      <c r="D815" s="1" t="s">
        <v>1630</v>
      </c>
      <c r="E815" s="1">
        <v>3.0</v>
      </c>
      <c r="F815" s="3" t="str">
        <f>IFERROR(__xludf.DUMMYFUNCTION("GOOGLETRANSLATE(D815,""zh"",""en"")"),"18 industries went to the Presidential Palace ... Why did they make a full order, but they couldn't get up? One article interprets the ""new three lack of"" bitter water of the manufacturing owner")</f>
        <v>18 industries went to the Presidential Palace ... Why did they make a full order, but they couldn't get up? One article interprets the "new three lack of" bitter water of the manufacturing owner</v>
      </c>
    </row>
    <row r="816">
      <c r="A816" s="1">
        <v>674.0</v>
      </c>
      <c r="B816" s="1">
        <v>1458.0</v>
      </c>
      <c r="C816" s="2" t="s">
        <v>1631</v>
      </c>
      <c r="D816" s="1" t="s">
        <v>1632</v>
      </c>
      <c r="E816" s="1">
        <v>0.0</v>
      </c>
      <c r="F816" s="3" t="str">
        <f>IFERROR(__xludf.DUMMYFUNCTION("GOOGLETRANSLATE(D816,""zh"",""en"")"),"Promoting the circular economy deeply cultivated Green Financial Zhaofeng Bank to hold the ""net zero transformation Zhaofeng peers"" ESG series lecture")</f>
        <v>Promoting the circular economy deeply cultivated Green Financial Zhaofeng Bank to hold the "net zero transformation Zhaofeng peers" ESG series lecture</v>
      </c>
    </row>
    <row r="817">
      <c r="A817" s="1">
        <v>675.0</v>
      </c>
      <c r="B817" s="1">
        <v>879.0</v>
      </c>
      <c r="C817" s="2" t="s">
        <v>1633</v>
      </c>
      <c r="D817" s="1" t="s">
        <v>1634</v>
      </c>
      <c r="E817" s="1">
        <v>0.0</v>
      </c>
      <c r="F817" s="3" t="str">
        <f>IFERROR(__xludf.DUMMYFUNCTION("GOOGLETRANSLATE(D817,""zh"",""en"")"),"""Dadian Seven Years Preparation Exposure"" is ready for power suppliers! Energy storage business opportunities increased 11 times, and Cheng Jinmen continued to electricity heroes")</f>
        <v>"Dadian Seven Years Preparation Exposure" is ready for power suppliers! Energy storage business opportunities increased 11 times, and Cheng Jinmen continued to electricity heroes</v>
      </c>
    </row>
    <row r="818">
      <c r="A818" s="1">
        <v>676.0</v>
      </c>
      <c r="B818" s="1">
        <v>1647.0</v>
      </c>
      <c r="C818" s="2" t="s">
        <v>1635</v>
      </c>
      <c r="D818" s="1" t="s">
        <v>1636</v>
      </c>
      <c r="E818" s="1">
        <v>3.0</v>
      </c>
      <c r="F818" s="3" t="str">
        <f>IFERROR(__xludf.DUMMYFUNCTION("GOOGLETRANSLATE(D818,""zh"",""en"")"),"""If you do not implement ESG, lose your order and eliminate the situation!"" Construct sustainable cooperation, global supply chain force to fight ""green toughness""")</f>
        <v>"If you do not implement ESG, lose your order and eliminate the situation!" Construct sustainable cooperation, global supply chain force to fight "green toughness"</v>
      </c>
    </row>
    <row r="819">
      <c r="A819" s="1">
        <v>677.0</v>
      </c>
      <c r="B819" s="1">
        <v>570.0</v>
      </c>
      <c r="C819" s="2" t="s">
        <v>1637</v>
      </c>
      <c r="D819" s="1" t="s">
        <v>1638</v>
      </c>
      <c r="E819" s="1">
        <v>3.0</v>
      </c>
      <c r="F819" s="3" t="str">
        <f>IFERROR(__xludf.DUMMYFUNCTION("GOOGLETRANSLATE(D819,""zh"",""en"")"),"Offshore wind power assists! The EU became the largest source of foreign capital in my country")</f>
        <v>Offshore wind power assists! The EU became the largest source of foreign capital in my country</v>
      </c>
    </row>
    <row r="820">
      <c r="A820" s="1">
        <v>678.0</v>
      </c>
      <c r="B820" s="1">
        <v>2377.0</v>
      </c>
      <c r="C820" s="2" t="s">
        <v>1639</v>
      </c>
      <c r="D820" s="1" t="s">
        <v>1640</v>
      </c>
      <c r="E820" s="1">
        <v>3.0</v>
      </c>
      <c r="F820" s="3" t="str">
        <f>IFERROR(__xludf.DUMMYFUNCTION("GOOGLETRANSLATE(D820,""zh"",""en"")"),"The world is crazy. Why is there a ""anti -ESG"" sound in the United States?")</f>
        <v>The world is crazy. Why is there a "anti -ESG" sound in the United States?</v>
      </c>
    </row>
    <row r="821">
      <c r="A821" s="1">
        <v>679.0</v>
      </c>
      <c r="B821" s="1">
        <v>95.0</v>
      </c>
      <c r="C821" s="2" t="s">
        <v>1641</v>
      </c>
      <c r="D821" s="1" t="s">
        <v>1642</v>
      </c>
      <c r="E821" s="1">
        <v>3.0</v>
      </c>
      <c r="F821" s="3" t="str">
        <f>IFERROR(__xludf.DUMMYFUNCTION("GOOGLETRANSLATE(D821,""zh"",""en"")"),"The climate change is severe, how is the world sustainable?")</f>
        <v>The climate change is severe, how is the world sustainable?</v>
      </c>
    </row>
    <row r="822">
      <c r="A822" s="1">
        <v>680.0</v>
      </c>
      <c r="B822" s="1">
        <v>980.0</v>
      </c>
      <c r="C822" s="2" t="s">
        <v>1643</v>
      </c>
      <c r="D822" s="1" t="s">
        <v>1644</v>
      </c>
      <c r="E822" s="1">
        <v>1.0</v>
      </c>
      <c r="F822" s="3" t="str">
        <f>IFERROR(__xludf.DUMMYFUNCTION("GOOGLETRANSLATE(D822,""zh"",""en"")"),"Electric bus 2030 is full on the road? General Manager of Guoguang: Not so fast, the cost increases, the fare and competitiveness have not increased")</f>
        <v>Electric bus 2030 is full on the road? General Manager of Guoguang: Not so fast, the cost increases, the fare and competitiveness have not increased</v>
      </c>
    </row>
    <row r="823">
      <c r="A823" s="1">
        <v>681.0</v>
      </c>
      <c r="B823" s="1">
        <v>435.0</v>
      </c>
      <c r="C823" s="2" t="s">
        <v>1645</v>
      </c>
      <c r="D823" s="1" t="s">
        <v>1646</v>
      </c>
      <c r="E823" s="1">
        <v>3.0</v>
      </c>
      <c r="F823" s="3" t="str">
        <f>IFERROR(__xludf.DUMMYFUNCTION("GOOGLETRANSLATE(D823,""zh"",""en"")"),"Apple, Google ... Vowed to be comprehensive carbon in 2050! Jian Youxin, Chairman of Sustainable Energy Foundation: Find the crisis of the existence of permanent permanent generation ditch")</f>
        <v>Apple, Google ... Vowed to be comprehensive carbon in 2050! Jian Youxin, Chairman of Sustainable Energy Foundation: Find the crisis of the existence of permanent permanent generation ditch</v>
      </c>
    </row>
    <row r="824">
      <c r="A824" s="1">
        <v>682.0</v>
      </c>
      <c r="B824" s="1">
        <v>269.0</v>
      </c>
      <c r="C824" s="2" t="s">
        <v>1647</v>
      </c>
      <c r="D824" s="1" t="s">
        <v>1648</v>
      </c>
      <c r="E824" s="1">
        <v>0.0</v>
      </c>
      <c r="F824" s="3" t="str">
        <f>IFERROR(__xludf.DUMMYFUNCTION("GOOGLETRANSLATE(D824,""zh"",""en"")"),"Pre -deployment of permanent fashion! The new brand allbirds join hands with Edida towards ""low -carbon manufacturing""")</f>
        <v>Pre -deployment of permanent fashion! The new brand allbirds join hands with Edida towards "low -carbon manufacturing"</v>
      </c>
    </row>
    <row r="825">
      <c r="A825" s="1">
        <v>683.0</v>
      </c>
      <c r="B825" s="1">
        <v>1000.0</v>
      </c>
      <c r="C825" s="2" t="s">
        <v>1649</v>
      </c>
      <c r="D825" s="1" t="s">
        <v>1650</v>
      </c>
      <c r="E825" s="1">
        <v>3.0</v>
      </c>
      <c r="F825" s="3" t="str">
        <f>IFERROR(__xludf.DUMMYFUNCTION("GOOGLETRANSLATE(D825,""zh"",""en"")"),"What are the problems with Nuclear IV? Why should we oppose the construction of nuclear four?")</f>
        <v>What are the problems with Nuclear IV? Why should we oppose the construction of nuclear four?</v>
      </c>
    </row>
    <row r="826">
      <c r="A826" s="1">
        <v>684.0</v>
      </c>
      <c r="B826" s="1">
        <v>496.0</v>
      </c>
      <c r="C826" s="2" t="s">
        <v>1651</v>
      </c>
      <c r="D826" s="1" t="s">
        <v>1652</v>
      </c>
      <c r="E826" s="1">
        <v>0.0</v>
      </c>
      <c r="F826" s="3" t="str">
        <f>IFERROR(__xludf.DUMMYFUNCTION("GOOGLETRANSLATE(D826,""zh"",""en"")"),"It is too cruel to be locked in the sink throughout his life. The New Zealand team smashed 700 million to create a super real machine dolphin, so that all animals will no longer be raised")</f>
        <v>It is too cruel to be locked in the sink throughout his life. The New Zealand team smashed 700 million to create a super real machine dolphin, so that all animals will no longer be raised</v>
      </c>
    </row>
    <row r="827">
      <c r="A827" s="1">
        <v>685.0</v>
      </c>
      <c r="B827" s="1">
        <v>43.0</v>
      </c>
      <c r="C827" s="2" t="s">
        <v>1653</v>
      </c>
      <c r="D827" s="1" t="s">
        <v>1654</v>
      </c>
      <c r="E827" s="1">
        <v>3.0</v>
      </c>
      <c r="F827" s="3" t="str">
        <f>IFERROR(__xludf.DUMMYFUNCTION("GOOGLETRANSLATE(D827,""zh"",""en"")"),"The offshore wind power policy and the development of the developer are at a loss")</f>
        <v>The offshore wind power policy and the development of the developer are at a loss</v>
      </c>
    </row>
    <row r="828">
      <c r="A828" s="1">
        <v>686.0</v>
      </c>
      <c r="B828" s="1">
        <v>1689.0</v>
      </c>
      <c r="C828" s="2" t="s">
        <v>1655</v>
      </c>
      <c r="D828" s="1" t="s">
        <v>1656</v>
      </c>
      <c r="E828" s="1">
        <v>2.0</v>
      </c>
      <c r="F828" s="3" t="str">
        <f>IFERROR(__xludf.DUMMYFUNCTION("GOOGLETRANSLATE(D828,""zh"",""en"")"),"TSMC announced the first senior executive ESG stock, Wei Zhe's family took 236 pieces with a market value of about 140 million")</f>
        <v>TSMC announced the first senior executive ESG stock, Wei Zhe's family took 236 pieces with a market value of about 140 million</v>
      </c>
    </row>
    <row r="829">
      <c r="A829" s="1">
        <v>687.0</v>
      </c>
      <c r="B829" s="1">
        <v>1149.0</v>
      </c>
      <c r="C829" s="2" t="s">
        <v>1657</v>
      </c>
      <c r="D829" s="1" t="s">
        <v>1658</v>
      </c>
      <c r="E829" s="1">
        <v>0.0</v>
      </c>
      <c r="F829" s="3" t="str">
        <f>IFERROR(__xludf.DUMMYFUNCTION("GOOGLETRANSLATE(D829,""zh"",""en"")"),"BMW, Porsche, Tesla are already customers ""Hon Hai's attack tram is faster than expected, so it is based on this"" three swordsman """)</f>
        <v>BMW, Porsche, Tesla are already customers "Hon Hai's attack tram is faster than expected, so it is based on this" three swordsman "</v>
      </c>
    </row>
    <row r="830">
      <c r="A830" s="1">
        <v>688.0</v>
      </c>
      <c r="B830" s="1">
        <v>2432.0</v>
      </c>
      <c r="C830" s="2" t="s">
        <v>1659</v>
      </c>
      <c r="D830" s="1" t="s">
        <v>1660</v>
      </c>
      <c r="E830" s="1">
        <v>0.0</v>
      </c>
      <c r="F830" s="3" t="str">
        <f>IFERROR(__xludf.DUMMYFUNCTION("GOOGLETRANSLATE(D830,""zh"",""en"")"),"Report the Ping An APP during the earthquake! The birth of LINE was originally related to this ...")</f>
        <v>Report the Ping An APP during the earthquake! The birth of LINE was originally related to this ...</v>
      </c>
    </row>
    <row r="831">
      <c r="A831" s="1">
        <v>689.0</v>
      </c>
      <c r="B831" s="1">
        <v>1695.0</v>
      </c>
      <c r="C831" s="2" t="s">
        <v>1661</v>
      </c>
      <c r="D831" s="1" t="s">
        <v>1662</v>
      </c>
      <c r="E831" s="1">
        <v>0.0</v>
      </c>
      <c r="F831" s="3" t="str">
        <f>IFERROR(__xludf.DUMMYFUNCTION("GOOGLETRANSLATE(D831,""zh"",""en"")"),"Powerful marathon runner! Fubon Financial Holdings advocates ""Run for Green"", and changes a tree in 40 kilometers")</f>
        <v>Powerful marathon runner! Fubon Financial Holdings advocates "Run for Green", and changes a tree in 40 kilometers</v>
      </c>
    </row>
    <row r="832">
      <c r="A832" s="1">
        <v>690.0</v>
      </c>
      <c r="B832" s="1">
        <v>906.0</v>
      </c>
      <c r="C832" s="2" t="s">
        <v>1663</v>
      </c>
      <c r="D832" s="1" t="s">
        <v>1664</v>
      </c>
      <c r="E832" s="1">
        <v>4.0</v>
      </c>
      <c r="F832" s="3" t="str">
        <f>IFERROR(__xludf.DUMMYFUNCTION("GOOGLETRANSLATE(D832,""zh"",""en"")"),"In July, the electricity price discount plan was released! Users below thousand degrees to relieve summer and monthly electricity prices, how much can I save in one picture in one picture?")</f>
        <v>In July, the electricity price discount plan was released! Users below thousand degrees to relieve summer and monthly electricity prices, how much can I save in one picture in one picture?</v>
      </c>
    </row>
    <row r="833">
      <c r="A833" s="1">
        <v>691.0</v>
      </c>
      <c r="B833" s="1">
        <v>599.0</v>
      </c>
      <c r="C833" s="2" t="s">
        <v>1665</v>
      </c>
      <c r="D833" s="1" t="s">
        <v>1666</v>
      </c>
      <c r="E833" s="1">
        <v>0.0</v>
      </c>
      <c r="F833" s="3" t="str">
        <f>IFERROR(__xludf.DUMMYFUNCTION("GOOGLETRANSLATE(D833,""zh"",""en"")"),"Everyone pursues ""black card unlimited brush""! This ""black card"" can improve your consumer conscience and control your carbon emissions")</f>
        <v>Everyone pursues "black card unlimited brush"! This "black card" can improve your consumer conscience and control your carbon emissions</v>
      </c>
    </row>
    <row r="834">
      <c r="A834" s="1">
        <v>692.0</v>
      </c>
      <c r="B834" s="1">
        <v>167.0</v>
      </c>
      <c r="C834" s="2" t="s">
        <v>1667</v>
      </c>
      <c r="D834" s="1" t="s">
        <v>1668</v>
      </c>
      <c r="E834" s="1">
        <v>3.0</v>
      </c>
      <c r="F834" s="3" t="str">
        <f>IFERROR(__xludf.DUMMYFUNCTION("GOOGLETRANSLATE(D834,""zh"",""en"")"),"Keep up with the footsteps of international energy transformation to develop green electricity sustainable environment")</f>
        <v>Keep up with the footsteps of international energy transformation to develop green electricity sustainable environment</v>
      </c>
    </row>
    <row r="835">
      <c r="A835" s="1">
        <v>693.0</v>
      </c>
      <c r="B835" s="1">
        <v>974.0</v>
      </c>
      <c r="C835" s="2" t="s">
        <v>1669</v>
      </c>
      <c r="D835" s="1" t="s">
        <v>1670</v>
      </c>
      <c r="E835" s="1">
        <v>0.0</v>
      </c>
      <c r="F835" s="3" t="str">
        <f>IFERROR(__xludf.DUMMYFUNCTION("GOOGLETRANSLATE(D835,""zh"",""en"")"),"Modern cars are fighting! Kona Electric, the cheapest electric vehicle in Taiwan, is on sale")</f>
        <v>Modern cars are fighting! Kona Electric, the cheapest electric vehicle in Taiwan, is on sale</v>
      </c>
    </row>
    <row r="836">
      <c r="A836" s="1">
        <v>694.0</v>
      </c>
      <c r="B836" s="1">
        <v>2218.0</v>
      </c>
      <c r="C836" s="2" t="s">
        <v>1671</v>
      </c>
      <c r="D836" s="1" t="s">
        <v>1672</v>
      </c>
      <c r="E836" s="1">
        <v>1.0</v>
      </c>
      <c r="F836" s="3" t="str">
        <f>IFERROR(__xludf.DUMMYFUNCTION("GOOGLETRANSLATE(D836,""zh"",""en"")"),"""Credit Suisse"" grabbing catfish ""in Africa, and the money laundering and retreating commissioned tens of millions of dollars to jump!"" Why did the boat owner Zhang Dong pay hundreds of millions of Taiwanese businessmen?")</f>
        <v>"Credit Suisse" grabbing catfish "in Africa, and the money laundering and retreating commissioned tens of millions of dollars to jump!" Why did the boat owner Zhang Dong pay hundreds of millions of Taiwanese businessmen?</v>
      </c>
    </row>
    <row r="837">
      <c r="A837" s="1">
        <v>695.0</v>
      </c>
      <c r="B837" s="1">
        <v>2138.0</v>
      </c>
      <c r="C837" s="2" t="s">
        <v>1673</v>
      </c>
      <c r="D837" s="1" t="s">
        <v>1674</v>
      </c>
      <c r="E837" s="1">
        <v>0.0</v>
      </c>
      <c r="F837" s="3" t="str">
        <f>IFERROR(__xludf.DUMMYFUNCTION("GOOGLETRANSLATE(D837,""zh"",""en"")"),"Every position is key! The upper and lower hearts are all invested in small and medium -sized enterprises to fully start ESG")</f>
        <v>Every position is key! The upper and lower hearts are all invested in small and medium -sized enterprises to fully start ESG</v>
      </c>
    </row>
    <row r="838">
      <c r="A838" s="1">
        <v>696.0</v>
      </c>
      <c r="B838" s="1">
        <v>1083.0</v>
      </c>
      <c r="C838" s="2" t="s">
        <v>1675</v>
      </c>
      <c r="D838" s="1" t="s">
        <v>1676</v>
      </c>
      <c r="E838" s="1">
        <v>3.0</v>
      </c>
      <c r="F838" s="3" t="str">
        <f>IFERROR(__xludf.DUMMYFUNCTION("GOOGLETRANSLATE(D838,""zh"",""en"")"),"The power of the market for carbon and racing: The carbon trading mechanism seduces the company to actively ""turning green""")</f>
        <v>The power of the market for carbon and racing: The carbon trading mechanism seduces the company to actively "turning green"</v>
      </c>
    </row>
    <row r="839">
      <c r="A839" s="1">
        <v>697.0</v>
      </c>
      <c r="B839" s="1">
        <v>39.0</v>
      </c>
      <c r="C839" s="2" t="s">
        <v>1677</v>
      </c>
      <c r="D839" s="1" t="s">
        <v>1678</v>
      </c>
      <c r="E839" s="1">
        <v>0.0</v>
      </c>
      <c r="F839" s="3" t="str">
        <f>IFERROR(__xludf.DUMMYFUNCTION("GOOGLETRANSLATE(D839,""zh"",""en"")"),"A different CSR experiment")</f>
        <v>A different CSR experiment</v>
      </c>
    </row>
    <row r="840">
      <c r="A840" s="1">
        <v>698.0</v>
      </c>
      <c r="B840" s="1">
        <v>1976.0</v>
      </c>
      <c r="C840" s="2" t="s">
        <v>1679</v>
      </c>
      <c r="D840" s="1" t="s">
        <v>1680</v>
      </c>
      <c r="E840" s="1">
        <v>1.0</v>
      </c>
      <c r="F840" s="3" t="str">
        <f>IFERROR(__xludf.DUMMYFUNCTION("GOOGLETRANSLATE(D840,""zh"",""en"")"),"For 40 years of friendship, the two film and television circles tycoon, why did it tear up the face in the stage? Dynasties during the period: When the company was the hardest time, I helped Qiu Fusheng, but now it becomes the biggest bitter master.")</f>
        <v>For 40 years of friendship, the two film and television circles tycoon, why did it tear up the face in the stage? Dynasties during the period: When the company was the hardest time, I helped Qiu Fusheng, but now it becomes the biggest bitter master.</v>
      </c>
    </row>
    <row r="841">
      <c r="A841" s="1">
        <v>699.0</v>
      </c>
      <c r="B841" s="1">
        <v>1060.0</v>
      </c>
      <c r="C841" s="2" t="s">
        <v>1681</v>
      </c>
      <c r="D841" s="1" t="s">
        <v>1682</v>
      </c>
      <c r="E841" s="1">
        <v>0.0</v>
      </c>
      <c r="F841" s="3" t="str">
        <f>IFERROR(__xludf.DUMMYFUNCTION("GOOGLETRANSLATE(D841,""zh"",""en"")"),"Start the line of class auxiliary teaching plan Lianhua Electronic ignition the flames of learning")</f>
        <v>Start the line of class auxiliary teaching plan Lianhua Electronic ignition the flames of learning</v>
      </c>
    </row>
    <row r="842">
      <c r="A842" s="1">
        <v>700.0</v>
      </c>
      <c r="B842" s="1">
        <v>218.0</v>
      </c>
      <c r="C842" s="2" t="s">
        <v>1683</v>
      </c>
      <c r="D842" s="1" t="s">
        <v>1684</v>
      </c>
      <c r="E842" s="1">
        <v>0.0</v>
      </c>
      <c r="F842" s="3" t="str">
        <f>IFERROR(__xludf.DUMMYFUNCTION("GOOGLETRANSLATE(D842,""zh"",""en"")"),"""Taiwan Turkey"" turns away from the shore wind power hegemony! A word in English is not.")</f>
        <v>"Taiwan Turkey" turns away from the shore wind power hegemony! A word in English is not.</v>
      </c>
    </row>
    <row r="843">
      <c r="A843" s="1">
        <v>701.0</v>
      </c>
      <c r="B843" s="1">
        <v>892.0</v>
      </c>
      <c r="C843" s="2" t="s">
        <v>1685</v>
      </c>
      <c r="D843" s="1" t="s">
        <v>1686</v>
      </c>
      <c r="E843" s="1">
        <v>3.0</v>
      </c>
      <c r="F843" s="3" t="str">
        <f>IFERROR(__xludf.DUMMYFUNCTION("GOOGLETRANSLATE(D843,""zh"",""en"")"),"Carbon neutralization and business opportunities take off renewable energy, energy storage industry and electric vehicles will usher in the golden period of the next five to ten years")</f>
        <v>Carbon neutralization and business opportunities take off renewable energy, energy storage industry and electric vehicles will usher in the golden period of the next five to ten years</v>
      </c>
    </row>
    <row r="844">
      <c r="A844" s="1">
        <v>702.0</v>
      </c>
      <c r="B844" s="1">
        <v>2441.0</v>
      </c>
      <c r="C844" s="2" t="s">
        <v>1687</v>
      </c>
      <c r="D844" s="1" t="s">
        <v>1688</v>
      </c>
      <c r="E844" s="1">
        <v>3.0</v>
      </c>
      <c r="F844" s="3" t="str">
        <f>IFERROR(__xludf.DUMMYFUNCTION("GOOGLETRANSLATE(D844,""zh"",""en"")"),"""I personally hold my ancestors and my brother into the coffin, and I am in the depths of the pain."" Guo Taiming recalled his love: I hope that cancer friends will not ask how long I can live")</f>
        <v>"I personally hold my ancestors and my brother into the coffin, and I am in the depths of the pain." Guo Taiming recalled his love: I hope that cancer friends will not ask how long I can live</v>
      </c>
    </row>
    <row r="845">
      <c r="A845" s="1">
        <v>703.0</v>
      </c>
      <c r="B845" s="1">
        <v>1591.0</v>
      </c>
      <c r="C845" s="2" t="s">
        <v>1689</v>
      </c>
      <c r="D845" s="1" t="s">
        <v>1690</v>
      </c>
      <c r="E845" s="1">
        <v>0.0</v>
      </c>
      <c r="F845" s="3" t="str">
        <f>IFERROR(__xludf.DUMMYFUNCTION("GOOGLETRANSLATE(D845,""zh"",""en"")"),"Comprehensive shortage! How to sell ""functional eggs"" into big trees and Japanese medicine babies, so that the pharmacy can also buy eggs")</f>
        <v>Comprehensive shortage! How to sell "functional eggs" into big trees and Japanese medicine babies, so that the pharmacy can also buy eggs</v>
      </c>
    </row>
    <row r="846">
      <c r="A846" s="1">
        <v>704.0</v>
      </c>
      <c r="B846" s="1">
        <v>670.0</v>
      </c>
      <c r="C846" s="2" t="s">
        <v>1691</v>
      </c>
      <c r="D846" s="1" t="s">
        <v>1692</v>
      </c>
      <c r="E846" s="1">
        <v>4.0</v>
      </c>
      <c r="F846" s="3" t="str">
        <f>IFERROR(__xludf.DUMMYFUNCTION("GOOGLETRANSLATE(D846,""zh"",""en"")"),"Health insurance premiums have increased by ""going to the road as soon as the end of May"" grass -roots medical roar: The health insurance cannot save the hard -earned!")</f>
        <v>Health insurance premiums have increased by "going to the road as soon as the end of May" grass -roots medical roar: The health insurance cannot save the hard -earned!</v>
      </c>
    </row>
    <row r="847">
      <c r="A847" s="1">
        <v>705.0</v>
      </c>
      <c r="B847" s="1">
        <v>69.0</v>
      </c>
      <c r="C847" s="2" t="s">
        <v>1693</v>
      </c>
      <c r="D847" s="1" t="s">
        <v>1694</v>
      </c>
      <c r="E847" s="1">
        <v>3.0</v>
      </c>
      <c r="F847" s="3" t="str">
        <f>IFERROR(__xludf.DUMMYFUNCTION("GOOGLETRANSLATE(D847,""zh"",""en"")"),"Where is the future of the countryside?")</f>
        <v>Where is the future of the countryside?</v>
      </c>
    </row>
    <row r="848">
      <c r="A848" s="1">
        <v>706.0</v>
      </c>
      <c r="B848" s="1">
        <v>1826.0</v>
      </c>
      <c r="C848" s="2" t="s">
        <v>1695</v>
      </c>
      <c r="D848" s="1" t="s">
        <v>1696</v>
      </c>
      <c r="E848" s="1">
        <v>3.0</v>
      </c>
      <c r="F848" s="3" t="str">
        <f>IFERROR(__xludf.DUMMYFUNCTION("GOOGLETRANSLATE(D848,""zh"",""en"")"),"The ""Carbon Yuan"" era is coming! How to trade carbon rights will become a highlight")</f>
        <v>The "Carbon Yuan" era is coming! How to trade carbon rights will become a highlight</v>
      </c>
    </row>
    <row r="849">
      <c r="A849" s="1">
        <v>707.0</v>
      </c>
      <c r="B849" s="1">
        <v>1467.0</v>
      </c>
      <c r="C849" s="2" t="s">
        <v>1697</v>
      </c>
      <c r="D849" s="1" t="s">
        <v>1698</v>
      </c>
      <c r="E849" s="1">
        <v>0.0</v>
      </c>
      <c r="F849" s="3" t="str">
        <f>IFERROR(__xludf.DUMMYFUNCTION("GOOGLETRANSLATE(D849,""zh"",""en"")"),"ESG+Live 2 ""Hsinchu Wufeng Xia Xia's lamp")</f>
        <v>ESG+Live 2 "Hsinchu Wufeng Xia Xia's lamp</v>
      </c>
    </row>
    <row r="850">
      <c r="A850" s="1">
        <v>708.0</v>
      </c>
      <c r="B850" s="1">
        <v>71.0</v>
      </c>
      <c r="C850" s="2" t="s">
        <v>1699</v>
      </c>
      <c r="D850" s="1" t="s">
        <v>1700</v>
      </c>
      <c r="E850" s="1">
        <v>3.0</v>
      </c>
      <c r="F850" s="3" t="str">
        <f>IFERROR(__xludf.DUMMYFUNCTION("GOOGLETRANSLATE(D850,""zh"",""en"")"),"Consumption of consumption of modern people: CP value, online shopping, corporate social responsibility")</f>
        <v>Consumption of consumption of modern people: CP value, online shopping, corporate social responsibility</v>
      </c>
    </row>
    <row r="851">
      <c r="A851" s="1">
        <v>709.0</v>
      </c>
      <c r="B851" s="1">
        <v>722.0</v>
      </c>
      <c r="C851" s="2" t="s">
        <v>1701</v>
      </c>
      <c r="D851" s="1" t="s">
        <v>1702</v>
      </c>
      <c r="E851" s="1">
        <v>3.0</v>
      </c>
      <c r="F851" s="3" t="str">
        <f>IFERROR(__xludf.DUMMYFUNCTION("GOOGLETRANSLATE(D851,""zh"",""en"")"),"Don't think ""it must be saved when it rains""! If the rainfall does not meet the ""condition"", the reservoir cannot quench thirst at all")</f>
        <v>Don't think "it must be saved when it rains"! If the rainfall does not meet the "condition", the reservoir cannot quench thirst at all</v>
      </c>
    </row>
    <row r="852">
      <c r="A852" s="1">
        <v>710.0</v>
      </c>
      <c r="B852" s="1">
        <v>1029.0</v>
      </c>
      <c r="C852" s="2" t="s">
        <v>1703</v>
      </c>
      <c r="D852" s="1" t="s">
        <v>1704</v>
      </c>
      <c r="E852" s="1">
        <v>3.0</v>
      </c>
      <c r="F852" s="3" t="str">
        <f>IFERROR(__xludf.DUMMYFUNCTION("GOOGLETRANSLATE(D852,""zh"",""en"")"),"The world's first person to die because of ""air pollution"": 9 -year -old girls died of asthma, and after 7 years, she was justice")</f>
        <v>The world's first person to die because of "air pollution": 9 -year -old girls died of asthma, and after 7 years, she was justice</v>
      </c>
    </row>
    <row r="853">
      <c r="A853" s="1">
        <v>711.0</v>
      </c>
      <c r="B853" s="1">
        <v>1566.0</v>
      </c>
      <c r="C853" s="2" t="s">
        <v>1705</v>
      </c>
      <c r="D853" s="1" t="s">
        <v>1706</v>
      </c>
      <c r="E853" s="1">
        <v>0.0</v>
      </c>
      <c r="F853" s="3" t="str">
        <f>IFERROR(__xludf.DUMMYFUNCTION("GOOGLETRANSLATE(D853,""zh"",""en"")"),"""Thinking of tears at that time ..."" Changhua Bicycle Factory insisted that he could not go to China and boiled for 23 years to conquer European and American customers! 3 Key turn over and go to the counter")</f>
        <v>"Thinking of tears at that time ..." Changhua Bicycle Factory insisted that he could not go to China and boiled for 23 years to conquer European and American customers! 3 Key turn over and go to the counter</v>
      </c>
    </row>
    <row r="854">
      <c r="A854" s="1">
        <v>712.0</v>
      </c>
      <c r="B854" s="1">
        <v>1067.0</v>
      </c>
      <c r="C854" s="2" t="s">
        <v>1707</v>
      </c>
      <c r="D854" s="1" t="s">
        <v>1708</v>
      </c>
      <c r="E854" s="1">
        <v>0.0</v>
      </c>
      <c r="F854" s="3" t="str">
        <f>IFERROR(__xludf.DUMMYFUNCTION("GOOGLETRANSLATE(D854,""zh"",""en"")"),"A decision, let it stabilize the maximum soft board supplier of the military laptop! Yuanyu's transformation of niche products is successful. The next step is to attack electric vehicles")</f>
        <v>A decision, let it stabilize the maximum soft board supplier of the military laptop! Yuanyu's transformation of niche products is successful. The next step is to attack electric vehicles</v>
      </c>
    </row>
    <row r="855">
      <c r="A855" s="1">
        <v>713.0</v>
      </c>
      <c r="B855" s="1">
        <v>2103.0</v>
      </c>
      <c r="C855" s="2" t="s">
        <v>1709</v>
      </c>
      <c r="D855" s="1" t="s">
        <v>1710</v>
      </c>
      <c r="E855" s="1">
        <v>0.0</v>
      </c>
      <c r="F855" s="3" t="str">
        <f>IFERROR(__xludf.DUMMYFUNCTION("GOOGLETRANSLATE(D855,""zh"",""en"")"),"TSMC also finds it! Taiwan's engineering leader for 1,000 days: How does Zhong Ding make difficult scientific and technological cases from 0 to 40 % of orders?")</f>
        <v>TSMC also finds it! Taiwan's engineering leader for 1,000 days: How does Zhong Ding make difficult scientific and technological cases from 0 to 40 % of orders?</v>
      </c>
    </row>
    <row r="856">
      <c r="A856" s="1">
        <v>714.0</v>
      </c>
      <c r="B856" s="1">
        <v>224.0</v>
      </c>
      <c r="C856" s="2" t="s">
        <v>1711</v>
      </c>
      <c r="D856" s="1" t="s">
        <v>1712</v>
      </c>
      <c r="E856" s="1">
        <v>0.0</v>
      </c>
      <c r="F856" s="3" t="str">
        <f>IFERROR(__xludf.DUMMYFUNCTION("GOOGLETRANSLATE(D856,""zh"",""en"")"),"""Carbon revealing A coffee"" light treasure energy saving carbon reduction evolution theory")</f>
        <v>"Carbon revealing A coffee" light treasure energy saving carbon reduction evolution theory</v>
      </c>
    </row>
    <row r="857">
      <c r="A857" s="1">
        <v>715.0</v>
      </c>
      <c r="B857" s="1">
        <v>380.0</v>
      </c>
      <c r="C857" s="2" t="s">
        <v>1713</v>
      </c>
      <c r="D857" s="1" t="s">
        <v>1714</v>
      </c>
      <c r="E857" s="1">
        <v>3.0</v>
      </c>
      <c r="F857" s="3" t="str">
        <f>IFERROR(__xludf.DUMMYFUNCTION("GOOGLETRANSLATE(D857,""zh"",""en"")"),"Xie Jinhe: I have two more policies in offshore wind power and crisis. Seeing the persistence and will of President Xiao Ying")</f>
        <v>Xie Jinhe: I have two more policies in offshore wind power and crisis. Seeing the persistence and will of President Xiao Ying</v>
      </c>
    </row>
    <row r="858">
      <c r="A858" s="1">
        <v>716.0</v>
      </c>
      <c r="B858" s="1">
        <v>1734.0</v>
      </c>
      <c r="C858" s="2" t="s">
        <v>1715</v>
      </c>
      <c r="D858" s="1" t="s">
        <v>1716</v>
      </c>
      <c r="E858" s="1">
        <v>0.0</v>
      </c>
      <c r="F858" s="3" t="str">
        <f>IFERROR(__xludf.DUMMYFUNCTION("GOOGLETRANSLATE(D858,""zh"",""en"")"),"Nike and adidas are end users! Costing the environmental protection trend, it is advisable to transform the elastic yarn, so that the sports brands are buried, and the behind -the -scenes push is him.")</f>
        <v>Nike and adidas are end users! Costing the environmental protection trend, it is advisable to transform the elastic yarn, so that the sports brands are buried, and the behind -the -scenes push is him.</v>
      </c>
    </row>
    <row r="859">
      <c r="A859" s="1">
        <v>717.0</v>
      </c>
      <c r="B859" s="1">
        <v>30.0</v>
      </c>
      <c r="C859" s="2" t="s">
        <v>1717</v>
      </c>
      <c r="D859" s="1" t="s">
        <v>1718</v>
      </c>
      <c r="E859" s="1">
        <v>3.0</v>
      </c>
      <c r="F859" s="3" t="str">
        <f>IFERROR(__xludf.DUMMYFUNCTION("GOOGLETRANSLATE(D859,""zh"",""en"")"),"Air pollution threats! 6 moves in life reduce PM2.5 exposure")</f>
        <v>Air pollution threats! 6 moves in life reduce PM2.5 exposure</v>
      </c>
    </row>
    <row r="860">
      <c r="A860" s="1">
        <v>718.0</v>
      </c>
      <c r="B860" s="1">
        <v>1460.0</v>
      </c>
      <c r="C860" s="2" t="s">
        <v>1719</v>
      </c>
      <c r="D860" s="1" t="s">
        <v>1720</v>
      </c>
      <c r="E860" s="1">
        <v>0.0</v>
      </c>
      <c r="F860" s="3" t="str">
        <f>IFERROR(__xludf.DUMMYFUNCTION("GOOGLETRANSLATE(D860,""zh"",""en"")"),"""I watched 30 times of Kung Fu Panda!"" Why did the big boss of this TSMC ask for employees to finish watching three movies to be the supervisor?")</f>
        <v>"I watched 30 times of Kung Fu Panda!" Why did the big boss of this TSMC ask for employees to finish watching three movies to be the supervisor?</v>
      </c>
    </row>
    <row r="861">
      <c r="A861" s="1">
        <v>719.0</v>
      </c>
      <c r="B861" s="1">
        <v>2232.0</v>
      </c>
      <c r="C861" s="2" t="s">
        <v>1721</v>
      </c>
      <c r="D861" s="1" t="s">
        <v>1722</v>
      </c>
      <c r="E861" s="1">
        <v>0.0</v>
      </c>
      <c r="F861" s="3" t="str">
        <f>IFERROR(__xludf.DUMMYFUNCTION("GOOGLETRANSLATE(D861,""zh"",""en"")"),"Five years of establishment and $ 3 billion in market value, why did the founder ""expel"" all shareholders and donate the company to ""Earth""?")</f>
        <v>Five years of establishment and $ 3 billion in market value, why did the founder "expel" all shareholders and donate the company to "Earth"?</v>
      </c>
    </row>
    <row r="862">
      <c r="A862" s="1">
        <v>720.0</v>
      </c>
      <c r="B862" s="1">
        <v>211.0</v>
      </c>
      <c r="C862" s="2" t="s">
        <v>1723</v>
      </c>
      <c r="D862" s="1" t="s">
        <v>1724</v>
      </c>
      <c r="E862" s="1">
        <v>3.0</v>
      </c>
      <c r="F862" s="3" t="str">
        <f>IFERROR(__xludf.DUMMYFUNCTION("GOOGLETRANSLATE(D862,""zh"",""en"")"),"Rebuild the pig farm and start with ""30"" in practice!")</f>
        <v>Rebuild the pig farm and start with "30" in practice!</v>
      </c>
    </row>
    <row r="863">
      <c r="A863" s="1">
        <v>721.0</v>
      </c>
      <c r="B863" s="1">
        <v>387.0</v>
      </c>
      <c r="C863" s="2" t="s">
        <v>1725</v>
      </c>
      <c r="D863" s="1" t="s">
        <v>1726</v>
      </c>
      <c r="E863" s="1">
        <v>3.0</v>
      </c>
      <c r="F863" s="3" t="str">
        <f>IFERROR(__xludf.DUMMYFUNCTION("GOOGLETRANSLATE(D863,""zh"",""en"")"),"""Anju Case"" Linkou House takes into account the quality of residence and public welfare! Family members of the disabled: no longer need to be discriminated against by the rental market")</f>
        <v>"Anju Case" Linkou House takes into account the quality of residence and public welfare! Family members of the disabled: no longer need to be discriminated against by the rental market</v>
      </c>
    </row>
    <row r="864">
      <c r="A864" s="1">
        <v>722.0</v>
      </c>
      <c r="B864" s="1">
        <v>204.0</v>
      </c>
      <c r="C864" s="2" t="s">
        <v>1727</v>
      </c>
      <c r="D864" s="1" t="s">
        <v>1728</v>
      </c>
      <c r="E864" s="1">
        <v>4.0</v>
      </c>
      <c r="F864" s="3" t="str">
        <f>IFERROR(__xludf.DUMMYFUNCTION("GOOGLETRANSLATE(D864,""zh"",""en"")"),"How would you measure your life?")</f>
        <v>How would you measure your life?</v>
      </c>
    </row>
    <row r="865">
      <c r="A865" s="1">
        <v>723.0</v>
      </c>
      <c r="B865" s="1">
        <v>761.0</v>
      </c>
      <c r="C865" s="2" t="s">
        <v>1729</v>
      </c>
      <c r="D865" s="1" t="s">
        <v>1730</v>
      </c>
      <c r="E865" s="1">
        <v>0.0</v>
      </c>
      <c r="F865" s="3" t="str">
        <f>IFERROR(__xludf.DUMMYFUNCTION("GOOGLETRANSLATE(D865,""zh"",""en"")"),"The family push the ""Friendly Time Map"" app! Check the 50 % off for seconds, and the goal saves 30 % of the remaining food")</f>
        <v>The family push the "Friendly Time Map" app! Check the 50 % off for seconds, and the goal saves 30 % of the remaining food</v>
      </c>
    </row>
    <row r="866">
      <c r="A866" s="1">
        <v>724.0</v>
      </c>
      <c r="B866" s="1">
        <v>1056.0</v>
      </c>
      <c r="C866" s="2" t="s">
        <v>1731</v>
      </c>
      <c r="D866" s="1" t="s">
        <v>1732</v>
      </c>
      <c r="E866" s="1">
        <v>0.0</v>
      </c>
      <c r="F866" s="3" t="str">
        <f>IFERROR(__xludf.DUMMYFUNCTION("GOOGLETRANSLATE(D866,""zh"",""en"")"),"Practice the environment for sustainability, Pepsi target launched new plant snacks and beverages in early 2022")</f>
        <v>Practice the environment for sustainability, Pepsi target launched new plant snacks and beverages in early 2022</v>
      </c>
    </row>
    <row r="867">
      <c r="A867" s="1">
        <v>725.0</v>
      </c>
      <c r="B867" s="1">
        <v>158.0</v>
      </c>
      <c r="C867" s="2" t="s">
        <v>1733</v>
      </c>
      <c r="D867" s="1" t="s">
        <v>1734</v>
      </c>
      <c r="E867" s="1">
        <v>3.0</v>
      </c>
      <c r="F867" s="3" t="str">
        <f>IFERROR(__xludf.DUMMYFUNCTION("GOOGLETRANSLATE(D867,""zh"",""en"")"),"A whale can reach thousands of trees! Experts tell you: Why ""Whale"" is a natural artifact that relieves the climate crisis")</f>
        <v>A whale can reach thousands of trees! Experts tell you: Why "Whale" is a natural artifact that relieves the climate crisis</v>
      </c>
    </row>
    <row r="868">
      <c r="A868" s="1">
        <v>726.0</v>
      </c>
      <c r="B868" s="1">
        <v>1438.0</v>
      </c>
      <c r="C868" s="2" t="s">
        <v>1735</v>
      </c>
      <c r="D868" s="1" t="s">
        <v>1736</v>
      </c>
      <c r="E868" s="1">
        <v>3.0</v>
      </c>
      <c r="F868" s="3" t="str">
        <f>IFERROR(__xludf.DUMMYFUNCTION("GOOGLETRANSLATE(D868,""zh"",""en"")"),"The old -time electric motor vehicle was exchanged for carbon rights.")</f>
        <v>The old -time electric motor vehicle was exchanged for carbon rights.</v>
      </c>
    </row>
    <row r="869">
      <c r="A869" s="1">
        <v>727.0</v>
      </c>
      <c r="B869" s="1">
        <v>2024.0</v>
      </c>
      <c r="C869" s="2" t="s">
        <v>1737</v>
      </c>
      <c r="D869" s="1" t="s">
        <v>1738</v>
      </c>
      <c r="E869" s="1">
        <v>1.0</v>
      </c>
      <c r="F869" s="3" t="str">
        <f>IFERROR(__xludf.DUMMYFUNCTION("GOOGLETRANSLATE(D869,""zh"",""en"")"),"McDonald's stops selling plant meat burgers. Consumers who do not have a fleshy consumer do not pay for it.")</f>
        <v>McDonald's stops selling plant meat burgers. Consumers who do not have a fleshy consumer do not pay for it.</v>
      </c>
    </row>
    <row r="870">
      <c r="A870" s="1">
        <v>728.0</v>
      </c>
      <c r="B870" s="1">
        <v>1227.0</v>
      </c>
      <c r="C870" s="2" t="s">
        <v>1739</v>
      </c>
      <c r="D870" s="1" t="s">
        <v>1740</v>
      </c>
      <c r="E870" s="1">
        <v>1.0</v>
      </c>
      <c r="F870" s="3" t="str">
        <f>IFERROR(__xludf.DUMMYFUNCTION("GOOGLETRANSLATE(D870,""zh"",""en"")"),"Siberian Maldives? IG Booming.com beauty attractions are actually industrial pollution chemical artificial lakes")</f>
        <v>Siberian Maldives? IG Booming.com beauty attractions are actually industrial pollution chemical artificial lakes</v>
      </c>
    </row>
    <row r="871">
      <c r="A871" s="1">
        <v>729.0</v>
      </c>
      <c r="B871" s="1">
        <v>503.0</v>
      </c>
      <c r="C871" s="2" t="s">
        <v>1741</v>
      </c>
      <c r="D871" s="1" t="s">
        <v>1742</v>
      </c>
      <c r="E871" s="1">
        <v>1.0</v>
      </c>
      <c r="F871" s="3" t="str">
        <f>IFERROR(__xludf.DUMMYFUNCTION("GOOGLETRANSLATE(D871,""zh"",""en"")"),"ESG is not done well, you can't receive Apple orders! He hires students illegally hiring students to go to night shifts and work over time. Apple new business cooperates to call card")</f>
        <v>ESG is not done well, you can't receive Apple orders! He hires students illegally hiring students to go to night shifts and work over time. Apple new business cooperates to call card</v>
      </c>
    </row>
    <row r="872">
      <c r="A872" s="1">
        <v>730.0</v>
      </c>
      <c r="B872" s="1">
        <v>1700.0</v>
      </c>
      <c r="C872" s="2" t="s">
        <v>1743</v>
      </c>
      <c r="D872" s="1" t="s">
        <v>1744</v>
      </c>
      <c r="E872" s="1">
        <v>0.0</v>
      </c>
      <c r="F872" s="3" t="str">
        <f>IFERROR(__xludf.DUMMYFUNCTION("GOOGLETRANSLATE(D872,""zh"",""en"")"),"Apple issued $ 4.7 billion in green debt! And purchase low -carbon aluminum metal for iPhone SE")</f>
        <v>Apple issued $ 4.7 billion in green debt! And purchase low -carbon aluminum metal for iPhone SE</v>
      </c>
    </row>
    <row r="873">
      <c r="A873" s="1">
        <v>731.0</v>
      </c>
      <c r="B873" s="1">
        <v>377.0</v>
      </c>
      <c r="C873" s="2" t="s">
        <v>1745</v>
      </c>
      <c r="D873" s="1" t="s">
        <v>1746</v>
      </c>
      <c r="E873" s="1">
        <v>0.0</v>
      </c>
      <c r="F873" s="3" t="str">
        <f>IFERROR(__xludf.DUMMYFUNCTION("GOOGLETRANSLATE(D873,""zh"",""en"")"),"The first case in Taiwan! The EIA passes, the Tai Ni Peace Plant will help Hualien to burn domestic garbage")</f>
        <v>The first case in Taiwan! The EIA passes, the Tai Ni Peace Plant will help Hualien to burn domestic garbage</v>
      </c>
    </row>
    <row r="874">
      <c r="A874" s="1">
        <v>732.0</v>
      </c>
      <c r="B874" s="1">
        <v>814.0</v>
      </c>
      <c r="C874" s="2" t="s">
        <v>1747</v>
      </c>
      <c r="D874" s="1" t="s">
        <v>1748</v>
      </c>
      <c r="E874" s="1">
        <v>0.0</v>
      </c>
      <c r="F874" s="3" t="str">
        <f>IFERROR(__xludf.DUMMYFUNCTION("GOOGLETRANSLATE(D874,""zh"",""en"")"),"Hetai trims carbon reduction, and 40 % of electric vehicles will be sold in 2025! Why can hybrids be more carbon and neutralize?")</f>
        <v>Hetai trims carbon reduction, and 40 % of electric vehicles will be sold in 2025! Why can hybrids be more carbon and neutralize?</v>
      </c>
    </row>
    <row r="875">
      <c r="A875" s="1">
        <v>733.0</v>
      </c>
      <c r="B875" s="1">
        <v>22.0</v>
      </c>
      <c r="C875" s="2" t="s">
        <v>1749</v>
      </c>
      <c r="D875" s="1" t="s">
        <v>1750</v>
      </c>
      <c r="E875" s="1">
        <v>0.0</v>
      </c>
      <c r="F875" s="3" t="str">
        <f>IFERROR(__xludf.DUMMYFUNCTION("GOOGLETRANSLATE(D875,""zh"",""en"")"),"Increased production capacity and decreased sewage volume, it repeatedly used a drop of water for 13 times ... This company subverts the image of paper manufacturing")</f>
        <v>Increased production capacity and decreased sewage volume, it repeatedly used a drop of water for 13 times ... This company subverts the image of paper manufacturing</v>
      </c>
    </row>
    <row r="876">
      <c r="A876" s="1">
        <v>734.0</v>
      </c>
      <c r="B876" s="1">
        <v>1418.0</v>
      </c>
      <c r="C876" s="2" t="s">
        <v>1751</v>
      </c>
      <c r="D876" s="1" t="s">
        <v>1752</v>
      </c>
      <c r="E876" s="1">
        <v>1.0</v>
      </c>
      <c r="F876" s="3" t="str">
        <f>IFERROR(__xludf.DUMMYFUNCTION("GOOGLETRANSLATE(D876,""zh"",""en"")"),"Evergreen sprinkled 40 months, Yangming Shipping did not close at the end of the year, the teapot storm exploded")</f>
        <v>Evergreen sprinkled 40 months, Yangming Shipping did not close at the end of the year, the teapot storm exploded</v>
      </c>
    </row>
    <row r="877">
      <c r="A877" s="1">
        <v>735.0</v>
      </c>
      <c r="B877" s="1">
        <v>926.0</v>
      </c>
      <c r="C877" s="2" t="s">
        <v>1753</v>
      </c>
      <c r="D877" s="1" t="s">
        <v>1754</v>
      </c>
      <c r="E877" s="1">
        <v>0.0</v>
      </c>
      <c r="F877" s="3" t="str">
        <f>IFERROR(__xludf.DUMMYFUNCTION("GOOGLETRANSLATE(D877,""zh"",""en"")"),"The large US server manufacturer has taken the lead in creating a green energy machine room. The 13 -year revenue has increased seven times, and it is fascinating to return to Taiwan to expand its production!")</f>
        <v>The large US server manufacturer has taken the lead in creating a green energy machine room. The 13 -year revenue has increased seven times, and it is fascinating to return to Taiwan to expand its production!</v>
      </c>
    </row>
    <row r="878">
      <c r="A878" s="1">
        <v>736.0</v>
      </c>
      <c r="B878" s="1">
        <v>930.0</v>
      </c>
      <c r="C878" s="2" t="s">
        <v>1755</v>
      </c>
      <c r="D878" s="1" t="s">
        <v>1756</v>
      </c>
      <c r="E878" s="1">
        <v>0.0</v>
      </c>
      <c r="F878" s="3" t="str">
        <f>IFERROR(__xludf.DUMMYFUNCTION("GOOGLETRANSLATE(D878,""zh"",""en"")"),"Take the lead in reducing the pollution environment! Formoscus Dong Zone Lin Jiannan: After 2025, the production of disposable people's livelihood supplies will be stopped after 2025")</f>
        <v>Take the lead in reducing the pollution environment! Formoscus Dong Zone Lin Jiannan: After 2025, the production of disposable people's livelihood supplies will be stopped after 2025</v>
      </c>
    </row>
    <row r="879">
      <c r="A879" s="1">
        <v>737.0</v>
      </c>
      <c r="B879" s="1">
        <v>617.0</v>
      </c>
      <c r="C879" s="2" t="s">
        <v>1757</v>
      </c>
      <c r="D879" s="1" t="s">
        <v>1758</v>
      </c>
      <c r="E879" s="1">
        <v>3.0</v>
      </c>
      <c r="F879" s="3" t="str">
        <f>IFERROR(__xludf.DUMMYFUNCTION("GOOGLETRANSLATE(D879,""zh"",""en"")"),"There are also Noah's Ark in agriculture! Do you know that there are plants on the verge of extinction? ""Stay"" not only to preserve genes, but also sustainable")</f>
        <v>There are also Noah's Ark in agriculture! Do you know that there are plants on the verge of extinction? "Stay" not only to preserve genes, but also sustainable</v>
      </c>
    </row>
    <row r="880">
      <c r="A880" s="1">
        <v>738.0</v>
      </c>
      <c r="B880" s="1">
        <v>1291.0</v>
      </c>
      <c r="C880" s="2" t="s">
        <v>1759</v>
      </c>
      <c r="D880" s="1" t="s">
        <v>1760</v>
      </c>
      <c r="E880" s="1">
        <v>0.0</v>
      </c>
      <c r="F880" s="3" t="str">
        <f>IFERROR(__xludf.DUMMYFUNCTION("GOOGLETRANSLATE(D880,""zh"",""en"")"),"No cow? Israel's newly developed R &amp; D and cultivation milk, obtained 10 million US dollars of funds 挹 note")</f>
        <v>No cow? Israel's newly developed R &amp; D and cultivation milk, obtained 10 million US dollars of funds 挹 note</v>
      </c>
    </row>
    <row r="881">
      <c r="A881" s="1">
        <v>739.0</v>
      </c>
      <c r="B881" s="1">
        <v>552.0</v>
      </c>
      <c r="C881" s="2" t="s">
        <v>1761</v>
      </c>
      <c r="D881" s="1" t="s">
        <v>1762</v>
      </c>
      <c r="E881" s="1">
        <v>3.0</v>
      </c>
      <c r="F881" s="3" t="str">
        <f>IFERROR(__xludf.DUMMYFUNCTION("GOOGLETRANSLATE(D881,""zh"",""en"")"),"The three problems that buses and passenger transportation are also faced")</f>
        <v>The three problems that buses and passenger transportation are also faced</v>
      </c>
    </row>
    <row r="882">
      <c r="A882" s="1">
        <v>740.0</v>
      </c>
      <c r="B882" s="1">
        <v>558.0</v>
      </c>
      <c r="C882" s="2" t="s">
        <v>1763</v>
      </c>
      <c r="D882" s="1" t="s">
        <v>1764</v>
      </c>
      <c r="E882" s="1">
        <v>3.0</v>
      </c>
      <c r="F882" s="3" t="str">
        <f>IFERROR(__xludf.DUMMYFUNCTION("GOOGLETRANSLATE(D882,""zh"",""en"")"),"The Arctic Circle is green, green is so numb! Amazing scene of drones to shoot ""Earth Warm"": the whole world is impacted")</f>
        <v>The Arctic Circle is green, green is so numb! Amazing scene of drones to shoot "Earth Warm": the whole world is impacted</v>
      </c>
    </row>
    <row r="883">
      <c r="A883" s="1">
        <v>741.0</v>
      </c>
      <c r="B883" s="1">
        <v>7.0</v>
      </c>
      <c r="C883" s="2" t="s">
        <v>1765</v>
      </c>
      <c r="D883" s="1" t="s">
        <v>1766</v>
      </c>
      <c r="E883" s="1">
        <v>3.0</v>
      </c>
      <c r="F883" s="3" t="str">
        <f>IFERROR(__xludf.DUMMYFUNCTION("GOOGLETRANSLATE(D883,""zh"",""en"")"),"Love the earth's most in revolutionary enterprises first learn ""zero abandonment""")</f>
        <v>Love the earth's most in revolutionary enterprises first learn "zero abandonment"</v>
      </c>
    </row>
    <row r="884">
      <c r="A884" s="1">
        <v>742.0</v>
      </c>
      <c r="B884" s="1">
        <v>1822.0</v>
      </c>
      <c r="C884" s="2" t="s">
        <v>1767</v>
      </c>
      <c r="D884" s="1" t="s">
        <v>1768</v>
      </c>
      <c r="E884" s="1">
        <v>0.0</v>
      </c>
      <c r="F884" s="3" t="str">
        <f>IFERROR(__xludf.DUMMYFUNCTION("GOOGLETRANSLATE(D884,""zh"",""en"")"),"KPMG Anhou Jianye released the ESG commitment progress report")</f>
        <v>KPMG Anhou Jianye released the ESG commitment progress report</v>
      </c>
    </row>
    <row r="885">
      <c r="A885" s="1">
        <v>743.0</v>
      </c>
      <c r="B885" s="1">
        <v>2249.0</v>
      </c>
      <c r="C885" s="2" t="s">
        <v>1769</v>
      </c>
      <c r="D885" s="1" t="s">
        <v>1770</v>
      </c>
      <c r="E885" s="1">
        <v>0.0</v>
      </c>
      <c r="F885" s="3" t="str">
        <f>IFERROR(__xludf.DUMMYFUNCTION("GOOGLETRANSLATE(D885,""zh"",""en"")"),"Yan Chen Lilian was a dream of Yan Kai, but he was reluctant to test drive the new car of Nazhijie? How to transform for nearly 1,500 days, a pair of red high heels is out of dew")</f>
        <v>Yan Chen Lilian was a dream of Yan Kai, but he was reluctant to test drive the new car of Nazhijie? How to transform for nearly 1,500 days, a pair of red high heels is out of dew</v>
      </c>
    </row>
    <row r="886">
      <c r="A886" s="1">
        <v>744.0</v>
      </c>
      <c r="B886" s="1">
        <v>310.0</v>
      </c>
      <c r="C886" s="2" t="s">
        <v>1771</v>
      </c>
      <c r="D886" s="1" t="s">
        <v>1772</v>
      </c>
      <c r="E886" s="1">
        <v>3.0</v>
      </c>
      <c r="F886" s="3" t="str">
        <f>IFERROR(__xludf.DUMMYFUNCTION("GOOGLETRANSLATE(D886,""zh"",""en"")"),"Europe and the United States are committed to energy conservation and carbon reduction, Taiwan's target ""non -nuclear home""! Focus on global policies, assists 12 Green Electric Concept Stocks")</f>
        <v>Europe and the United States are committed to energy conservation and carbon reduction, Taiwan's target "non -nuclear home"! Focus on global policies, assists 12 Green Electric Concept Stocks</v>
      </c>
    </row>
    <row r="887">
      <c r="A887" s="1">
        <v>745.0</v>
      </c>
      <c r="B887" s="1">
        <v>1038.0</v>
      </c>
      <c r="C887" s="2" t="s">
        <v>1773</v>
      </c>
      <c r="D887" s="1" t="s">
        <v>1774</v>
      </c>
      <c r="E887" s="1">
        <v>0.0</v>
      </c>
      <c r="F887" s="3" t="str">
        <f>IFERROR(__xludf.DUMMYFUNCTION("GOOGLETRANSLATE(D887,""zh"",""en"")"),"The rotation system, the vulnerability of the statement ... frequent cases of disadvantages, and the internal and disadvantages of the bank!")</f>
        <v>The rotation system, the vulnerability of the statement ... frequent cases of disadvantages, and the internal and disadvantages of the bank!</v>
      </c>
    </row>
    <row r="888">
      <c r="A888" s="1">
        <v>746.0</v>
      </c>
      <c r="B888" s="1">
        <v>1314.0</v>
      </c>
      <c r="C888" s="2" t="s">
        <v>1775</v>
      </c>
      <c r="D888" s="1" t="s">
        <v>1776</v>
      </c>
      <c r="E888" s="1">
        <v>3.0</v>
      </c>
      <c r="F888" s="3" t="str">
        <f>IFERROR(__xludf.DUMMYFUNCTION("GOOGLETRANSLATE(D888,""zh"",""en"")"),"When Tesla becomes an Android in the electric vehicle industry ... Gu Yuehan: Taiwan is expected to follow the PC and mobile phone mode to eat outsourcing")</f>
        <v>When Tesla becomes an Android in the electric vehicle industry ... Gu Yuehan: Taiwan is expected to follow the PC and mobile phone mode to eat outsourcing</v>
      </c>
    </row>
    <row r="889">
      <c r="A889" s="1">
        <v>747.0</v>
      </c>
      <c r="B889" s="1">
        <v>374.0</v>
      </c>
      <c r="C889" s="2" t="s">
        <v>1777</v>
      </c>
      <c r="D889" s="1" t="s">
        <v>1778</v>
      </c>
      <c r="E889" s="1">
        <v>0.0</v>
      </c>
      <c r="F889" s="3" t="str">
        <f>IFERROR(__xludf.DUMMYFUNCTION("GOOGLETRANSLATE(D889,""zh"",""en"")"),"""Flexible, efficient, and elasticity"" traditional industries introduced AI new industrial: one day in the past production line, now 3 minutes")</f>
        <v>"Flexible, efficient, and elasticity" traditional industries introduced AI new industrial: one day in the past production line, now 3 minutes</v>
      </c>
    </row>
    <row r="890">
      <c r="A890" s="1">
        <v>748.0</v>
      </c>
      <c r="B890" s="1">
        <v>1070.0</v>
      </c>
      <c r="C890" s="2" t="s">
        <v>1779</v>
      </c>
      <c r="D890" s="1" t="s">
        <v>1780</v>
      </c>
      <c r="E890" s="1">
        <v>3.0</v>
      </c>
      <c r="F890" s="3" t="str">
        <f>IFERROR(__xludf.DUMMYFUNCTION("GOOGLETRANSLATE(D890,""zh"",""en"")"),"Paulists and users pay! Zhan Shungui: In addition to the net zero carbon entry method, the government shall levy carbon tax and increase the price of water, electricity and oil")</f>
        <v>Paulists and users pay! Zhan Shungui: In addition to the net zero carbon entry method, the government shall levy carbon tax and increase the price of water, electricity and oil</v>
      </c>
    </row>
    <row r="891">
      <c r="A891" s="1">
        <v>749.0</v>
      </c>
      <c r="B891" s="1">
        <v>1921.0</v>
      </c>
      <c r="C891" s="2" t="s">
        <v>1781</v>
      </c>
      <c r="D891" s="1" t="s">
        <v>1782</v>
      </c>
      <c r="E891" s="1">
        <v>0.0</v>
      </c>
      <c r="F891" s="3" t="str">
        <f>IFERROR(__xludf.DUMMYFUNCTION("GOOGLETRANSLATE(D891,""zh"",""en"")"),"It lost nearly 500 million in 6 years and was questioned by shareholders. Ling Hua let go of it, but it is expected to enter the BMW and Fox supply chain!")</f>
        <v>It lost nearly 500 million in 6 years and was questioned by shareholders. Ling Hua let go of it, but it is expected to enter the BMW and Fox supply chain!</v>
      </c>
    </row>
    <row r="892">
      <c r="A892" s="1">
        <v>750.0</v>
      </c>
      <c r="B892" s="1">
        <v>1400.0</v>
      </c>
      <c r="C892" s="2" t="s">
        <v>1783</v>
      </c>
      <c r="D892" s="1" t="s">
        <v>1784</v>
      </c>
      <c r="E892" s="1">
        <v>0.0</v>
      </c>
      <c r="F892" s="3" t="str">
        <f>IFERROR(__xludf.DUMMYFUNCTION("GOOGLETRANSLATE(D892,""zh"",""en"")"),"Happiness Enterprise ""led the first of public shares! Heku next year's salary increase of 6.6 %, and the year -end bonus ""far more than seven months""")</f>
        <v>Happiness Enterprise "led the first of public shares! Heku next year's salary increase of 6.6 %, and the year -end bonus "far more than seven months"</v>
      </c>
    </row>
    <row r="893">
      <c r="A893" s="1">
        <v>751.0</v>
      </c>
      <c r="B893" s="1">
        <v>2065.0</v>
      </c>
      <c r="C893" s="2" t="s">
        <v>1785</v>
      </c>
      <c r="D893" s="1" t="s">
        <v>1786</v>
      </c>
      <c r="E893" s="1">
        <v>0.0</v>
      </c>
      <c r="F893" s="3" t="str">
        <f>IFERROR(__xludf.DUMMYFUNCTION("GOOGLETRANSLATE(D893,""zh"",""en"")"),"Food and beverage feedback vouchers are waiting for you! At the moment of the public transportation of the Youyou Card ""Beep"", the ""carbon reduction"" game has begun")</f>
        <v>Food and beverage feedback vouchers are waiting for you! At the moment of the public transportation of the Youyou Card "Beep", the "carbon reduction" game has begun</v>
      </c>
    </row>
    <row r="894">
      <c r="A894" s="1">
        <v>752.0</v>
      </c>
      <c r="B894" s="1">
        <v>695.0</v>
      </c>
      <c r="C894" s="2" t="s">
        <v>1787</v>
      </c>
      <c r="D894" s="1" t="s">
        <v>1788</v>
      </c>
      <c r="E894" s="1">
        <v>3.0</v>
      </c>
      <c r="F894" s="3" t="str">
        <f>IFERROR(__xludf.DUMMYFUNCTION("GOOGLETRANSLATE(D894,""zh"",""en"")"),"311 Ten Anniversary """" Even if 50 million people are evacuated, the ""worst script"" is still not over ... then the prime minister, Naoto Naoto revealed the biggest fear in his heart")</f>
        <v>311 Ten Anniversary "" Even if 50 million people are evacuated, the "worst script" is still not over ... then the prime minister, Naoto Naoto revealed the biggest fear in his heart</v>
      </c>
    </row>
    <row r="895">
      <c r="A895" s="1">
        <v>753.0</v>
      </c>
      <c r="B895" s="1">
        <v>320.0</v>
      </c>
      <c r="C895" s="2" t="s">
        <v>1789</v>
      </c>
      <c r="D895" s="1" t="s">
        <v>1790</v>
      </c>
      <c r="E895" s="1">
        <v>0.0</v>
      </c>
      <c r="F895" s="3" t="str">
        <f>IFERROR(__xludf.DUMMYFUNCTION("GOOGLETRANSLATE(D895,""zh"",""en"")"),"Exclusive interview ""UNIQLO came to Taiwan for 10 years and turned into Taiwan's"" National Brand ""Japanese CEO 4 major business mentality")</f>
        <v>Exclusive interview "UNIQLO came to Taiwan for 10 years and turned into Taiwan's" National Brand "Japanese CEO 4 major business mentality</v>
      </c>
    </row>
    <row r="896">
      <c r="A896" s="1">
        <v>754.0</v>
      </c>
      <c r="B896" s="1">
        <v>2014.0</v>
      </c>
      <c r="C896" s="2" t="s">
        <v>1791</v>
      </c>
      <c r="D896" s="1" t="s">
        <v>1792</v>
      </c>
      <c r="E896" s="1">
        <v>1.0</v>
      </c>
      <c r="F896" s="3" t="str">
        <f>IFERROR(__xludf.DUMMYFUNCTION("GOOGLETRANSLATE(D896,""zh"",""en"")"),"Nanshan net value evaporates 300 billion? Yin Yanliang and Yin Chongyao shot, Runtai Group's shocking storm was ""shocked but no dangerous""")</f>
        <v>Nanshan net value evaporates 300 billion? Yin Yanliang and Yin Chongyao shot, Runtai Group's shocking storm was "shocked but no dangerous"</v>
      </c>
    </row>
    <row r="897">
      <c r="A897" s="1">
        <v>755.0</v>
      </c>
      <c r="B897" s="1">
        <v>663.0</v>
      </c>
      <c r="C897" s="2" t="s">
        <v>1793</v>
      </c>
      <c r="D897" s="1" t="s">
        <v>1794</v>
      </c>
      <c r="E897" s="1">
        <v>4.0</v>
      </c>
      <c r="F897" s="3" t="str">
        <f>IFERROR(__xludf.DUMMYFUNCTION("GOOGLETRANSLATE(D897,""zh"",""en"")"),"Chao Ye supports the 18 -year -old citizenship to open the ""not in national voting"" fear card and the constitutional amendment project")</f>
        <v>Chao Ye supports the 18 -year -old citizenship to open the "not in national voting" fear card and the constitutional amendment project</v>
      </c>
    </row>
    <row r="898">
      <c r="A898" s="1">
        <v>756.0</v>
      </c>
      <c r="B898" s="1">
        <v>188.0</v>
      </c>
      <c r="C898" s="2" t="s">
        <v>1795</v>
      </c>
      <c r="D898" s="1" t="s">
        <v>1796</v>
      </c>
      <c r="E898" s="1">
        <v>0.0</v>
      </c>
      <c r="F898" s="3" t="str">
        <f>IFERROR(__xludf.DUMMYFUNCTION("GOOGLETRANSLATE(D898,""zh"",""en"")"),"""At the moment signed the husband's surname, he was hesitant.""")</f>
        <v>"At the moment signed the husband's surname, he was hesitant."</v>
      </c>
    </row>
    <row r="899">
      <c r="A899" s="1">
        <v>757.0</v>
      </c>
      <c r="B899" s="1">
        <v>913.0</v>
      </c>
      <c r="C899" s="2" t="s">
        <v>1797</v>
      </c>
      <c r="D899" s="1" t="s">
        <v>1798</v>
      </c>
      <c r="E899" s="1">
        <v>4.0</v>
      </c>
      <c r="F899" s="3" t="str">
        <f>IFERROR(__xludf.DUMMYFUNCTION("GOOGLETRANSLATE(D899,""zh"",""en"")"),"The second -level alert lazy bag ""is open for education and the stadium! 7 pictures master the ""latest guidelines""")</f>
        <v>The second -level alert lazy bag "is open for education and the stadium! 7 pictures master the "latest guidelines"</v>
      </c>
    </row>
    <row r="900">
      <c r="A900" s="1">
        <v>758.0</v>
      </c>
      <c r="B900" s="1">
        <v>1036.0</v>
      </c>
      <c r="C900" s="2" t="s">
        <v>1799</v>
      </c>
      <c r="D900" s="1" t="s">
        <v>1800</v>
      </c>
      <c r="E900" s="1">
        <v>4.0</v>
      </c>
      <c r="F900" s="3" t="str">
        <f>IFERROR(__xludf.DUMMYFUNCTION("GOOGLETRANSLATE(D900,""zh"",""en"")"),"Liu Yangwei: Hon Hai Buyanghong Six inch factory is expected to solve the three major problems of electric vehicles")</f>
        <v>Liu Yangwei: Hon Hai Buyanghong Six inch factory is expected to solve the three major problems of electric vehicles</v>
      </c>
    </row>
    <row r="901">
      <c r="A901" s="1">
        <v>759.0</v>
      </c>
      <c r="B901" s="1">
        <v>2134.0</v>
      </c>
      <c r="C901" s="2" t="s">
        <v>1801</v>
      </c>
      <c r="D901" s="1" t="s">
        <v>1802</v>
      </c>
      <c r="E901" s="1">
        <v>0.0</v>
      </c>
      <c r="F901" s="3" t="str">
        <f>IFERROR(__xludf.DUMMYFUNCTION("GOOGLETRANSLATE(D901,""zh"",""en"")"),"Tobit the Japanese by ""not management""! Getting off nearly a hundred companies in the world.")</f>
        <v>Tobit the Japanese by "not management"! Getting off nearly a hundred companies in the world.</v>
      </c>
    </row>
    <row r="902">
      <c r="A902" s="1">
        <v>760.0</v>
      </c>
      <c r="B902" s="1">
        <v>428.0</v>
      </c>
      <c r="C902" s="2" t="s">
        <v>1803</v>
      </c>
      <c r="D902" s="1" t="s">
        <v>1804</v>
      </c>
      <c r="E902" s="1">
        <v>0.0</v>
      </c>
      <c r="F902" s="3" t="str">
        <f>IFERROR(__xludf.DUMMYFUNCTION("GOOGLETRANSLATE(D902,""zh"",""en"")"),"A coffee cup conquer the international food supply chain Yongfeng Yu to use food paper to the world stage will find new business opportunities with raw materials")</f>
        <v>A coffee cup conquer the international food supply chain Yongfeng Yu to use food paper to the world stage will find new business opportunities with raw materials</v>
      </c>
    </row>
    <row r="903">
      <c r="A903" s="1">
        <v>761.0</v>
      </c>
      <c r="B903" s="1">
        <v>2428.0</v>
      </c>
      <c r="C903" s="2" t="s">
        <v>1805</v>
      </c>
      <c r="D903" s="1" t="s">
        <v>1806</v>
      </c>
      <c r="E903" s="1">
        <v>4.0</v>
      </c>
      <c r="F903" s="3" t="str">
        <f>IFERROR(__xludf.DUMMYFUNCTION("GOOGLETRANSLATE(D903,""zh"",""en"")"),"After taking office for one month, he encountered the most severe storm in the life insurance industry. How can Yin Chongyao, who is less than 40 years old who carry the 5 trillion empire of Nanshan?")</f>
        <v>After taking office for one month, he encountered the most severe storm in the life insurance industry. How can Yin Chongyao, who is less than 40 years old who carry the 5 trillion empire of Nanshan?</v>
      </c>
    </row>
    <row r="904">
      <c r="A904" s="1">
        <v>762.0</v>
      </c>
      <c r="B904" s="1">
        <v>63.0</v>
      </c>
      <c r="C904" s="2" t="s">
        <v>1807</v>
      </c>
      <c r="D904" s="1" t="s">
        <v>1808</v>
      </c>
      <c r="E904" s="1">
        <v>4.0</v>
      </c>
      <c r="F904" s="3" t="str">
        <f>IFERROR(__xludf.DUMMYFUNCTION("GOOGLETRANSLATE(D904,""zh"",""en"")"),"A rubber band and learning organization")</f>
        <v>A rubber band and learning organization</v>
      </c>
    </row>
    <row r="905">
      <c r="A905" s="1">
        <v>763.0</v>
      </c>
      <c r="B905" s="1">
        <v>1024.0</v>
      </c>
      <c r="C905" s="2" t="s">
        <v>1809</v>
      </c>
      <c r="D905" s="1" t="s">
        <v>1810</v>
      </c>
      <c r="E905" s="1">
        <v>3.0</v>
      </c>
      <c r="F905" s="3" t="str">
        <f>IFERROR(__xludf.DUMMYFUNCTION("GOOGLETRANSLATE(D905,""zh"",""en"")"),"Why is the nuclear fourth controversy? Does Taiwan really need the fourth nuclear power plant?")</f>
        <v>Why is the nuclear fourth controversy? Does Taiwan really need the fourth nuclear power plant?</v>
      </c>
    </row>
    <row r="906">
      <c r="A906" s="1">
        <v>764.0</v>
      </c>
      <c r="B906" s="1">
        <v>129.0</v>
      </c>
      <c r="C906" s="2" t="s">
        <v>1811</v>
      </c>
      <c r="D906" s="1" t="s">
        <v>1812</v>
      </c>
      <c r="E906" s="1">
        <v>3.0</v>
      </c>
      <c r="F906" s="3" t="str">
        <f>IFERROR(__xludf.DUMMYFUNCTION("GOOGLETRANSLATE(D906,""zh"",""en"")"),"90 % of the turtles contain garbage in their bodies! Plastic bags made by convenience and selfishness are their fatal killer")</f>
        <v>90 % of the turtles contain garbage in their bodies! Plastic bags made by convenience and selfishness are their fatal killer</v>
      </c>
    </row>
    <row r="907">
      <c r="A907" s="1">
        <v>765.0</v>
      </c>
      <c r="B907" s="1">
        <v>254.0</v>
      </c>
      <c r="C907" s="2" t="s">
        <v>1813</v>
      </c>
      <c r="D907" s="1" t="s">
        <v>1814</v>
      </c>
      <c r="E907" s="1">
        <v>0.0</v>
      </c>
      <c r="F907" s="3" t="str">
        <f>IFERROR(__xludf.DUMMYFUNCTION("GOOGLETRANSLATE(D907,""zh"",""en"")"),"Last year, hundreds of millions of cartons were used online, and more than 10 % of this year ... How did the home economic detonation of the crisis of the bag material solution?")</f>
        <v>Last year, hundreds of millions of cartons were used online, and more than 10 % of this year ... How did the home economic detonation of the crisis of the bag material solution?</v>
      </c>
    </row>
    <row r="908">
      <c r="A908" s="1">
        <v>766.0</v>
      </c>
      <c r="B908" s="1">
        <v>1966.0</v>
      </c>
      <c r="C908" s="2" t="s">
        <v>1815</v>
      </c>
      <c r="D908" s="1" t="s">
        <v>1816</v>
      </c>
      <c r="E908" s="1">
        <v>0.0</v>
      </c>
      <c r="F908" s="3" t="str">
        <f>IFERROR(__xludf.DUMMYFUNCTION("GOOGLETRANSLATE(D908,""zh"",""en"")"),"AI intelligent allocation case, operating members, how can Xinyi houses achieve the digital transformation of Fang Zhongye?")</f>
        <v>AI intelligent allocation case, operating members, how can Xinyi houses achieve the digital transformation of Fang Zhongye?</v>
      </c>
    </row>
    <row r="909">
      <c r="A909" s="1">
        <v>767.0</v>
      </c>
      <c r="B909" s="1">
        <v>1494.0</v>
      </c>
      <c r="C909" s="2" t="s">
        <v>1817</v>
      </c>
      <c r="D909" s="1" t="s">
        <v>1818</v>
      </c>
      <c r="E909" s="1">
        <v>0.0</v>
      </c>
      <c r="F909" s="3" t="str">
        <f>IFERROR(__xludf.DUMMYFUNCTION("GOOGLETRANSLATE(D909,""zh"",""en"")"),"What a envious! Hon Haiya was born 20 millionaires in the afternoon. Liu Yangwei ordered three major challenges ""Hon Hai is transforming gorgeous""")</f>
        <v>What a envious! Hon Haiya was born 20 millionaires in the afternoon. Liu Yangwei ordered three major challenges "Hon Hai is transforming gorgeous"</v>
      </c>
    </row>
    <row r="910">
      <c r="A910" s="1">
        <v>768.0</v>
      </c>
      <c r="B910" s="1">
        <v>1089.0</v>
      </c>
      <c r="C910" s="2" t="s">
        <v>1819</v>
      </c>
      <c r="D910" s="1" t="s">
        <v>1820</v>
      </c>
      <c r="E910" s="1">
        <v>0.0</v>
      </c>
      <c r="F910" s="3" t="str">
        <f>IFERROR(__xludf.DUMMYFUNCTION("GOOGLETRANSLATE(D910,""zh"",""en"")"),"Pursuing net zero emissions from changing behaviors to start Mori Energy to create Taiwanese enterprises into the world ESG model")</f>
        <v>Pursuing net zero emissions from changing behaviors to start Mori Energy to create Taiwanese enterprises into the world ESG model</v>
      </c>
    </row>
    <row r="911">
      <c r="A911" s="1">
        <v>769.0</v>
      </c>
      <c r="B911" s="1">
        <v>65.0</v>
      </c>
      <c r="C911" s="2" t="s">
        <v>1821</v>
      </c>
      <c r="D911" s="1" t="s">
        <v>1822</v>
      </c>
      <c r="E911" s="1">
        <v>3.0</v>
      </c>
      <c r="F911" s="3" t="str">
        <f>IFERROR(__xludf.DUMMYFUNCTION("GOOGLETRANSLATE(D911,""zh"",""en"")"),"Garbage, you are ""key resources""!")</f>
        <v>Garbage, you are "key resources"!</v>
      </c>
    </row>
    <row r="912">
      <c r="A912" s="1">
        <v>770.0</v>
      </c>
      <c r="B912" s="1">
        <v>1876.0</v>
      </c>
      <c r="C912" s="2" t="s">
        <v>1823</v>
      </c>
      <c r="D912" s="1" t="s">
        <v>1824</v>
      </c>
      <c r="E912" s="1">
        <v>0.0</v>
      </c>
      <c r="F912" s="3" t="str">
        <f>IFERROR(__xludf.DUMMYFUNCTION("GOOGLETRANSLATE(D912,""zh"",""en"")"),"The 30 % of the world's rear entertainment system is arranged by them! How does the four generations of Datong lead 10 people start a small company and defeat the Japanese merchant into the Toyota supply chain?")</f>
        <v>The 30 % of the world's rear entertainment system is arranged by them! How does the four generations of Datong lead 10 people start a small company and defeat the Japanese merchant into the Toyota supply chain?</v>
      </c>
    </row>
    <row r="913">
      <c r="A913" s="1">
        <v>771.0</v>
      </c>
      <c r="B913" s="1">
        <v>487.0</v>
      </c>
      <c r="C913" s="2" t="s">
        <v>1825</v>
      </c>
      <c r="D913" s="1" t="s">
        <v>1826</v>
      </c>
      <c r="E913" s="1">
        <v>3.0</v>
      </c>
      <c r="F913" s="3" t="str">
        <f>IFERROR(__xludf.DUMMYFUNCTION("GOOGLETRANSLATE(D913,""zh"",""en"")"),"Xi Jinping's secret weapon of reducing carbon reduction has something to do with Toyota? Expert warning: Trump will not shot again, and will watch China become an electric vehicle overlord")</f>
        <v>Xi Jinping's secret weapon of reducing carbon reduction has something to do with Toyota? Expert warning: Trump will not shot again, and will watch China become an electric vehicle overlord</v>
      </c>
    </row>
    <row r="914">
      <c r="A914" s="1">
        <v>772.0</v>
      </c>
      <c r="B914" s="1">
        <v>1574.0</v>
      </c>
      <c r="C914" s="2" t="s">
        <v>1827</v>
      </c>
      <c r="D914" s="1" t="s">
        <v>1828</v>
      </c>
      <c r="E914" s="1">
        <v>3.0</v>
      </c>
      <c r="F914" s="3" t="str">
        <f>IFERROR(__xludf.DUMMYFUNCTION("GOOGLETRANSLATE(D914,""zh"",""en"")"),"The Russian War ""EU promotes the serious damage of net zero emissions to the Russian economy! Carbon threatening Russia's foundation, why is Putin good?")</f>
        <v>The Russian War "EU promotes the serious damage of net zero emissions to the Russian economy! Carbon threatening Russia's foundation, why is Putin good?</v>
      </c>
    </row>
    <row r="915">
      <c r="A915" s="1">
        <v>773.0</v>
      </c>
      <c r="B915" s="1">
        <v>566.0</v>
      </c>
      <c r="C915" s="2" t="s">
        <v>1829</v>
      </c>
      <c r="D915" s="1" t="s">
        <v>1830</v>
      </c>
      <c r="E915" s="1">
        <v>1.0</v>
      </c>
      <c r="F915" s="3" t="str">
        <f>IFERROR(__xludf.DUMMYFUNCTION("GOOGLETRANSLATE(D915,""zh"",""en"")"),"""Fat House Happy Water"" is not happy! Plastic pollution world ranking TOP3: Coca -Cola has been champion for 3 consecutive years")</f>
        <v>"Fat House Happy Water" is not happy! Plastic pollution world ranking TOP3: Coca -Cola has been champion for 3 consecutive years</v>
      </c>
    </row>
    <row r="916">
      <c r="A916" s="1">
        <v>774.0</v>
      </c>
      <c r="B916" s="1">
        <v>2454.0</v>
      </c>
      <c r="C916" s="2" t="s">
        <v>1831</v>
      </c>
      <c r="D916" s="1" t="s">
        <v>1832</v>
      </c>
      <c r="E916" s="1">
        <v>1.0</v>
      </c>
      <c r="F916" s="3" t="str">
        <f>IFERROR(__xludf.DUMMYFUNCTION("GOOGLETRANSLATE(D916,""zh"",""en"")"),"FTX founder SBF was approved for insurance, with a price of 7.6 billion + wearing supervision and control instruments! ""Parents are fully charged with all the rejuvenation"" ...")</f>
        <v>FTX founder SBF was approved for insurance, with a price of 7.6 billion + wearing supervision and control instruments! "Parents are fully charged with all the rejuvenation" ...</v>
      </c>
    </row>
    <row r="917">
      <c r="A917" s="1">
        <v>775.0</v>
      </c>
      <c r="B917" s="1">
        <v>1224.0</v>
      </c>
      <c r="C917" s="2" t="s">
        <v>1833</v>
      </c>
      <c r="D917" s="1" t="s">
        <v>1834</v>
      </c>
      <c r="E917" s="1">
        <v>0.0</v>
      </c>
      <c r="F917" s="3" t="str">
        <f>IFERROR(__xludf.DUMMYFUNCTION("GOOGLETRANSLATE(D917,""zh"",""en"")"),"Sustainable is a good business? CEO of Google: The product is environmentally friendly, and the search engine will help you!")</f>
        <v>Sustainable is a good business? CEO of Google: The product is environmentally friendly, and the search engine will help you!</v>
      </c>
    </row>
    <row r="918">
      <c r="A918" s="1">
        <v>776.0</v>
      </c>
      <c r="B918" s="1">
        <v>358.0</v>
      </c>
      <c r="C918" s="2" t="s">
        <v>1835</v>
      </c>
      <c r="D918" s="1" t="s">
        <v>1836</v>
      </c>
      <c r="E918" s="1">
        <v>1.0</v>
      </c>
      <c r="F918" s="3" t="str">
        <f>IFERROR(__xludf.DUMMYFUNCTION("GOOGLETRANSLATE(D918,""zh"",""en"")"),"This is a complicated scam! ""Truck industry Tesla"" Nikola was kicked and faked: technical exaggeration, order irrigation, and even films fake")</f>
        <v>This is a complicated scam! "Truck industry Tesla" Nikola was kicked and faked: technical exaggeration, order irrigation, and even films fake</v>
      </c>
    </row>
    <row r="919">
      <c r="A919" s="1">
        <v>777.0</v>
      </c>
      <c r="B919" s="1">
        <v>2032.0</v>
      </c>
      <c r="C919" s="2" t="s">
        <v>1837</v>
      </c>
      <c r="D919" s="1" t="s">
        <v>1838</v>
      </c>
      <c r="E919" s="1">
        <v>0.0</v>
      </c>
      <c r="F919" s="3" t="str">
        <f>IFERROR(__xludf.DUMMYFUNCTION("GOOGLETRANSLATE(D919,""zh"",""en"")"),"The steel industry looks at the zero abandonment! Taiwan Steel Union ""mining alchemy"", will handle Daxi Creek set off dust on Dazuxi next year")</f>
        <v>The steel industry looks at the zero abandonment! Taiwan Steel Union "mining alchemy", will handle Daxi Creek set off dust on Dazuxi next year</v>
      </c>
    </row>
    <row r="920">
      <c r="A920" s="1">
        <v>778.0</v>
      </c>
      <c r="B920" s="1">
        <v>2468.0</v>
      </c>
      <c r="C920" s="2" t="s">
        <v>1839</v>
      </c>
      <c r="D920" s="1" t="s">
        <v>1840</v>
      </c>
      <c r="E920" s="1">
        <v>3.0</v>
      </c>
      <c r="F920" s="3" t="str">
        <f>IFERROR(__xludf.DUMMYFUNCTION("GOOGLETRANSLATE(D920,""zh"",""en"")"),"Together the global sustainable development goal of Taiwan and the United States and the U.S. Sustainable Agricultural Forum, experts and scholars from all walks of life have joined forces")</f>
        <v>Together the global sustainable development goal of Taiwan and the United States and the U.S. Sustainable Agricultural Forum, experts and scholars from all walks of life have joined forces</v>
      </c>
    </row>
    <row r="921">
      <c r="A921" s="1">
        <v>779.0</v>
      </c>
      <c r="B921" s="1">
        <v>2125.0</v>
      </c>
      <c r="C921" s="2" t="s">
        <v>1841</v>
      </c>
      <c r="D921" s="1" t="s">
        <v>1842</v>
      </c>
      <c r="E921" s="1">
        <v>0.0</v>
      </c>
      <c r="F921" s="3" t="str">
        <f>IFERROR(__xludf.DUMMYFUNCTION("GOOGLETRANSLATE(D921,""zh"",""en"")"),"Taiwan Microsoft for the first time in 15 years internally promoted the total seat! Why can Bian Zhixiang, who is ""native"", take over the transformation?")</f>
        <v>Taiwan Microsoft for the first time in 15 years internally promoted the total seat! Why can Bian Zhixiang, who is "native", take over the transformation?</v>
      </c>
    </row>
    <row r="922">
      <c r="A922" s="1">
        <v>780.0</v>
      </c>
      <c r="B922" s="1">
        <v>1745.0</v>
      </c>
      <c r="C922" s="2" t="s">
        <v>1843</v>
      </c>
      <c r="D922" s="1" t="s">
        <v>1844</v>
      </c>
      <c r="E922" s="1">
        <v>0.0</v>
      </c>
      <c r="F922" s="3" t="str">
        <f>IFERROR(__xludf.DUMMYFUNCTION("GOOGLETRANSLATE(D922,""zh"",""en"")"),"Interview with Watsons Directors Managing Directors ""Course deposits mobile phones ... 1 year can save 13 million heat -sensitive paper, she spells 10 % in 2025 with green electricity")</f>
        <v>Interview with Watsons Directors Managing Directors "Course deposits mobile phones ... 1 year can save 13 million heat -sensitive paper, she spells 10 % in 2025 with green electricity</v>
      </c>
    </row>
    <row r="923">
      <c r="A923" s="1">
        <v>781.0</v>
      </c>
      <c r="B923" s="1">
        <v>2155.0</v>
      </c>
      <c r="C923" s="2" t="s">
        <v>1845</v>
      </c>
      <c r="D923" s="1" t="s">
        <v>1846</v>
      </c>
      <c r="E923" s="1">
        <v>0.0</v>
      </c>
      <c r="F923" s="3" t="str">
        <f>IFERROR(__xludf.DUMMYFUNCTION("GOOGLETRANSLATE(D923,""zh"",""en"")"),"Happy enterprise! Zhou Pinjun helped employees to resist inflation. In addition to high-level, ""comprehensive salary adjustment 5-10%"", you can also pick up children from get off work at 4 o'clock")</f>
        <v>Happy enterprise! Zhou Pinjun helped employees to resist inflation. In addition to high-level, "comprehensive salary adjustment 5-10%", you can also pick up children from get off work at 4 o'clock</v>
      </c>
    </row>
    <row r="924">
      <c r="A924" s="1">
        <v>782.0</v>
      </c>
      <c r="B924" s="1">
        <v>1801.0</v>
      </c>
      <c r="C924" s="2" t="s">
        <v>1847</v>
      </c>
      <c r="D924" s="1" t="s">
        <v>1848</v>
      </c>
      <c r="E924" s="1">
        <v>0.0</v>
      </c>
      <c r="F924" s="3" t="str">
        <f>IFERROR(__xludf.DUMMYFUNCTION("GOOGLETRANSLATE(D924,""zh"",""en"")"),"The output of 50 billion bees and honey decreased sharply, and Melibio received 170 million yuan of investment pushing ""plant honey""")</f>
        <v>The output of 50 billion bees and honey decreased sharply, and Melibio received 170 million yuan of investment pushing "plant honey"</v>
      </c>
    </row>
    <row r="925">
      <c r="A925" s="1">
        <v>783.0</v>
      </c>
      <c r="B925" s="1">
        <v>45.0</v>
      </c>
      <c r="C925" s="2" t="s">
        <v>1849</v>
      </c>
      <c r="D925" s="1" t="s">
        <v>1850</v>
      </c>
      <c r="E925" s="1">
        <v>0.0</v>
      </c>
      <c r="F925" s="3" t="str">
        <f>IFERROR(__xludf.DUMMYFUNCTION("GOOGLETRANSLATE(D925,""zh"",""en"")"),"Encourage chemicals to use ""lease""")</f>
        <v>Encourage chemicals to use "lease"</v>
      </c>
    </row>
    <row r="926">
      <c r="A926" s="1">
        <v>784.0</v>
      </c>
      <c r="B926" s="1">
        <v>513.0</v>
      </c>
      <c r="C926" s="2" t="s">
        <v>1851</v>
      </c>
      <c r="D926" s="1" t="s">
        <v>1852</v>
      </c>
      <c r="E926" s="1">
        <v>3.0</v>
      </c>
      <c r="F926" s="3" t="str">
        <f>IFERROR(__xludf.DUMMYFUNCTION("GOOGLETRANSLATE(D926,""zh"",""en"")"),"Wenqing.com is a must -visit for pilgrimage! Top 12 green buildings in Taiwan: This MRT can be available, making you as if you are in a tropical rain forest")</f>
        <v>Wenqing.com is a must -visit for pilgrimage! Top 12 green buildings in Taiwan: This MRT can be available, making you as if you are in a tropical rain forest</v>
      </c>
    </row>
    <row r="927">
      <c r="A927" s="1">
        <v>785.0</v>
      </c>
      <c r="B927" s="1">
        <v>2133.0</v>
      </c>
      <c r="C927" s="2" t="s">
        <v>1853</v>
      </c>
      <c r="D927" s="1" t="s">
        <v>1854</v>
      </c>
      <c r="E927" s="1">
        <v>2.0</v>
      </c>
      <c r="F927" s="3" t="str">
        <f>IFERROR(__xludf.DUMMYFUNCTION("GOOGLETRANSLATE(D927,""zh"",""en"")"),"""Approval of the CCP's brain disability"", ""scolding Zhongtian bandit platform"", ""donating black bear college"", why did Cao Xingcheng suddenly do these things?")</f>
        <v>"Approval of the CCP's brain disability", "scolding Zhongtian bandit platform", "donating black bear college", why did Cao Xingcheng suddenly do these things?</v>
      </c>
    </row>
    <row r="928">
      <c r="A928" s="1">
        <v>786.0</v>
      </c>
      <c r="B928" s="1">
        <v>17.0</v>
      </c>
      <c r="C928" s="2" t="s">
        <v>1855</v>
      </c>
      <c r="D928" s="1" t="s">
        <v>1856</v>
      </c>
      <c r="E928" s="1">
        <v>3.0</v>
      </c>
      <c r="F928" s="3" t="str">
        <f>IFERROR(__xludf.DUMMYFUNCTION("GOOGLETRANSLATE(D928,""zh"",""en"")"),"Don't rush to ""grow up""")</f>
        <v>Don't rush to "grow up"</v>
      </c>
    </row>
    <row r="929">
      <c r="A929" s="1">
        <v>787.0</v>
      </c>
      <c r="B929" s="1">
        <v>16.0</v>
      </c>
      <c r="C929" s="2" t="s">
        <v>1857</v>
      </c>
      <c r="D929" s="1" t="s">
        <v>1858</v>
      </c>
      <c r="E929" s="1">
        <v>3.0</v>
      </c>
      <c r="F929" s="3" t="str">
        <f>IFERROR(__xludf.DUMMYFUNCTION("GOOGLETRANSLATE(D929,""zh"",""en"")"),"The concept of social responsibility has not been old yet")</f>
        <v>The concept of social responsibility has not been old yet</v>
      </c>
    </row>
    <row r="930">
      <c r="A930" s="1">
        <v>788.0</v>
      </c>
      <c r="B930" s="1">
        <v>326.0</v>
      </c>
      <c r="C930" s="2" t="s">
        <v>1859</v>
      </c>
      <c r="D930" s="1" t="s">
        <v>1860</v>
      </c>
      <c r="E930" s="1">
        <v>0.0</v>
      </c>
      <c r="F930" s="3" t="str">
        <f>IFERROR(__xludf.DUMMYFUNCTION("GOOGLETRANSLATE(D930,""zh"",""en"")"),"Taipower pushes the ""secret weapon"", you know every 6 hours of telegram, grab the monster at home to eat electricity")</f>
        <v>Taipower pushes the "secret weapon", you know every 6 hours of telegram, grab the monster at home to eat electricity</v>
      </c>
    </row>
    <row r="931">
      <c r="A931" s="1">
        <v>789.0</v>
      </c>
      <c r="B931" s="1">
        <v>1524.0</v>
      </c>
      <c r="C931" s="2" t="s">
        <v>1861</v>
      </c>
      <c r="D931" s="1" t="s">
        <v>1862</v>
      </c>
      <c r="E931" s="1">
        <v>2.0</v>
      </c>
      <c r="F931" s="3" t="str">
        <f>IFERROR(__xludf.DUMMYFUNCTION("GOOGLETRANSLATE(D931,""zh"",""en"")"),"The new design of the German electric motorcycle Naon Zero-One makes you feel excited?")</f>
        <v>The new design of the German electric motorcycle Naon Zero-One makes you feel excited?</v>
      </c>
    </row>
    <row r="932">
      <c r="A932" s="1">
        <v>790.0</v>
      </c>
      <c r="B932" s="1">
        <v>829.0</v>
      </c>
      <c r="C932" s="2" t="s">
        <v>1863</v>
      </c>
      <c r="D932" s="1" t="s">
        <v>1864</v>
      </c>
      <c r="E932" s="1">
        <v>3.0</v>
      </c>
      <c r="F932" s="3" t="str">
        <f>IFERROR(__xludf.DUMMYFUNCTION("GOOGLETRANSLATE(D932,""zh"",""en"")"),"Nuclear power disputes come back! American experts: The treatment of nuclear waste has been costing millions of years, and it is like a ""curse""")</f>
        <v>Nuclear power disputes come back! American experts: The treatment of nuclear waste has been costing millions of years, and it is like a "curse"</v>
      </c>
    </row>
    <row r="933">
      <c r="A933" s="1">
        <v>791.0</v>
      </c>
      <c r="B933" s="1">
        <v>471.0</v>
      </c>
      <c r="C933" s="2" t="s">
        <v>1865</v>
      </c>
      <c r="D933" s="1" t="s">
        <v>1866</v>
      </c>
      <c r="E933" s="1">
        <v>0.0</v>
      </c>
      <c r="F933" s="3" t="str">
        <f>IFERROR(__xludf.DUMMYFUNCTION("GOOGLETRANSLATE(D933,""zh"",""en"")"),"Half of the employees are more than 96 %! How does this car part company sell the goods to Audi and BMW, and make annual revenue of 11.6 billion?")</f>
        <v>Half of the employees are more than 96 %! How does this car part company sell the goods to Audi and BMW, and make annual revenue of 11.6 billion?</v>
      </c>
    </row>
    <row r="934">
      <c r="A934" s="1">
        <v>792.0</v>
      </c>
      <c r="B934" s="1">
        <v>546.0</v>
      </c>
      <c r="C934" s="2" t="s">
        <v>1867</v>
      </c>
      <c r="D934" s="1" t="s">
        <v>1868</v>
      </c>
      <c r="E934" s="1">
        <v>3.0</v>
      </c>
      <c r="F934" s="3" t="str">
        <f>IFERROR(__xludf.DUMMYFUNCTION("GOOGLETRANSLATE(D934,""zh"",""en"")"),"It's not ""Green Electric"" OK! The public's speech was interrupted in 3 minutes, it is best not to speak by the ring group ... Changhua Dacheng Wetland Optoelectronics Case gave us 9 provinces to think")</f>
        <v>It's not "Green Electric" OK! The public's speech was interrupted in 3 minutes, it is best not to speak by the ring group ... Changhua Dacheng Wetland Optoelectronics Case gave us 9 provinces to think</v>
      </c>
    </row>
    <row r="935">
      <c r="A935" s="1">
        <v>793.0</v>
      </c>
      <c r="B935" s="1">
        <v>1654.0</v>
      </c>
      <c r="C935" s="2" t="s">
        <v>1869</v>
      </c>
      <c r="D935" s="1" t="s">
        <v>1870</v>
      </c>
      <c r="E935" s="1">
        <v>3.0</v>
      </c>
      <c r="F935" s="3" t="str">
        <f>IFERROR(__xludf.DUMMYFUNCTION("GOOGLETRANSLATE(D935,""zh"",""en"")"),"New challenges! Overseas subsidiaries for carbon row inspection")</f>
        <v>New challenges! Overseas subsidiaries for carbon row inspection</v>
      </c>
    </row>
    <row r="936">
      <c r="A936" s="1">
        <v>794.0</v>
      </c>
      <c r="B936" s="1">
        <v>894.0</v>
      </c>
      <c r="C936" s="2" t="s">
        <v>1871</v>
      </c>
      <c r="D936" s="1" t="s">
        <v>1872</v>
      </c>
      <c r="E936" s="1">
        <v>3.0</v>
      </c>
      <c r="F936" s="3" t="str">
        <f>IFERROR(__xludf.DUMMYFUNCTION("GOOGLETRANSLATE(D936,""zh"",""en"")"),"Waste becomes a sought -after carbon reduction and re -sacrifice new trick! Grabbing ""carbon business opportunities"" to grasp these three investment directions")</f>
        <v>Waste becomes a sought -after carbon reduction and re -sacrifice new trick! Grabbing "carbon business opportunities" to grasp these three investment directions</v>
      </c>
    </row>
    <row r="937">
      <c r="A937" s="1">
        <v>795.0</v>
      </c>
      <c r="B937" s="1">
        <v>1682.0</v>
      </c>
      <c r="C937" s="2" t="s">
        <v>1873</v>
      </c>
      <c r="D937" s="1" t="s">
        <v>1874</v>
      </c>
      <c r="E937" s="1">
        <v>0.0</v>
      </c>
      <c r="F937" s="3" t="str">
        <f>IFERROR(__xludf.DUMMYFUNCTION("GOOGLETRANSLATE(D937,""zh"",""en"")"),"How to achieve a ""plastic bag"" for a limited time and free time -free and outdoor -time free -time grocery platform ZERO?")</f>
        <v>How to achieve a "plastic bag" for a limited time and free time -free and outdoor -time free -time grocery platform ZERO?</v>
      </c>
    </row>
    <row r="938">
      <c r="A938" s="1">
        <v>796.0</v>
      </c>
      <c r="B938" s="1">
        <v>530.0</v>
      </c>
      <c r="C938" s="2" t="s">
        <v>1875</v>
      </c>
      <c r="D938" s="1" t="s">
        <v>1876</v>
      </c>
      <c r="E938" s="1">
        <v>3.0</v>
      </c>
      <c r="F938" s="3" t="str">
        <f>IFERROR(__xludf.DUMMYFUNCTION("GOOGLETRANSLATE(D938,""zh"",""en"")"),"The clause of large electricity households may not buy green electricity next year")</f>
        <v>The clause of large electricity households may not buy green electricity next year</v>
      </c>
    </row>
    <row r="939">
      <c r="A939" s="1">
        <v>797.0</v>
      </c>
      <c r="B939" s="1">
        <v>1190.0</v>
      </c>
      <c r="C939" s="2" t="s">
        <v>1877</v>
      </c>
      <c r="D939" s="1" t="s">
        <v>1878</v>
      </c>
      <c r="E939" s="1">
        <v>3.0</v>
      </c>
      <c r="F939" s="3" t="str">
        <f>IFERROR(__xludf.DUMMYFUNCTION("GOOGLETRANSLATE(D939,""zh"",""en"")"),"Bill Gates: Climate investment will generate 10 TESLA returns")</f>
        <v>Bill Gates: Climate investment will generate 10 TESLA returns</v>
      </c>
    </row>
    <row r="940">
      <c r="A940" s="1">
        <v>798.0</v>
      </c>
      <c r="B940" s="1">
        <v>339.0</v>
      </c>
      <c r="C940" s="2" t="s">
        <v>1879</v>
      </c>
      <c r="D940" s="1" t="s">
        <v>1880</v>
      </c>
      <c r="E940" s="1">
        <v>0.0</v>
      </c>
      <c r="F940" s="3" t="str">
        <f>IFERROR(__xludf.DUMMYFUNCTION("GOOGLETRANSLATE(D940,""zh"",""en"")"),"One machine gets a 70 % increase in revenue in the reservation, ordering, delivery, and management of the second -generation stores.")</f>
        <v>One machine gets a 70 % increase in revenue in the reservation, ordering, delivery, and management of the second -generation stores.</v>
      </c>
    </row>
    <row r="941">
      <c r="A941" s="1">
        <v>799.0</v>
      </c>
      <c r="B941" s="1">
        <v>1796.0</v>
      </c>
      <c r="C941" s="2" t="s">
        <v>1881</v>
      </c>
      <c r="D941" s="1" t="s">
        <v>1882</v>
      </c>
      <c r="E941" s="1">
        <v>0.0</v>
      </c>
      <c r="F941" s="3" t="str">
        <f>IFERROR(__xludf.DUMMYFUNCTION("GOOGLETRANSLATE(D941,""zh"",""en"")"),"The British new creation algae develops carbon capture, and the cost is estimated to be $ 50 per ton")</f>
        <v>The British new creation algae develops carbon capture, and the cost is estimated to be $ 50 per ton</v>
      </c>
    </row>
    <row r="942">
      <c r="A942" s="1">
        <v>800.0</v>
      </c>
      <c r="B942" s="1">
        <v>1442.0</v>
      </c>
      <c r="C942" s="2" t="s">
        <v>1883</v>
      </c>
      <c r="D942" s="1" t="s">
        <v>1884</v>
      </c>
      <c r="E942" s="1">
        <v>1.0</v>
      </c>
      <c r="F942" s="3" t="str">
        <f>IFERROR(__xludf.DUMMYFUNCTION("GOOGLETRANSLATE(D942,""zh"",""en"")"),"Overseas Taiwanese factories are founded! Protesting the year -end shrinking, Baocheng's employee strike in Vietnam factory")</f>
        <v>Overseas Taiwanese factories are founded! Protesting the year -end shrinking, Baocheng's employee strike in Vietnam factory</v>
      </c>
    </row>
    <row r="943">
      <c r="A943" s="1">
        <v>801.0</v>
      </c>
      <c r="B943" s="1">
        <v>1145.0</v>
      </c>
      <c r="C943" s="2" t="s">
        <v>1885</v>
      </c>
      <c r="D943" s="1" t="s">
        <v>1886</v>
      </c>
      <c r="E943" s="1">
        <v>0.0</v>
      </c>
      <c r="F943" s="3" t="str">
        <f>IFERROR(__xludf.DUMMYFUNCTION("GOOGLETRANSLATE(D943,""zh"",""en"")"),"Domestic building materials fight zero -carbon row, introduce the first carbon mineralized concrete in Taiwan")</f>
        <v>Domestic building materials fight zero -carbon row, introduce the first carbon mineralized concrete in Taiwan</v>
      </c>
    </row>
    <row r="944">
      <c r="A944" s="1">
        <v>802.0</v>
      </c>
      <c r="B944" s="1">
        <v>890.0</v>
      </c>
      <c r="C944" s="2" t="s">
        <v>1887</v>
      </c>
      <c r="D944" s="1" t="s">
        <v>1888</v>
      </c>
      <c r="E944" s="1">
        <v>3.0</v>
      </c>
      <c r="F944" s="3" t="str">
        <f>IFERROR(__xludf.DUMMYFUNCTION("GOOGLETRANSLATE(D944,""zh"",""en"")"),"""Blowing all day long"" for inverter air conditioners saves power 8 hours? Taipower announced the answer! Small power saving 3 tricks to let you get air -conditioned coolly")</f>
        <v>"Blowing all day long" for inverter air conditioners saves power 8 hours? Taipower announced the answer! Small power saving 3 tricks to let you get air -conditioned coolly</v>
      </c>
    </row>
    <row r="945">
      <c r="A945" s="1">
        <v>803.0</v>
      </c>
      <c r="B945" s="1">
        <v>1939.0</v>
      </c>
      <c r="C945" s="2" t="s">
        <v>1889</v>
      </c>
      <c r="D945" s="1" t="s">
        <v>1890</v>
      </c>
      <c r="E945" s="1">
        <v>0.0</v>
      </c>
      <c r="F945" s="3" t="str">
        <f>IFERROR(__xludf.DUMMYFUNCTION("GOOGLETRANSLATE(D945,""zh"",""en"")"),"Help the Master Material Materials to ""bift stages"" and never lay off layoffs! Louisa Huang Mingxian's layout in the trough: It's not good now, it's a good preparation for the future")</f>
        <v>Help the Master Material Materials to "bift stages" and never lay off layoffs! Louisa Huang Mingxian's layout in the trough: It's not good now, it's a good preparation for the future</v>
      </c>
    </row>
    <row r="946">
      <c r="A946" s="1">
        <v>804.0</v>
      </c>
      <c r="B946" s="1">
        <v>107.0</v>
      </c>
      <c r="C946" s="2" t="s">
        <v>1891</v>
      </c>
      <c r="D946" s="1" t="s">
        <v>1892</v>
      </c>
      <c r="E946" s="1">
        <v>3.0</v>
      </c>
      <c r="F946" s="3" t="str">
        <f>IFERROR(__xludf.DUMMYFUNCTION("GOOGLETRANSLATE(D946,""zh"",""en"")"),"If the birth check found that the baby IQ is only 80 ... Bill Gates: genetic engineering may make society more unequal to society")</f>
        <v>If the birth check found that the baby IQ is only 80 ... Bill Gates: genetic engineering may make society more unequal to society</v>
      </c>
    </row>
    <row r="947">
      <c r="A947" s="1">
        <v>805.0</v>
      </c>
      <c r="B947" s="1">
        <v>1053.0</v>
      </c>
      <c r="C947" s="2" t="s">
        <v>1893</v>
      </c>
      <c r="D947" s="1" t="s">
        <v>1894</v>
      </c>
      <c r="E947" s="1">
        <v>3.0</v>
      </c>
      <c r="F947" s="3" t="str">
        <f>IFERROR(__xludf.DUMMYFUNCTION("GOOGLETRANSLATE(D947,""zh"",""en"")"),"Director TSMC received an average of 50 million per person per year! A watch look at the supervision of the listed company's directors.")</f>
        <v>Director TSMC received an average of 50 million per person per year! A watch look at the supervision of the listed company's directors.</v>
      </c>
    </row>
    <row r="948">
      <c r="A948" s="1">
        <v>806.0</v>
      </c>
      <c r="B948" s="1">
        <v>1860.0</v>
      </c>
      <c r="C948" s="2" t="s">
        <v>1895</v>
      </c>
      <c r="D948" s="1" t="s">
        <v>1896</v>
      </c>
      <c r="E948" s="1">
        <v>3.0</v>
      </c>
      <c r="F948" s="3" t="str">
        <f>IFERROR(__xludf.DUMMYFUNCTION("GOOGLETRANSLATE(D948,""zh"",""en"")"),"Small and medium -sized enterprises carbon plates are guided! Three steps calculate the greenhouse gas emissions volume")</f>
        <v>Small and medium -sized enterprises carbon plates are guided! Three steps calculate the greenhouse gas emissions volume</v>
      </c>
    </row>
    <row r="949">
      <c r="A949" s="1">
        <v>807.0</v>
      </c>
      <c r="B949" s="1">
        <v>1978.0</v>
      </c>
      <c r="C949" s="2" t="s">
        <v>1897</v>
      </c>
      <c r="D949" s="1" t="s">
        <v>1898</v>
      </c>
      <c r="E949" s="1">
        <v>0.0</v>
      </c>
      <c r="F949" s="3" t="str">
        <f>IFERROR(__xludf.DUMMYFUNCTION("GOOGLETRANSLATE(D949,""zh"",""en"")"),"""Don't prove yourself, can't enter the supply chain."" I couldn't help collecting thousands of people in Suzhou Factory and lost half of the capital.")</f>
        <v>"Don't prove yourself, can't enter the supply chain." I couldn't help collecting thousands of people in Suzhou Factory and lost half of the capital.</v>
      </c>
    </row>
    <row r="950">
      <c r="A950" s="1">
        <v>808.0</v>
      </c>
      <c r="B950" s="1">
        <v>1516.0</v>
      </c>
      <c r="C950" s="2" t="s">
        <v>1899</v>
      </c>
      <c r="D950" s="1" t="s">
        <v>1900</v>
      </c>
      <c r="E950" s="1">
        <v>0.0</v>
      </c>
      <c r="F950" s="3" t="str">
        <f>IFERROR(__xludf.DUMMYFUNCTION("GOOGLETRANSLATE(D950,""zh"",""en"")"),"The year of the tiger starts! Foreseering the four challenges, Cathay Gold Cai Hongtu sent a letter to the employees, ""You are brave than you think""")</f>
        <v>The year of the tiger starts! Foreseering the four challenges, Cathay Gold Cai Hongtu sent a letter to the employees, "You are brave than you think"</v>
      </c>
    </row>
    <row r="951">
      <c r="A951" s="1">
        <v>809.0</v>
      </c>
      <c r="B951" s="1">
        <v>648.0</v>
      </c>
      <c r="C951" s="2" t="s">
        <v>1901</v>
      </c>
      <c r="D951" s="1" t="s">
        <v>1902</v>
      </c>
      <c r="E951" s="1">
        <v>3.0</v>
      </c>
      <c r="F951" s="3" t="str">
        <f>IFERROR(__xludf.DUMMYFUNCTION("GOOGLETRANSLATE(D951,""zh"",""en"")"),"The 3 -kilometer treasure of the ground has saved us fuel and heating ... The road to geothermal power generation in Taiwan")</f>
        <v>The 3 -kilometer treasure of the ground has saved us fuel and heating ... The road to geothermal power generation in Taiwan</v>
      </c>
    </row>
    <row r="952">
      <c r="A952" s="1">
        <v>810.0</v>
      </c>
      <c r="B952" s="1">
        <v>788.0</v>
      </c>
      <c r="C952" s="2" t="s">
        <v>1903</v>
      </c>
      <c r="D952" s="1" t="s">
        <v>1904</v>
      </c>
      <c r="E952" s="1">
        <v>3.0</v>
      </c>
      <c r="F952" s="3" t="str">
        <f>IFERROR(__xludf.DUMMYFUNCTION("GOOGLETRANSLATE(D952,""zh"",""en"")"),"Responsive World Earth Day! Booking.com Survey: 80 % of Taiwanese will conduct sustainable tourism to reduce waste of resources!")</f>
        <v>Responsive World Earth Day! Booking.com Survey: 80 % of Taiwanese will conduct sustainable tourism to reduce waste of resources!</v>
      </c>
    </row>
    <row r="953">
      <c r="A953" s="1">
        <v>811.0</v>
      </c>
      <c r="B953" s="1">
        <v>251.0</v>
      </c>
      <c r="C953" s="2" t="s">
        <v>1905</v>
      </c>
      <c r="D953" s="1" t="s">
        <v>1906</v>
      </c>
      <c r="E953" s="1">
        <v>3.0</v>
      </c>
      <c r="F953" s="3" t="str">
        <f>IFERROR(__xludf.DUMMYFUNCTION("GOOGLETRANSLATE(D953,""zh"",""en"")"),"There are three signs of one mask")</f>
        <v>There are three signs of one mask</v>
      </c>
    </row>
    <row r="954">
      <c r="A954" s="1">
        <v>812.0</v>
      </c>
      <c r="B954" s="1">
        <v>2444.0</v>
      </c>
      <c r="C954" s="2" t="s">
        <v>1907</v>
      </c>
      <c r="D954" s="1" t="s">
        <v>1908</v>
      </c>
      <c r="E954" s="1">
        <v>3.0</v>
      </c>
      <c r="F954" s="3" t="str">
        <f>IFERROR(__xludf.DUMMYFUNCTION("GOOGLETRANSLATE(D954,""zh"",""en"")"),"""Don't force us to use plastic!"" Online shopping packaging reduction new rules will be on the road next July.")</f>
        <v>"Don't force us to use plastic!" Online shopping packaging reduction new rules will be on the road next July.</v>
      </c>
    </row>
    <row r="955">
      <c r="A955" s="1">
        <v>813.0</v>
      </c>
      <c r="B955" s="1">
        <v>1523.0</v>
      </c>
      <c r="C955" s="2" t="s">
        <v>1909</v>
      </c>
      <c r="D955" s="1" t="s">
        <v>1910</v>
      </c>
      <c r="E955" s="1">
        <v>0.0</v>
      </c>
      <c r="F955" s="3" t="str">
        <f>IFERROR(__xludf.DUMMYFUNCTION("GOOGLETRANSLATE(D955,""zh"",""en"")"),"Must meat must be difficult to eat? This new creation launched Sufili steak, the oil flowers and taste perfectly simulated real meat")</f>
        <v>Must meat must be difficult to eat? This new creation launched Sufili steak, the oil flowers and taste perfectly simulated real meat</v>
      </c>
    </row>
    <row r="956">
      <c r="A956" s="1">
        <v>814.0</v>
      </c>
      <c r="B956" s="1">
        <v>1074.0</v>
      </c>
      <c r="C956" s="2" t="s">
        <v>1911</v>
      </c>
      <c r="D956" s="1" t="s">
        <v>1912</v>
      </c>
      <c r="E956" s="1">
        <v>3.0</v>
      </c>
      <c r="F956" s="3" t="str">
        <f>IFERROR(__xludf.DUMMYFUNCTION("GOOGLETRANSLATE(D956,""zh"",""en"")"),"The ""Golden Nine Silver Ten"" industry is destroyed! The full collapse of the large -scale power limit and the people's livelihood economy in more than 10 provinces in China are all due to this report!")</f>
        <v>The "Golden Nine Silver Ten" industry is destroyed! The full collapse of the large -scale power limit and the people's livelihood economy in more than 10 provinces in China are all due to this report!</v>
      </c>
    </row>
    <row r="957">
      <c r="A957" s="1">
        <v>815.0</v>
      </c>
      <c r="B957" s="1">
        <v>38.0</v>
      </c>
      <c r="C957" s="2" t="s">
        <v>1913</v>
      </c>
      <c r="D957" s="1" t="s">
        <v>1914</v>
      </c>
      <c r="E957" s="1">
        <v>3.0</v>
      </c>
      <c r="F957" s="3" t="str">
        <f>IFERROR(__xludf.DUMMYFUNCTION("GOOGLETRANSLATE(D957,""zh"",""en"")"),"Learn sustainable operation with Germans")</f>
        <v>Learn sustainable operation with Germans</v>
      </c>
    </row>
    <row r="958">
      <c r="A958" s="1">
        <v>816.0</v>
      </c>
      <c r="B958" s="1">
        <v>99.0</v>
      </c>
      <c r="C958" s="2" t="s">
        <v>1915</v>
      </c>
      <c r="D958" s="1" t="s">
        <v>1916</v>
      </c>
      <c r="E958" s="1">
        <v>3.0</v>
      </c>
      <c r="F958" s="3" t="str">
        <f>IFERROR(__xludf.DUMMYFUNCTION("GOOGLETRANSLATE(D958,""zh"",""en"")"),"Liangliang dialogue, find social care!")</f>
        <v>Liangliang dialogue, find social care!</v>
      </c>
    </row>
    <row r="959">
      <c r="A959" s="1">
        <v>817.0</v>
      </c>
      <c r="B959" s="1">
        <v>1023.0</v>
      </c>
      <c r="C959" s="2" t="s">
        <v>1917</v>
      </c>
      <c r="D959" s="1" t="s">
        <v>1918</v>
      </c>
      <c r="E959" s="1">
        <v>0.0</v>
      </c>
      <c r="F959" s="3" t="str">
        <f>IFERROR(__xludf.DUMMYFUNCTION("GOOGLETRANSLATE(D959,""zh"",""en"")"),"Nazhijie's new electric vehicle debuted in October! Faced with global vehicle chip shortages, Yulong: There is no shortage of its brands")</f>
        <v>Nazhijie's new electric vehicle debuted in October! Faced with global vehicle chip shortages, Yulong: There is no shortage of its brands</v>
      </c>
    </row>
    <row r="960">
      <c r="A960" s="1">
        <v>818.0</v>
      </c>
      <c r="B960" s="1">
        <v>2121.0</v>
      </c>
      <c r="C960" s="2" t="s">
        <v>1919</v>
      </c>
      <c r="D960" s="1" t="s">
        <v>1920</v>
      </c>
      <c r="E960" s="1">
        <v>1.0</v>
      </c>
      <c r="F960" s="3" t="str">
        <f>IFERROR(__xludf.DUMMYFUNCTION("GOOGLETRANSLATE(D960,""zh"",""en"")"),"Can't get the invoicing of A Tang Xian porridge? The ""8 types of shops"" of the State Taxation Bureau shouted sharply! All because of milkfish 1 point is too special")</f>
        <v>Can't get the invoicing of A Tang Xian porridge? The "8 types of shops" of the State Taxation Bureau shouted sharply! All because of milkfish 1 point is too special</v>
      </c>
    </row>
    <row r="961">
      <c r="A961" s="1">
        <v>819.0</v>
      </c>
      <c r="B961" s="1">
        <v>608.0</v>
      </c>
      <c r="C961" s="2" t="s">
        <v>1921</v>
      </c>
      <c r="D961" s="1" t="s">
        <v>1922</v>
      </c>
      <c r="E961" s="1">
        <v>1.0</v>
      </c>
      <c r="F961" s="3" t="str">
        <f>IFERROR(__xludf.DUMMYFUNCTION("GOOGLETRANSLATE(D961,""zh"",""en"")"),"""Bloodwater"" from hell? Huwei Creek is scared to scare people, and Fuyu Xingye stole sewage and was severely punished by 20 million stops.")</f>
        <v>"Bloodwater" from hell? Huwei Creek is scared to scare people, and Fuyu Xingye stole sewage and was severely punished by 20 million stops.</v>
      </c>
    </row>
    <row r="962">
      <c r="A962" s="1">
        <v>820.0</v>
      </c>
      <c r="B962" s="1">
        <v>2004.0</v>
      </c>
      <c r="C962" s="2" t="s">
        <v>1923</v>
      </c>
      <c r="D962" s="1" t="s">
        <v>1924</v>
      </c>
      <c r="E962" s="1">
        <v>3.0</v>
      </c>
      <c r="F962" s="3" t="str">
        <f>IFERROR(__xludf.DUMMYFUNCTION("GOOGLETRANSLATE(D962,""zh"",""en"")"),"Lin Zhiying drove Tesla's self -collision, 5 seconds turned fire to the scrap iron ... Why is the electric car burning out? You can control the ""tool"" to control the situation!")</f>
        <v>Lin Zhiying drove Tesla's self -collision, 5 seconds turned fire to the scrap iron ... Why is the electric car burning out? You can control the "tool" to control the situation!</v>
      </c>
    </row>
    <row r="963">
      <c r="A963" s="1">
        <v>821.0</v>
      </c>
      <c r="B963" s="1">
        <v>1983.0</v>
      </c>
      <c r="C963" s="2" t="s">
        <v>1925</v>
      </c>
      <c r="D963" s="1" t="s">
        <v>1926</v>
      </c>
      <c r="E963" s="1">
        <v>0.0</v>
      </c>
      <c r="F963" s="3" t="str">
        <f>IFERROR(__xludf.DUMMYFUNCTION("GOOGLETRANSLATE(D963,""zh"",""en"")"),"Due to air pollution disease, she turned 10 years of research into an innovative recipe! Why did the Canadian new weavair set foot in Taiwan?")</f>
        <v>Due to air pollution disease, she turned 10 years of research into an innovative recipe! Why did the Canadian new weavair set foot in Taiwan?</v>
      </c>
    </row>
    <row r="964">
      <c r="A964" s="1">
        <v>822.0</v>
      </c>
      <c r="B964" s="1">
        <v>863.0</v>
      </c>
      <c r="C964" s="2" t="s">
        <v>1927</v>
      </c>
      <c r="D964" s="1" t="s">
        <v>1928</v>
      </c>
      <c r="E964" s="1">
        <v>3.0</v>
      </c>
      <c r="F964" s="3" t="str">
        <f>IFERROR(__xludf.DUMMYFUNCTION("GOOGLETRANSLATE(D964,""zh"",""en"")"),"The free carbon tax line is not connected, the climate is anti -climate, and it is imperative to discuss the ""border carbon tax""")</f>
        <v>The free carbon tax line is not connected, the climate is anti -climate, and it is imperative to discuss the "border carbon tax"</v>
      </c>
    </row>
    <row r="965">
      <c r="A965" s="1">
        <v>823.0</v>
      </c>
      <c r="B965" s="1">
        <v>239.0</v>
      </c>
      <c r="C965" s="2" t="s">
        <v>1929</v>
      </c>
      <c r="D965" s="1" t="s">
        <v>1930</v>
      </c>
      <c r="E965" s="1">
        <v>0.0</v>
      </c>
      <c r="F965" s="3" t="str">
        <f>IFERROR(__xludf.DUMMYFUNCTION("GOOGLETRANSLATE(D965,""zh"",""en"")"),"Dongyuan was sniped by giant crocodile! The unpredictable Pocket Baojialin Chen Hai's father and son's strange attacks decryption")</f>
        <v>Dongyuan was sniped by giant crocodile! The unpredictable Pocket Baojialin Chen Hai's father and son's strange attacks decryption</v>
      </c>
    </row>
    <row r="966">
      <c r="A966" s="1">
        <v>824.0</v>
      </c>
      <c r="B966" s="1">
        <v>1795.0</v>
      </c>
      <c r="C966" s="2" t="s">
        <v>1931</v>
      </c>
      <c r="D966" s="1" t="s">
        <v>1932</v>
      </c>
      <c r="E966" s="1">
        <v>0.0</v>
      </c>
      <c r="F966" s="3" t="str">
        <f>IFERROR(__xludf.DUMMYFUNCTION("GOOGLETRANSLATE(D966,""zh"",""en"")"),"Taiwan High -speed Railway Company won the top 5%of the company's governance evaluation five times")</f>
        <v>Taiwan High -speed Railway Company won the top 5%of the company's governance evaluation five times</v>
      </c>
    </row>
    <row r="967">
      <c r="A967" s="1">
        <v>825.0</v>
      </c>
      <c r="B967" s="1">
        <v>1121.0</v>
      </c>
      <c r="C967" s="2" t="s">
        <v>1933</v>
      </c>
      <c r="D967" s="1" t="s">
        <v>1934</v>
      </c>
      <c r="E967" s="1">
        <v>0.0</v>
      </c>
      <c r="F967" s="3" t="str">
        <f>IFERROR(__xludf.DUMMYFUNCTION("GOOGLETRANSLATE(D967,""zh"",""en"")"),"Guoshi relied on the Jiugongge strategy ""5 years and 10 companies""! Chen Taiming: When everyone is grabbing the flour under the cake, the cream on it is the key to qualitative change.")</f>
        <v>Guoshi relied on the Jiugongge strategy "5 years and 10 companies"! Chen Taiming: When everyone is grabbing the flour under the cake, the cream on it is the key to qualitative change.</v>
      </c>
    </row>
    <row r="968">
      <c r="A968" s="1">
        <v>826.0</v>
      </c>
      <c r="B968" s="1">
        <v>1013.0</v>
      </c>
      <c r="C968" s="2" t="s">
        <v>1935</v>
      </c>
      <c r="D968" s="1" t="s">
        <v>1936</v>
      </c>
      <c r="E968" s="1">
        <v>3.0</v>
      </c>
      <c r="F968" s="3" t="str">
        <f>IFERROR(__xludf.DUMMYFUNCTION("GOOGLETRANSLATE(D968,""zh"",""en"")"),"Cai Qichang, deputy dean of the Legislative Yuan, called on the whole people to respond to the initiative of the ""Same Island #Climateteamtaiwan"" initiative.")</f>
        <v>Cai Qichang, deputy dean of the Legislative Yuan, called on the whole people to respond to the initiative of the "Same Island #Climateteamtaiwan" initiative.</v>
      </c>
    </row>
    <row r="969">
      <c r="A969" s="1">
        <v>827.0</v>
      </c>
      <c r="B969" s="1">
        <v>58.0</v>
      </c>
      <c r="C969" s="2" t="s">
        <v>1937</v>
      </c>
      <c r="D969" s="1" t="s">
        <v>1938</v>
      </c>
      <c r="E969" s="1">
        <v>3.0</v>
      </c>
      <c r="F969" s="3" t="str">
        <f>IFERROR(__xludf.DUMMYFUNCTION("GOOGLETRANSLATE(D969,""zh"",""en"")"),"Green technology and warmth have huge business opportunities")</f>
        <v>Green technology and warmth have huge business opportunities</v>
      </c>
    </row>
    <row r="970">
      <c r="A970" s="1">
        <v>828.0</v>
      </c>
      <c r="B970" s="1">
        <v>1033.0</v>
      </c>
      <c r="C970" s="2" t="s">
        <v>1939</v>
      </c>
      <c r="D970" s="1" t="s">
        <v>1940</v>
      </c>
      <c r="E970" s="1">
        <v>3.0</v>
      </c>
      <c r="F970" s="3" t="str">
        <f>IFERROR(__xludf.DUMMYFUNCTION("GOOGLETRANSLATE(D970,""zh"",""en"")"),"Is the nuclear power suitable for Taiwan? How terrible is the nuclear disaster? How to get renewable energy? What you should know before the nuclear referendum")</f>
        <v>Is the nuclear power suitable for Taiwan? How terrible is the nuclear disaster? How to get renewable energy? What you should know before the nuclear referendum</v>
      </c>
    </row>
    <row r="971">
      <c r="A971" s="1">
        <v>829.0</v>
      </c>
      <c r="B971" s="1">
        <v>720.0</v>
      </c>
      <c r="C971" s="2" t="s">
        <v>1941</v>
      </c>
      <c r="D971" s="1" t="s">
        <v>1942</v>
      </c>
      <c r="E971" s="1">
        <v>3.0</v>
      </c>
      <c r="F971" s="3" t="str">
        <f>IFERROR(__xludf.DUMMYFUNCTION("GOOGLETRANSLATE(D971,""zh"",""en"")"),"As consumers, you can be very influential! Bill Gates: Tell the market that we have to live a low -carbon life")</f>
        <v>As consumers, you can be very influential! Bill Gates: Tell the market that we have to live a low -carbon life</v>
      </c>
    </row>
    <row r="972">
      <c r="A972" s="1">
        <v>830.0</v>
      </c>
      <c r="B972" s="1">
        <v>2398.0</v>
      </c>
      <c r="C972" s="2" t="s">
        <v>1943</v>
      </c>
      <c r="D972" s="1" t="s">
        <v>1944</v>
      </c>
      <c r="E972" s="1">
        <v>0.0</v>
      </c>
      <c r="F972" s="3" t="str">
        <f>IFERROR(__xludf.DUMMYFUNCTION("GOOGLETRANSLATE(D972,""zh"",""en"")"),"Public welfare consumption supported by sympathy and love cannot achieve permanent! Leada accompanied by the person to accompany himself to develop and use dessert to conquer the ""understanding"" ethnic group")</f>
        <v>Public welfare consumption supported by sympathy and love cannot achieve permanent! Leada accompanied by the person to accompany himself to develop and use dessert to conquer the "understanding" ethnic group</v>
      </c>
    </row>
    <row r="973">
      <c r="A973" s="1">
        <v>831.0</v>
      </c>
      <c r="B973" s="1">
        <v>1590.0</v>
      </c>
      <c r="C973" s="2" t="s">
        <v>1945</v>
      </c>
      <c r="D973" s="1" t="s">
        <v>1946</v>
      </c>
      <c r="E973" s="1">
        <v>0.0</v>
      </c>
      <c r="F973" s="3" t="str">
        <f>IFERROR(__xludf.DUMMYFUNCTION("GOOGLETRANSLATE(D973,""zh"",""en"")"),"Want to be a ""Iron Man""? There is a chance of annual salary! Sinosteel recruited 350 recruits, only ""1 request"":")</f>
        <v>Want to be a "Iron Man"? There is a chance of annual salary! Sinosteel recruited 350 recruits, only "1 request":</v>
      </c>
    </row>
    <row r="974">
      <c r="A974" s="1">
        <v>832.0</v>
      </c>
      <c r="B974" s="1">
        <v>338.0</v>
      </c>
      <c r="C974" s="2" t="s">
        <v>1947</v>
      </c>
      <c r="D974" s="1" t="s">
        <v>1948</v>
      </c>
      <c r="E974" s="1">
        <v>3.0</v>
      </c>
      <c r="F974" s="3" t="str">
        <f>IFERROR(__xludf.DUMMYFUNCTION("GOOGLETRANSLATE(D974,""zh"",""en"")"),"Five years later, Taiwan entered the ""super -age society"" ... Cai Qichang: In the face of the population crisis, we must do 3 things for children")</f>
        <v>Five years later, Taiwan entered the "super -age society" ... Cai Qichang: In the face of the population crisis, we must do 3 things for children</v>
      </c>
    </row>
    <row r="975">
      <c r="A975" s="1">
        <v>833.0</v>
      </c>
      <c r="B975" s="1">
        <v>536.0</v>
      </c>
      <c r="C975" s="2" t="s">
        <v>1949</v>
      </c>
      <c r="D975" s="1" t="s">
        <v>1950</v>
      </c>
      <c r="E975" s="1">
        <v>0.0</v>
      </c>
      <c r="F975" s="3" t="str">
        <f>IFERROR(__xludf.DUMMYFUNCTION("GOOGLETRANSLATE(D975,""zh"",""en"")"),"Following the cooperation of Bayangju, Green Monday will attack your table ... ""New Pork"" sweeps the Taiwan Trilogy")</f>
        <v>Following the cooperation of Bayangju, Green Monday will attack your table ... "New Pork" sweeps the Taiwan Trilogy</v>
      </c>
    </row>
    <row r="976">
      <c r="A976" s="1">
        <v>834.0</v>
      </c>
      <c r="B976" s="1">
        <v>999.0</v>
      </c>
      <c r="C976" s="2" t="s">
        <v>1951</v>
      </c>
      <c r="D976" s="1" t="s">
        <v>1952</v>
      </c>
      <c r="E976" s="1">
        <v>3.0</v>
      </c>
      <c r="F976" s="3" t="str">
        <f>IFERROR(__xludf.DUMMYFUNCTION("GOOGLETRANSLATE(D976,""zh"",""en"")"),"Taiwan has been heating up 1.6 ° C. The Institute of Research Institute of China analyzes the best and worst situation of carbon reduction: before the end of the century, we may lose the winter")</f>
        <v>Taiwan has been heating up 1.6 ° C. The Institute of Research Institute of China analyzes the best and worst situation of carbon reduction: before the end of the century, we may lose the winter</v>
      </c>
    </row>
    <row r="977">
      <c r="A977" s="1">
        <v>835.0</v>
      </c>
      <c r="B977" s="1">
        <v>983.0</v>
      </c>
      <c r="C977" s="2" t="s">
        <v>1953</v>
      </c>
      <c r="D977" s="1" t="s">
        <v>1954</v>
      </c>
      <c r="E977" s="1">
        <v>0.0</v>
      </c>
      <c r="F977" s="3" t="str">
        <f>IFERROR(__xludf.DUMMYFUNCTION("GOOGLETRANSLATE(D977,""zh"",""en"")"),"Fishing and electricity model students! Promoting the experience of smart breeding hopes to create Yunlin green energy industry a win -win situation")</f>
        <v>Fishing and electricity model students! Promoting the experience of smart breeding hopes to create Yunlin green energy industry a win -win situation</v>
      </c>
    </row>
    <row r="978">
      <c r="A978" s="1">
        <v>836.0</v>
      </c>
      <c r="B978" s="1">
        <v>698.0</v>
      </c>
      <c r="C978" s="2" t="s">
        <v>1955</v>
      </c>
      <c r="D978" s="1" t="s">
        <v>1956</v>
      </c>
      <c r="E978" s="1">
        <v>0.0</v>
      </c>
      <c r="F978" s="3" t="str">
        <f>IFERROR(__xludf.DUMMYFUNCTION("GOOGLETRANSLATE(D978,""zh"",""en"")"),"Hon Hai resumed Xie Jinhe by electric vehicles: 2 key investment potentials are better than wafer doubles, MediaTek")</f>
        <v>Hon Hai resumed Xie Jinhe by electric vehicles: 2 key investment potentials are better than wafer doubles, MediaTek</v>
      </c>
    </row>
    <row r="979">
      <c r="A979" s="1">
        <v>837.0</v>
      </c>
      <c r="B979" s="1">
        <v>467.0</v>
      </c>
      <c r="C979" s="2" t="s">
        <v>1957</v>
      </c>
      <c r="D979" s="1" t="s">
        <v>1958</v>
      </c>
      <c r="E979" s="1">
        <v>3.0</v>
      </c>
      <c r="F979" s="3" t="str">
        <f>IFERROR(__xludf.DUMMYFUNCTION("GOOGLETRANSLATE(D979,""zh"",""en"")"),"Trump prefers petrochemical energy, Biden attaches great importance to the green energy industry ... One table has mastered the investment layout of the US presidential election")</f>
        <v>Trump prefers petrochemical energy, Biden attaches great importance to the green energy industry ... One table has mastered the investment layout of the US presidential election</v>
      </c>
    </row>
    <row r="980">
      <c r="A980" s="1">
        <v>838.0</v>
      </c>
      <c r="B980" s="1">
        <v>872.0</v>
      </c>
      <c r="C980" s="2" t="s">
        <v>1959</v>
      </c>
      <c r="D980" s="1" t="s">
        <v>1960</v>
      </c>
      <c r="E980" s="1">
        <v>0.0</v>
      </c>
      <c r="F980" s="3" t="str">
        <f>IFERROR(__xludf.DUMMYFUNCTION("GOOGLETRANSLATE(D980,""zh"",""en"")"),"Formosa Plastics Shopping Network fights for ""shipment reduction"", 80 % of the packaging materials smoothly recycle and use")</f>
        <v>Formosa Plastics Shopping Network fights for "shipment reduction", 80 % of the packaging materials smoothly recycle and use</v>
      </c>
    </row>
    <row r="981">
      <c r="A981" s="1">
        <v>839.0</v>
      </c>
      <c r="B981" s="1">
        <v>2435.0</v>
      </c>
      <c r="C981" s="2" t="s">
        <v>1961</v>
      </c>
      <c r="D981" s="1" t="s">
        <v>1962</v>
      </c>
      <c r="E981" s="1">
        <v>0.0</v>
      </c>
      <c r="F981" s="3" t="str">
        <f>IFERROR(__xludf.DUMMYFUNCTION("GOOGLETRANSLATE(D981,""zh"",""en"")"),"Want the company to have kindergartens and provide a trusted service, write a note to the boss to achieve it? Game oranges are super welfare, revealing pet employees' minds")</f>
        <v>Want the company to have kindergartens and provide a trusted service, write a note to the boss to achieve it? Game oranges are super welfare, revealing pet employees' minds</v>
      </c>
    </row>
    <row r="982">
      <c r="A982" s="1">
        <v>840.0</v>
      </c>
      <c r="B982" s="1">
        <v>1794.0</v>
      </c>
      <c r="C982" s="2" t="s">
        <v>1963</v>
      </c>
      <c r="D982" s="1" t="s">
        <v>1964</v>
      </c>
      <c r="E982" s="1">
        <v>3.0</v>
      </c>
      <c r="F982" s="3" t="str">
        <f>IFERROR(__xludf.DUMMYFUNCTION("GOOGLETRANSLATE(D982,""zh"",""en"")"),"EU carbon border taxation comes! 200,000 Taiwan Factory faced three ""carbon anxiety""")</f>
        <v>EU carbon border taxation comes! 200,000 Taiwan Factory faced three "carbon anxiety"</v>
      </c>
    </row>
    <row r="983">
      <c r="A983" s="1">
        <v>841.0</v>
      </c>
      <c r="B983" s="1">
        <v>109.0</v>
      </c>
      <c r="C983" s="2" t="s">
        <v>1965</v>
      </c>
      <c r="D983" s="1" t="s">
        <v>1966</v>
      </c>
      <c r="E983" s="1">
        <v>3.0</v>
      </c>
      <c r="F983" s="3" t="str">
        <f>IFERROR(__xludf.DUMMYFUNCTION("GOOGLETRANSLATE(D983,""zh"",""en"")"),"Challenge is impossible! Cow dung change drinking water coffee capsules can be decomposed")</f>
        <v>Challenge is impossible! Cow dung change drinking water coffee capsules can be decomposed</v>
      </c>
    </row>
    <row r="984">
      <c r="A984" s="1">
        <v>842.0</v>
      </c>
      <c r="B984" s="1">
        <v>725.0</v>
      </c>
      <c r="C984" s="2" t="s">
        <v>1967</v>
      </c>
      <c r="D984" s="1" t="s">
        <v>1968</v>
      </c>
      <c r="E984" s="1">
        <v>3.0</v>
      </c>
      <c r="F984" s="3" t="str">
        <f>IFERROR(__xludf.DUMMYFUNCTION("GOOGLETRANSLATE(D984,""zh"",""en"")"),"The CP value of ""this mask"" is the highest! The doctor teaches you to improve the resistance effect: These 2 models are completely invalid")</f>
        <v>The CP value of "this mask" is the highest! The doctor teaches you to improve the resistance effect: These 2 models are completely invalid</v>
      </c>
    </row>
    <row r="985">
      <c r="A985" s="1">
        <v>843.0</v>
      </c>
      <c r="B985" s="1">
        <v>382.0</v>
      </c>
      <c r="C985" s="2" t="s">
        <v>1969</v>
      </c>
      <c r="D985" s="1" t="s">
        <v>1970</v>
      </c>
      <c r="E985" s="1">
        <v>3.0</v>
      </c>
      <c r="F985" s="3" t="str">
        <f>IFERROR(__xludf.DUMMYFUNCTION("GOOGLETRANSLATE(D985,""zh"",""en"")"),"For a company with a revenue of 100 billion yuan, the boss actually cut off the ESG department ... Master Huang Zhengzhong: I see the risk of unable to permanent the world")</f>
        <v>For a company with a revenue of 100 billion yuan, the boss actually cut off the ESG department ... Master Huang Zhengzhong: I see the risk of unable to permanent the world</v>
      </c>
    </row>
    <row r="986">
      <c r="A986" s="1">
        <v>844.0</v>
      </c>
      <c r="B986" s="1">
        <v>1532.0</v>
      </c>
      <c r="C986" s="2" t="s">
        <v>1971</v>
      </c>
      <c r="D986" s="1" t="s">
        <v>1972</v>
      </c>
      <c r="E986" s="1">
        <v>3.0</v>
      </c>
      <c r="F986" s="3" t="str">
        <f>IFERROR(__xludf.DUMMYFUNCTION("GOOGLETRANSLATE(D986,""zh"",""en"")"),"The ability of methane to warm is dozens of times of carbon dioxide! The country promises to reduce the emission reduction by 2030 by 2030, but there are three hidden concerns")</f>
        <v>The ability of methane to warm is dozens of times of carbon dioxide! The country promises to reduce the emission reduction by 2030 by 2030, but there are three hidden concerns</v>
      </c>
    </row>
    <row r="987">
      <c r="A987" s="1">
        <v>845.0</v>
      </c>
      <c r="B987" s="1">
        <v>731.0</v>
      </c>
      <c r="C987" s="2" t="s">
        <v>1973</v>
      </c>
      <c r="D987" s="1" t="s">
        <v>1974</v>
      </c>
      <c r="E987" s="1">
        <v>1.0</v>
      </c>
      <c r="F987" s="3" t="str">
        <f>IFERROR(__xludf.DUMMYFUNCTION("GOOGLETRANSLATE(D987,""zh"",""en"")"),"Can grass -roots employees be funded for 180 million yuan? Safe and drivers all come! The truth behind Guoju's shares")</f>
        <v>Can grass -roots employees be funded for 180 million yuan? Safe and drivers all come! The truth behind Guoju's shares</v>
      </c>
    </row>
    <row r="988">
      <c r="A988" s="1">
        <v>846.0</v>
      </c>
      <c r="B988" s="1">
        <v>539.0</v>
      </c>
      <c r="C988" s="2" t="s">
        <v>1975</v>
      </c>
      <c r="D988" s="1" t="s">
        <v>1976</v>
      </c>
      <c r="E988" s="1">
        <v>0.0</v>
      </c>
      <c r="F988" s="3" t="str">
        <f>IFERROR(__xludf.DUMMYFUNCTION("GOOGLETRANSLATE(D988,""zh"",""en"")"),"There are only 25 % of women in the technology industry, but Zou Kailian can serve as Yahoo executives for 20 years: Women not only want to sit on the table, but also believe that I am ""welcomed""")</f>
        <v>There are only 25 % of women in the technology industry, but Zou Kailian can serve as Yahoo executives for 20 years: Women not only want to sit on the table, but also believe that I am "welcomed"</v>
      </c>
    </row>
    <row r="989">
      <c r="A989" s="1">
        <v>847.0</v>
      </c>
      <c r="B989" s="1">
        <v>550.0</v>
      </c>
      <c r="C989" s="2" t="s">
        <v>1977</v>
      </c>
      <c r="D989" s="1" t="s">
        <v>1978</v>
      </c>
      <c r="E989" s="1">
        <v>3.0</v>
      </c>
      <c r="F989" s="3" t="str">
        <f>IFERROR(__xludf.DUMMYFUNCTION("GOOGLETRANSLATE(D989,""zh"",""en"")"),"It has leaked nearly 500 million tons of water for a year. Today, the reduced water leakage can be filled with more than one stone gate reservoir! The first session of the flood season in 56 years has no Taiwan during the flood season. How can Taiwan keep"&amp;" more water?")</f>
        <v>It has leaked nearly 500 million tons of water for a year. Today, the reduced water leakage can be filled with more than one stone gate reservoir! The first session of the flood season in 56 years has no Taiwan during the flood season. How can Taiwan keep more water?</v>
      </c>
    </row>
    <row r="990">
      <c r="A990" s="1">
        <v>848.0</v>
      </c>
      <c r="B990" s="1">
        <v>2197.0</v>
      </c>
      <c r="C990" s="2" t="s">
        <v>1979</v>
      </c>
      <c r="D990" s="1" t="s">
        <v>1980</v>
      </c>
      <c r="E990" s="1">
        <v>0.0</v>
      </c>
      <c r="F990" s="3" t="str">
        <f>IFERROR(__xludf.DUMMYFUNCTION("GOOGLETRANSLATE(D990,""zh"",""en"")"),"Demonstration of Taiwan Digital Section Showing Sustainable Determination into Smart Technology Group")</f>
        <v>Demonstration of Taiwan Digital Section Showing Sustainable Determination into Smart Technology Group</v>
      </c>
    </row>
    <row r="991">
      <c r="A991" s="1">
        <v>849.0</v>
      </c>
      <c r="B991" s="1">
        <v>1232.0</v>
      </c>
      <c r="C991" s="2" t="s">
        <v>1981</v>
      </c>
      <c r="D991" s="1" t="s">
        <v>1982</v>
      </c>
      <c r="E991" s="1">
        <v>3.0</v>
      </c>
      <c r="F991" s="3" t="str">
        <f>IFERROR(__xludf.DUMMYFUNCTION("GOOGLETRANSLATE(D991,""zh"",""en"")"),"Natural gas is a new coal, experts: should be eliminated as soon as possible")</f>
        <v>Natural gas is a new coal, experts: should be eliminated as soon as possible</v>
      </c>
    </row>
    <row r="992">
      <c r="A992" s="1">
        <v>850.0</v>
      </c>
      <c r="B992" s="1">
        <v>270.0</v>
      </c>
      <c r="C992" s="2" t="s">
        <v>1983</v>
      </c>
      <c r="D992" s="1" t="s">
        <v>1984</v>
      </c>
      <c r="E992" s="1">
        <v>3.0</v>
      </c>
      <c r="F992" s="3" t="str">
        <f>IFERROR(__xludf.DUMMYFUNCTION("GOOGLETRANSLATE(D992,""zh"",""en"")"),"We need to use ""donut"" as a model! 21st century economic development compass")</f>
        <v>We need to use "donut" as a model! 21st century economic development compass</v>
      </c>
    </row>
    <row r="993">
      <c r="A993" s="1">
        <v>851.0</v>
      </c>
      <c r="B993" s="1">
        <v>1220.0</v>
      </c>
      <c r="C993" s="2" t="s">
        <v>1985</v>
      </c>
      <c r="D993" s="1" t="s">
        <v>1986</v>
      </c>
      <c r="E993" s="1">
        <v>3.0</v>
      </c>
      <c r="F993" s="3" t="str">
        <f>IFERROR(__xludf.DUMMYFUNCTION("GOOGLETRANSLATE(D993,""zh"",""en"")"),"COP26 ""Arctic Bear Refugees attract global media attention, Taiwanese artist Huang Ruifang once again let the world see Turkaru")</f>
        <v>COP26 "Arctic Bear Refugees attract global media attention, Taiwanese artist Huang Ruifang once again let the world see Turkaru</v>
      </c>
    </row>
    <row r="994">
      <c r="A994" s="1">
        <v>852.0</v>
      </c>
      <c r="B994" s="1">
        <v>1008.0</v>
      </c>
      <c r="C994" s="2" t="s">
        <v>1987</v>
      </c>
      <c r="D994" s="1" t="s">
        <v>1988</v>
      </c>
      <c r="E994" s="1">
        <v>1.0</v>
      </c>
      <c r="F994" s="3" t="str">
        <f>IFERROR(__xludf.DUMMYFUNCTION("GOOGLETRANSLATE(D994,""zh"",""en"")"),"How do I go from the peak to the top of the debt? Zhou Pinjun pointed out that 3 is a fatal error")</f>
        <v>How do I go from the peak to the top of the debt? Zhou Pinjun pointed out that 3 is a fatal error</v>
      </c>
    </row>
    <row r="995">
      <c r="A995" s="1">
        <v>853.0</v>
      </c>
      <c r="B995" s="1">
        <v>221.0</v>
      </c>
      <c r="C995" s="2" t="s">
        <v>1989</v>
      </c>
      <c r="D995" s="1" t="s">
        <v>1990</v>
      </c>
      <c r="E995" s="1">
        <v>3.0</v>
      </c>
      <c r="F995" s="3" t="str">
        <f>IFERROR(__xludf.DUMMYFUNCTION("GOOGLETRANSLATE(D995,""zh"",""en"")"),"What is the high wall of Chen Yexin, who has been rescued to save debts and disadvantaged workers. Chen Yexin, who used to be a judge and the director of the Labor Director.")</f>
        <v>What is the high wall of Chen Yexin, who has been rescued to save debts and disadvantaged workers. Chen Yexin, who used to be a judge and the director of the Labor Director.</v>
      </c>
    </row>
    <row r="996">
      <c r="A996" s="1">
        <v>854.0</v>
      </c>
      <c r="B996" s="1">
        <v>1088.0</v>
      </c>
      <c r="C996" s="2" t="s">
        <v>1991</v>
      </c>
      <c r="D996" s="1" t="s">
        <v>1992</v>
      </c>
      <c r="E996" s="1">
        <v>0.0</v>
      </c>
      <c r="F996" s="3" t="str">
        <f>IFERROR(__xludf.DUMMYFUNCTION("GOOGLETRANSLATE(D996,""zh"",""en"")"),"Kaohsiung This Hangye Profit King! What should I do if the two arrows are seriously injured? ""The crisis allows many companies to close the factory, as long as we survive, these will become fertilizers.""")</f>
        <v>Kaohsiung This Hangye Profit King! What should I do if the two arrows are seriously injured? "The crisis allows many companies to close the factory, as long as we survive, these will become fertilizers."</v>
      </c>
    </row>
    <row r="997">
      <c r="A997" s="1">
        <v>855.0</v>
      </c>
      <c r="B997" s="1">
        <v>1849.0</v>
      </c>
      <c r="C997" s="2" t="s">
        <v>1993</v>
      </c>
      <c r="D997" s="1" t="s">
        <v>1994</v>
      </c>
      <c r="E997" s="1">
        <v>1.0</v>
      </c>
      <c r="F997" s="3" t="str">
        <f>IFERROR(__xludf.DUMMYFUNCTION("GOOGLETRANSLATE(D997,""zh"",""en"")"),"Netflix's loyal users have doubled, and 150 layoffs are announced. What's wrong with streaming media giants?")</f>
        <v>Netflix's loyal users have doubled, and 150 layoffs are announced. What's wrong with streaming media giants?</v>
      </c>
    </row>
    <row r="998">
      <c r="A998" s="1">
        <v>856.0</v>
      </c>
      <c r="B998" s="1">
        <v>1485.0</v>
      </c>
      <c r="C998" s="2" t="s">
        <v>1995</v>
      </c>
      <c r="D998" s="1" t="s">
        <v>1996</v>
      </c>
      <c r="E998" s="1">
        <v>3.0</v>
      </c>
      <c r="F998" s="3" t="str">
        <f>IFERROR(__xludf.DUMMYFUNCTION("GOOGLETRANSLATE(D998,""zh"",""en"")"),"Sea trade petrochemical products accounted for 40 %, experts: moving towards clean energy can be reduced by half of the ship")</f>
        <v>Sea trade petrochemical products accounted for 40 %, experts: moving towards clean energy can be reduced by half of the ship</v>
      </c>
    </row>
    <row r="999">
      <c r="A999" s="1">
        <v>857.0</v>
      </c>
      <c r="B999" s="1">
        <v>548.0</v>
      </c>
      <c r="C999" s="2" t="s">
        <v>1997</v>
      </c>
      <c r="D999" s="1" t="s">
        <v>1998</v>
      </c>
      <c r="E999" s="1">
        <v>0.0</v>
      </c>
      <c r="F999" s="3" t="str">
        <f>IFERROR(__xludf.DUMMYFUNCTION("GOOGLETRANSLATE(D999,""zh"",""en"")"),"Save the ""4 -year water consumption of 4 years of home"" one year! How did Taipei 101 do it? You can save 50 tons of water a day before doing the ""one detail""")</f>
        <v>Save the "4 -year water consumption of 4 years of home" one year! How did Taipei 101 do it? You can save 50 tons of water a day before doing the "one detail"</v>
      </c>
    </row>
    <row r="1000">
      <c r="A1000" s="1">
        <v>858.0</v>
      </c>
      <c r="B1000" s="1">
        <v>364.0</v>
      </c>
      <c r="C1000" s="2" t="s">
        <v>1999</v>
      </c>
      <c r="D1000" s="1" t="s">
        <v>2000</v>
      </c>
      <c r="E1000" s="1">
        <v>1.0</v>
      </c>
      <c r="F1000" s="3" t="str">
        <f>IFERROR(__xludf.DUMMYFUNCTION("GOOGLETRANSLATE(D1000,""zh"",""en"")"),"Behind the News """" The HKMA was severely punished! Dongzheng Wu Dongjin's miscredit decryption of the new light incident at the beginning and end of")</f>
        <v>Behind the News "" The HKMA was severely punished! Dongzheng Wu Dongjin's miscredit decryption of the new light incident at the beginning and end of</v>
      </c>
    </row>
    <row r="1001">
      <c r="A1001" s="1">
        <v>859.0</v>
      </c>
      <c r="B1001" s="1">
        <v>2287.0</v>
      </c>
      <c r="C1001" s="2" t="s">
        <v>2001</v>
      </c>
      <c r="D1001" s="1" t="s">
        <v>2002</v>
      </c>
      <c r="E1001" s="1">
        <v>0.0</v>
      </c>
      <c r="F1001" s="3" t="str">
        <f>IFERROR(__xludf.DUMMYFUNCTION("GOOGLETRANSLATE(D1001,""zh"",""en"")"),"Yushan Bank is in line with international high standards to join the enterprise and the public to move towards the net zero home")</f>
        <v>Yushan Bank is in line with international high standards to join the enterprise and the public to move towards the net zero home</v>
      </c>
    </row>
    <row r="1002">
      <c r="A1002" s="1">
        <v>860.0</v>
      </c>
      <c r="B1002" s="1">
        <v>1737.0</v>
      </c>
      <c r="C1002" s="2" t="s">
        <v>2003</v>
      </c>
      <c r="D1002" s="1" t="s">
        <v>2004</v>
      </c>
      <c r="E1002" s="1">
        <v>3.0</v>
      </c>
      <c r="F1002" s="3" t="str">
        <f>IFERROR(__xludf.DUMMYFUNCTION("GOOGLETRANSLATE(D1002,""zh"",""en"")"),"ESG is not only slogan! Unveiling the necessary management mentality and digital transformation of enterprises")</f>
        <v>ESG is not only slogan! Unveiling the necessary management mentality and digital transformation of enterprises</v>
      </c>
    </row>
    <row r="1003">
      <c r="A1003" s="1">
        <v>861.0</v>
      </c>
      <c r="B1003" s="1">
        <v>2210.0</v>
      </c>
      <c r="C1003" s="2" t="s">
        <v>2005</v>
      </c>
      <c r="D1003" s="1" t="s">
        <v>2006</v>
      </c>
      <c r="E1003" s="1">
        <v>0.0</v>
      </c>
      <c r="F1003" s="3" t="str">
        <f>IFERROR(__xludf.DUMMYFUNCTION("GOOGLETRANSLATE(D1003,""zh"",""en"")"),"How about working four days a week? British B -type enterprise: This is one of our best decisions")</f>
        <v>How about working four days a week? British B -type enterprise: This is one of our best decisions</v>
      </c>
    </row>
    <row r="1004">
      <c r="A1004" s="1">
        <v>862.0</v>
      </c>
      <c r="B1004" s="1">
        <v>2357.0</v>
      </c>
      <c r="C1004" s="2" t="s">
        <v>2007</v>
      </c>
      <c r="D1004" s="1" t="s">
        <v>2008</v>
      </c>
      <c r="E1004" s="1">
        <v>3.0</v>
      </c>
      <c r="F1004" s="3" t="str">
        <f>IFERROR(__xludf.DUMMYFUNCTION("GOOGLETRANSLATE(D1004,""zh"",""en"")"),"""Small and medium -sized enterprises do not know why ..."" Yang Shengyong, president of Zero Carbon University: The purpose of net zero transition is to innovate and optimize production!")</f>
        <v>"Small and medium -sized enterprises do not know why ..." Yang Shengyong, president of Zero Carbon University: The purpose of net zero transition is to innovate and optimize production!</v>
      </c>
    </row>
    <row r="1005">
      <c r="A1005" s="1">
        <v>863.0</v>
      </c>
      <c r="B1005" s="1">
        <v>114.0</v>
      </c>
      <c r="C1005" s="2" t="s">
        <v>2009</v>
      </c>
      <c r="D1005" s="1" t="s">
        <v>2010</v>
      </c>
      <c r="E1005" s="1">
        <v>0.0</v>
      </c>
      <c r="F1005" s="3" t="str">
        <f>IFERROR(__xludf.DUMMYFUNCTION("GOOGLETRANSLATE(D1005,""zh"",""en"")"),"Provide lifetime warranty and maintenance services to replace replacement instead of purchasing ... Fuguyu Umbrella: Support the environmental miracle of environmental protection in the umbrella world")</f>
        <v>Provide lifetime warranty and maintenance services to replace replacement instead of purchasing ... Fuguyu Umbrella: Support the environmental miracle of environmental protection in the umbrella world</v>
      </c>
    </row>
    <row r="1006">
      <c r="A1006" s="1">
        <v>864.0</v>
      </c>
      <c r="B1006" s="1">
        <v>1609.0</v>
      </c>
      <c r="C1006" s="2" t="s">
        <v>2011</v>
      </c>
      <c r="D1006" s="1" t="s">
        <v>2012</v>
      </c>
      <c r="E1006" s="1">
        <v>0.0</v>
      </c>
      <c r="F1006" s="3" t="str">
        <f>IFERROR(__xludf.DUMMYFUNCTION("GOOGLETRANSLATE(D1006,""zh"",""en"")"),"Buy diamonds and send carbon footprints! How does Xinchuang Aether create diamonds through carbon capture technology?")</f>
        <v>Buy diamonds and send carbon footprints! How does Xinchuang Aether create diamonds through carbon capture technology?</v>
      </c>
    </row>
    <row r="1007">
      <c r="A1007" s="1">
        <v>865.0</v>
      </c>
      <c r="B1007" s="1">
        <v>888.0</v>
      </c>
      <c r="C1007" s="2" t="s">
        <v>2013</v>
      </c>
      <c r="D1007" s="1" t="s">
        <v>2014</v>
      </c>
      <c r="E1007" s="1">
        <v>0.0</v>
      </c>
      <c r="F1007" s="3" t="str">
        <f>IFERROR(__xludf.DUMMYFUNCTION("GOOGLETRANSLATE(D1007,""zh"",""en"")"),"Dongyuan renamed it next week! Jiao Youlun: Emotions will pass, and in the end")</f>
        <v>Dongyuan renamed it next week! Jiao Youlun: Emotions will pass, and in the end</v>
      </c>
    </row>
    <row r="1008">
      <c r="A1008" s="1">
        <v>866.0</v>
      </c>
      <c r="B1008" s="1">
        <v>1482.0</v>
      </c>
      <c r="C1008" s="2" t="s">
        <v>2015</v>
      </c>
      <c r="D1008" s="1" t="s">
        <v>2016</v>
      </c>
      <c r="E1008" s="1">
        <v>0.0</v>
      </c>
      <c r="F1008" s="3" t="str">
        <f>IFERROR(__xludf.DUMMYFUNCTION("GOOGLETRANSLATE(D1008,""zh"",""en"")"),"Waste becomes gold! 11 high unit price waste treatment at the Steel Union, an increase of 25% of the output.")</f>
        <v>Waste becomes gold! 11 high unit price waste treatment at the Steel Union, an increase of 25% of the output.</v>
      </c>
    </row>
    <row r="1009">
      <c r="A1009" s="1">
        <v>867.0</v>
      </c>
      <c r="B1009" s="1">
        <v>590.0</v>
      </c>
      <c r="C1009" s="2" t="s">
        <v>2017</v>
      </c>
      <c r="D1009" s="1" t="s">
        <v>2018</v>
      </c>
      <c r="E1009" s="1">
        <v>3.0</v>
      </c>
      <c r="F1009" s="3" t="str">
        <f>IFERROR(__xludf.DUMMYFUNCTION("GOOGLETRANSLATE(D1009,""zh"",""en"")"),"Why is the carbon row that is opened for an hour and chasing the drama for one hour is even higher than that of a house itself?")</f>
        <v>Why is the carbon row that is opened for an hour and chasing the drama for one hour is even higher than that of a house itself?</v>
      </c>
    </row>
    <row r="1010">
      <c r="A1010" s="1">
        <v>868.0</v>
      </c>
      <c r="B1010" s="1">
        <v>67.0</v>
      </c>
      <c r="C1010" s="2" t="s">
        <v>2019</v>
      </c>
      <c r="D1010" s="1" t="s">
        <v>2020</v>
      </c>
      <c r="E1010" s="1">
        <v>0.0</v>
      </c>
      <c r="F1010" s="3" t="str">
        <f>IFERROR(__xludf.DUMMYFUNCTION("GOOGLETRANSLATE(D1010,""zh"",""en"")"),"Uber in the environmental protection world to help you carry garbage")</f>
        <v>Uber in the environmental protection world to help you carry garbage</v>
      </c>
    </row>
    <row r="1011">
      <c r="A1011" s="1">
        <v>869.0</v>
      </c>
      <c r="B1011" s="1">
        <v>1510.0</v>
      </c>
      <c r="C1011" s="2" t="s">
        <v>2021</v>
      </c>
      <c r="D1011" s="1" t="s">
        <v>2022</v>
      </c>
      <c r="E1011" s="1">
        <v>0.0</v>
      </c>
      <c r="F1011" s="3" t="str">
        <f>IFERROR(__xludf.DUMMYFUNCTION("GOOGLETRANSLATE(D1011,""zh"",""en"")"),"Shopping with carbon footprints! Norwegian e -commerce has pushed the ""climate receipt"", and the sales of red meat have been greatly reduced")</f>
        <v>Shopping with carbon footprints! Norwegian e -commerce has pushed the "climate receipt", and the sales of red meat have been greatly reduced</v>
      </c>
    </row>
    <row r="1012">
      <c r="A1012" s="1">
        <v>870.0</v>
      </c>
      <c r="B1012" s="1">
        <v>800.0</v>
      </c>
      <c r="C1012" s="2" t="s">
        <v>2023</v>
      </c>
      <c r="D1012" s="1" t="s">
        <v>2024</v>
      </c>
      <c r="E1012" s="1">
        <v>3.0</v>
      </c>
      <c r="F1012" s="3" t="str">
        <f>IFERROR(__xludf.DUMMYFUNCTION("GOOGLETRANSLATE(D1012,""zh"",""en"")"),"Interview with Zheng Mingxiu: Great pollution of attack! Analyze the global distribution of sea drift garbage")</f>
        <v>Interview with Zheng Mingxiu: Great pollution of attack! Analyze the global distribution of sea drift garbage</v>
      </c>
    </row>
    <row r="1013">
      <c r="A1013" s="1">
        <v>871.0</v>
      </c>
      <c r="B1013" s="1">
        <v>128.0</v>
      </c>
      <c r="C1013" s="2" t="s">
        <v>2025</v>
      </c>
      <c r="D1013" s="1" t="s">
        <v>2026</v>
      </c>
      <c r="E1013" s="1">
        <v>3.0</v>
      </c>
      <c r="F1013" s="3" t="str">
        <f>IFERROR(__xludf.DUMMYFUNCTION("GOOGLETRANSLATE(D1013,""zh"",""en"")"),"Thanks to the three layers of benefits from it")</f>
        <v>Thanks to the three layers of benefits from it</v>
      </c>
    </row>
    <row r="1014">
      <c r="A1014" s="1">
        <v>872.0</v>
      </c>
      <c r="B1014" s="1">
        <v>1970.0</v>
      </c>
      <c r="C1014" s="2" t="s">
        <v>2027</v>
      </c>
      <c r="D1014" s="1" t="s">
        <v>2028</v>
      </c>
      <c r="E1014" s="1">
        <v>0.0</v>
      </c>
      <c r="F1014" s="3" t="str">
        <f>IFERROR(__xludf.DUMMYFUNCTION("GOOGLETRANSLATE(D1014,""zh"",""en"")"),"Aiming at the corporate carbon inspection and verification business opportunities! Chen Junguang, Chairman of Anhou Jianye: This year will set up a new carbon resource service to serve a new company")</f>
        <v>Aiming at the corporate carbon inspection and verification business opportunities! Chen Junguang, Chairman of Anhou Jianye: This year will set up a new carbon resource service to serve a new company</v>
      </c>
    </row>
    <row r="1015">
      <c r="A1015" s="1">
        <v>873.0</v>
      </c>
      <c r="B1015" s="1">
        <v>108.0</v>
      </c>
      <c r="C1015" s="2" t="s">
        <v>2029</v>
      </c>
      <c r="D1015" s="1" t="s">
        <v>2030</v>
      </c>
      <c r="E1015" s="1">
        <v>3.0</v>
      </c>
      <c r="F1015" s="3" t="str">
        <f>IFERROR(__xludf.DUMMYFUNCTION("GOOGLETRANSLATE(D1015,""zh"",""en"")"),"It is impossible to turn the tide with drifting green and bleaching blue")</f>
        <v>It is impossible to turn the tide with drifting green and bleaching blue</v>
      </c>
    </row>
    <row r="1016">
      <c r="A1016" s="1">
        <v>874.0</v>
      </c>
      <c r="B1016" s="1">
        <v>1719.0</v>
      </c>
      <c r="C1016" s="2" t="s">
        <v>2031</v>
      </c>
      <c r="D1016" s="1" t="s">
        <v>2032</v>
      </c>
      <c r="E1016" s="1">
        <v>0.0</v>
      </c>
      <c r="F1016" s="3" t="str">
        <f>IFERROR(__xludf.DUMMYFUNCTION("GOOGLETRANSLATE(D1016,""zh"",""en"")"),"There are not many interviews to open a lot of jobs, but the supervisor retires but no Taiwanese can take over ... ""The first row of lack of tsunami"" they cultivate overseas Chinese as cadres")</f>
        <v>There are not many interviews to open a lot of jobs, but the supervisor retires but no Taiwanese can take over ... "The first row of lack of tsunami" they cultivate overseas Chinese as cadres</v>
      </c>
    </row>
    <row r="1017">
      <c r="A1017" s="1">
        <v>875.0</v>
      </c>
      <c r="B1017" s="1">
        <v>267.0</v>
      </c>
      <c r="C1017" s="2" t="s">
        <v>2033</v>
      </c>
      <c r="D1017" s="1" t="s">
        <v>2034</v>
      </c>
      <c r="E1017" s="1">
        <v>3.0</v>
      </c>
      <c r="F1017" s="3" t="str">
        <f>IFERROR(__xludf.DUMMYFUNCTION("GOOGLETRANSLATE(D1017,""zh"",""en"")"),"Don't let shareholders unhappy! ESG's performance is not good, the senior management of the enterprise is the first time")</f>
        <v>Don't let shareholders unhappy! ESG's performance is not good, the senior management of the enterprise is the first time</v>
      </c>
    </row>
    <row r="1018">
      <c r="A1018" s="1">
        <v>876.0</v>
      </c>
      <c r="B1018" s="1">
        <v>165.0</v>
      </c>
      <c r="C1018" s="2" t="s">
        <v>2035</v>
      </c>
      <c r="D1018" s="1" t="s">
        <v>2036</v>
      </c>
      <c r="E1018" s="1">
        <v>3.0</v>
      </c>
      <c r="F1018" s="3" t="str">
        <f>IFERROR(__xludf.DUMMYFUNCTION("GOOGLETRANSLATE(D1018,""zh"",""en"")"),"Stainless steel straws, glass straws ... No more environmentally friendly! How many fake Wenwen Qing reduction behaviors are reduced?")</f>
        <v>Stainless steel straws, glass straws ... No more environmentally friendly! How many fake Wenwen Qing reduction behaviors are reduced?</v>
      </c>
    </row>
    <row r="1019">
      <c r="A1019" s="1">
        <v>877.0</v>
      </c>
      <c r="B1019" s="1">
        <v>1134.0</v>
      </c>
      <c r="C1019" s="2" t="s">
        <v>2037</v>
      </c>
      <c r="D1019" s="1" t="s">
        <v>2038</v>
      </c>
      <c r="E1019" s="1">
        <v>0.0</v>
      </c>
      <c r="F1019" s="3" t="str">
        <f>IFERROR(__xludf.DUMMYFUNCTION("GOOGLETRANSLATE(D1019,""zh"",""en"")"),"Taiwan's native chicken faucet, it is a plant meat rookie! Dacheng smashed 1 billion cross -border vegetarian food. What is the market behind?")</f>
        <v>Taiwan's native chicken faucet, it is a plant meat rookie! Dacheng smashed 1 billion cross -border vegetarian food. What is the market behind?</v>
      </c>
    </row>
    <row r="1020">
      <c r="A1020" s="1">
        <v>878.0</v>
      </c>
      <c r="B1020" s="1">
        <v>532.0</v>
      </c>
      <c r="C1020" s="2" t="s">
        <v>2039</v>
      </c>
      <c r="D1020" s="1" t="s">
        <v>2040</v>
      </c>
      <c r="E1020" s="1">
        <v>3.0</v>
      </c>
      <c r="F1020" s="3" t="str">
        <f>IFERROR(__xludf.DUMMYFUNCTION("GOOGLETRANSLATE(D1020,""zh"",""en"")"),"The screening mechanism on the Facebook wall knows you more than your mother? In the information feeding era, the stronger the artificial intelligence, the greater the crisis?")</f>
        <v>The screening mechanism on the Facebook wall knows you more than your mother? In the information feeding era, the stronger the artificial intelligence, the greater the crisis?</v>
      </c>
    </row>
    <row r="1021">
      <c r="A1021" s="1">
        <v>879.0</v>
      </c>
      <c r="B1021" s="1">
        <v>410.0</v>
      </c>
      <c r="C1021" s="2" t="s">
        <v>2041</v>
      </c>
      <c r="D1021" s="1" t="s">
        <v>2042</v>
      </c>
      <c r="E1021" s="1">
        <v>0.0</v>
      </c>
      <c r="F1021" s="3" t="str">
        <f>IFERROR(__xludf.DUMMYFUNCTION("GOOGLETRANSLATE(D1021,""zh"",""en"")"),"Recycling 1.4 billion bottles can reduce more than 15 tons of carbon emissions, bringing more than 1 billion performance! The Danish recycling system can be called a model")</f>
        <v>Recycling 1.4 billion bottles can reduce more than 15 tons of carbon emissions, bringing more than 1 billion performance! The Danish recycling system can be called a model</v>
      </c>
    </row>
    <row r="1022">
      <c r="A1022" s="1">
        <v>880.0</v>
      </c>
      <c r="B1022" s="1">
        <v>273.0</v>
      </c>
      <c r="C1022" s="2" t="s">
        <v>2043</v>
      </c>
      <c r="D1022" s="1" t="s">
        <v>2044</v>
      </c>
      <c r="E1022" s="1">
        <v>0.0</v>
      </c>
      <c r="F1022" s="3" t="str">
        <f>IFERROR(__xludf.DUMMYFUNCTION("GOOGLETRANSLATE(D1022,""zh"",""en"")"),"How good is TSMC's salary? Global employees have increased their annual salary of 50 WAN, ""This number"", and the president Wei Zhe's family received nearly 300 million")</f>
        <v>How good is TSMC's salary? Global employees have increased their annual salary of 50 WAN, "This number", and the president Wei Zhe's family received nearly 300 million</v>
      </c>
    </row>
    <row r="1023">
      <c r="A1023" s="1">
        <v>881.0</v>
      </c>
      <c r="B1023" s="1">
        <v>1843.0</v>
      </c>
      <c r="C1023" s="2" t="s">
        <v>2045</v>
      </c>
      <c r="D1023" s="1" t="s">
        <v>2046</v>
      </c>
      <c r="E1023" s="1">
        <v>3.0</v>
      </c>
      <c r="F1023" s="3" t="str">
        <f>IFERROR(__xludf.DUMMYFUNCTION("GOOGLETRANSLATE(D1023,""zh"",""en"")"),"Get back the water! The ""siphon"" appeared in the cloth bag to waste the salt field, and rehabilitated the wetland to create a migratory bird habitat")</f>
        <v>Get back the water! The "siphon" appeared in the cloth bag to waste the salt field, and rehabilitated the wetland to create a migratory bird habitat</v>
      </c>
    </row>
    <row r="1024">
      <c r="A1024" s="1">
        <v>882.0</v>
      </c>
      <c r="B1024" s="1">
        <v>2407.0</v>
      </c>
      <c r="C1024" s="2" t="s">
        <v>2047</v>
      </c>
      <c r="D1024" s="1" t="s">
        <v>2048</v>
      </c>
      <c r="E1024" s="1">
        <v>3.0</v>
      </c>
      <c r="F1024" s="3" t="str">
        <f>IFERROR(__xludf.DUMMYFUNCTION("GOOGLETRANSLATE(D1024,""zh"",""en"")"),"Is plastic reduction? Is it a country or a global matter? The United Nations launched the first plastic pollution convention negotiation")</f>
        <v>Is plastic reduction? Is it a country or a global matter? The United Nations launched the first plastic pollution convention negotiation</v>
      </c>
    </row>
    <row r="1025">
      <c r="A1025" s="1">
        <v>883.0</v>
      </c>
      <c r="B1025" s="1">
        <v>2310.0</v>
      </c>
      <c r="C1025" s="2" t="s">
        <v>2049</v>
      </c>
      <c r="D1025" s="1" t="s">
        <v>2050</v>
      </c>
      <c r="E1025" s="1">
        <v>1.0</v>
      </c>
      <c r="F1025" s="3" t="str">
        <f>IFERROR(__xludf.DUMMYFUNCTION("GOOGLETRANSLATE(D1025,""zh"",""en"")"),"The worst drought in 40 years! Africa is facing a crisis of survival, thousands of animals in Kenya died, and humans are facing famine ...")</f>
        <v>The worst drought in 40 years! Africa is facing a crisis of survival, thousands of animals in Kenya died, and humans are facing famine ...</v>
      </c>
    </row>
    <row r="1026">
      <c r="A1026" s="1">
        <v>884.0</v>
      </c>
      <c r="B1026" s="1">
        <v>1425.0</v>
      </c>
      <c r="C1026" s="2" t="s">
        <v>2051</v>
      </c>
      <c r="D1026" s="1" t="s">
        <v>2052</v>
      </c>
      <c r="E1026" s="1">
        <v>0.0</v>
      </c>
      <c r="F1026" s="3" t="str">
        <f>IFERROR(__xludf.DUMMYFUNCTION("GOOGLETRANSLATE(D1026,""zh"",""en"")"),"Toyota's 30 electric vehicles in 2030 never disdain without chasing. Why did the third generation head decide to ""admit mistakes"" Tesla?")</f>
        <v>Toyota's 30 electric vehicles in 2030 never disdain without chasing. Why did the third generation head decide to "admit mistakes" Tesla?</v>
      </c>
    </row>
    <row r="1027">
      <c r="A1027" s="1">
        <v>885.0</v>
      </c>
      <c r="B1027" s="1">
        <v>181.0</v>
      </c>
      <c r="C1027" s="2" t="s">
        <v>2053</v>
      </c>
      <c r="D1027" s="1" t="s">
        <v>2054</v>
      </c>
      <c r="E1027" s="1">
        <v>3.0</v>
      </c>
      <c r="F1027" s="3" t="str">
        <f>IFERROR(__xludf.DUMMYFUNCTION("GOOGLETRANSLATE(D1027,""zh"",""en"")"),"Is the traffic jam to doubt life? Sydney push the ""common multiplication system"" to solve the traffic problem after 30 years")</f>
        <v>Is the traffic jam to doubt life? Sydney push the "common multiplication system" to solve the traffic problem after 30 years</v>
      </c>
    </row>
    <row r="1028">
      <c r="A1028" s="1">
        <v>886.0</v>
      </c>
      <c r="B1028" s="1">
        <v>952.0</v>
      </c>
      <c r="C1028" s="2" t="s">
        <v>2055</v>
      </c>
      <c r="D1028" s="1" t="s">
        <v>2056</v>
      </c>
      <c r="E1028" s="1">
        <v>4.0</v>
      </c>
      <c r="F1028" s="3" t="str">
        <f>IFERROR(__xludf.DUMMYFUNCTION("GOOGLETRANSLATE(D1028,""zh"",""en"")"),"The gifted by his father's ""cheating""! Reverse the poverty -stricken hereditary, Lin Qianyou, a winner of the Presidential Education Award, learn English with zero resources")</f>
        <v>The gifted by his father's "cheating"! Reverse the poverty -stricken hereditary, Lin Qianyou, a winner of the Presidential Education Award, learn English with zero resources</v>
      </c>
    </row>
    <row r="1029">
      <c r="A1029" s="1">
        <v>887.0</v>
      </c>
      <c r="B1029" s="1">
        <v>2241.0</v>
      </c>
      <c r="C1029" s="2" t="s">
        <v>2057</v>
      </c>
      <c r="D1029" s="1" t="s">
        <v>2058</v>
      </c>
      <c r="E1029" s="1">
        <v>0.0</v>
      </c>
      <c r="F1029" s="3" t="str">
        <f>IFERROR(__xludf.DUMMYFUNCTION("GOOGLETRANSLATE(D1029,""zh"",""en"")"),"Partners are required to save energy by 20 %, otherwise they will not get TSMC orders! In addition to reducing carbon reduction, how to take care of the Guo Shenshan to lead the industry to promote the zero carbon revolution")</f>
        <v>Partners are required to save energy by 20 %, otherwise they will not get TSMC orders! In addition to reducing carbon reduction, how to take care of the Guo Shenshan to lead the industry to promote the zero carbon revolution</v>
      </c>
    </row>
    <row r="1030">
      <c r="A1030" s="1">
        <v>888.0</v>
      </c>
      <c r="B1030" s="1">
        <v>9.0</v>
      </c>
      <c r="C1030" s="2" t="s">
        <v>2059</v>
      </c>
      <c r="D1030" s="1" t="s">
        <v>2060</v>
      </c>
      <c r="E1030" s="1">
        <v>2.0</v>
      </c>
      <c r="F1030" s="3" t="str">
        <f>IFERROR(__xludf.DUMMYFUNCTION("GOOGLETRANSLATE(D1030,""zh"",""en"")"),"Make good use of the circular alchemy of the ""Pig Team Friends"" Taiwan Sugar Dong seat")</f>
        <v>Make good use of the circular alchemy of the "Pig Team Friends" Taiwan Sugar Dong seat</v>
      </c>
    </row>
    <row r="1031">
      <c r="A1031" s="1">
        <v>889.0</v>
      </c>
      <c r="B1031" s="1">
        <v>1330.0</v>
      </c>
      <c r="C1031" s="2" t="s">
        <v>2061</v>
      </c>
      <c r="D1031" s="1" t="s">
        <v>2062</v>
      </c>
      <c r="E1031" s="1">
        <v>3.0</v>
      </c>
      <c r="F1031" s="3" t="str">
        <f>IFERROR(__xludf.DUMMYFUNCTION("GOOGLETRANSLATE(D1031,""zh"",""en"")"),"Dali Guang, Anlong ... Company governance two feelings! Huang Zhifang: ESG will be the core competitiveness of the future enterprise")</f>
        <v>Dali Guang, Anlong ... Company governance two feelings! Huang Zhifang: ESG will be the core competitiveness of the future enterprise</v>
      </c>
    </row>
    <row r="1032">
      <c r="A1032" s="1">
        <v>890.0</v>
      </c>
      <c r="B1032" s="1">
        <v>1653.0</v>
      </c>
      <c r="C1032" s="2" t="s">
        <v>2063</v>
      </c>
      <c r="D1032" s="1" t="s">
        <v>2064</v>
      </c>
      <c r="E1032" s="1">
        <v>0.0</v>
      </c>
      <c r="F1032" s="3" t="str">
        <f>IFERROR(__xludf.DUMMYFUNCTION("GOOGLETRANSLATE(D1032,""zh"",""en"")"),"To give up high salary and run away from TSMC, you must also solve the ""water crisis"". Wolong Smart uses AI to save 300,000 tons of water for customers")</f>
        <v>To give up high salary and run away from TSMC, you must also solve the "water crisis". Wolong Smart uses AI to save 300,000 tons of water for customers</v>
      </c>
    </row>
    <row r="1033">
      <c r="A1033" s="1">
        <v>891.0</v>
      </c>
      <c r="B1033" s="1">
        <v>908.0</v>
      </c>
      <c r="C1033" s="2" t="s">
        <v>2065</v>
      </c>
      <c r="D1033" s="1" t="s">
        <v>2066</v>
      </c>
      <c r="E1033" s="1">
        <v>1.0</v>
      </c>
      <c r="F1033" s="3" t="str">
        <f>IFERROR(__xludf.DUMMYFUNCTION("GOOGLETRANSLATE(D1033,""zh"",""en"")"),"Banks are thoroughly led customers with 347 million! The HKMA will be fined 30 million in history")</f>
        <v>Banks are thoroughly led customers with 347 million! The HKMA will be fined 30 million in history</v>
      </c>
    </row>
    <row r="1034">
      <c r="A1034" s="1">
        <v>892.0</v>
      </c>
      <c r="B1034" s="1">
        <v>1806.0</v>
      </c>
      <c r="C1034" s="2" t="s">
        <v>2067</v>
      </c>
      <c r="D1034" s="1" t="s">
        <v>2068</v>
      </c>
      <c r="E1034" s="1">
        <v>3.0</v>
      </c>
      <c r="F1034" s="3" t="str">
        <f>IFERROR(__xludf.DUMMYFUNCTION("GOOGLETRANSLATE(D1034,""zh"",""en"")"),"Discussing heavy metal and plasticizers, PVC packaging materials, containers and tableware exit in July 2023 exit")</f>
        <v>Discussing heavy metal and plasticizers, PVC packaging materials, containers and tableware exit in July 2023 exit</v>
      </c>
    </row>
    <row r="1035">
      <c r="A1035" s="1">
        <v>893.0</v>
      </c>
      <c r="B1035" s="1">
        <v>324.0</v>
      </c>
      <c r="C1035" s="2" t="s">
        <v>2069</v>
      </c>
      <c r="D1035" s="1" t="s">
        <v>2070</v>
      </c>
      <c r="E1035" s="1">
        <v>3.0</v>
      </c>
      <c r="F1035" s="3" t="str">
        <f>IFERROR(__xludf.DUMMYFUNCTION("GOOGLETRANSLATE(D1035,""zh"",""en"")"),"Sustainable is not just an environmental issue, it is not opposed to the economy! Cai Qichang: Promoting the sustainable development, the easiest fault us to make")</f>
        <v>Sustainable is not just an environmental issue, it is not opposed to the economy! Cai Qichang: Promoting the sustainable development, the easiest fault us to make</v>
      </c>
    </row>
    <row r="1036">
      <c r="A1036" s="1">
        <v>894.0</v>
      </c>
      <c r="B1036" s="1">
        <v>405.0</v>
      </c>
      <c r="C1036" s="2" t="s">
        <v>2071</v>
      </c>
      <c r="D1036" s="1" t="s">
        <v>2072</v>
      </c>
      <c r="E1036" s="1">
        <v>3.0</v>
      </c>
      <c r="F1036" s="3" t="str">
        <f>IFERROR(__xludf.DUMMYFUNCTION("GOOGLETRANSLATE(D1036,""zh"",""en"")"),"Is it black -hearted? Look at the ""five platforms"" data analysis enterprise ""conscience transcripts""")</f>
        <v>Is it black -hearted? Look at the "five platforms" data analysis enterprise "conscience transcripts"</v>
      </c>
    </row>
    <row r="1037">
      <c r="A1037" s="1">
        <v>895.0</v>
      </c>
      <c r="B1037" s="1">
        <v>827.0</v>
      </c>
      <c r="C1037" s="2" t="s">
        <v>2073</v>
      </c>
      <c r="D1037" s="1" t="s">
        <v>2074</v>
      </c>
      <c r="E1037" s="1">
        <v>0.0</v>
      </c>
      <c r="F1037" s="3" t="str">
        <f>IFERROR(__xludf.DUMMYFUNCTION("GOOGLETRANSLATE(D1037,""zh"",""en"")"),"A perfume discharged with carbon! The green biotechnology team Lanzatech helps American beauty manufacturers to make perfume production more sustainable")</f>
        <v>A perfume discharged with carbon! The green biotechnology team Lanzatech helps American beauty manufacturers to make perfume production more sustainable</v>
      </c>
    </row>
    <row r="1038">
      <c r="A1038" s="1">
        <v>896.0</v>
      </c>
      <c r="B1038" s="1">
        <v>327.0</v>
      </c>
      <c r="C1038" s="2" t="s">
        <v>2075</v>
      </c>
      <c r="D1038" s="1" t="s">
        <v>2076</v>
      </c>
      <c r="E1038" s="1">
        <v>3.0</v>
      </c>
      <c r="F1038" s="3" t="str">
        <f>IFERROR(__xludf.DUMMYFUNCTION("GOOGLETRANSLATE(D1038,""zh"",""en"")"),"Thirty years later, Taiwan became ""the country of the sea""? Green peace alert ""Climate urgency"" ... In the future, the typhoon will flood 5,000 small dome as soon as the typhoon is over")</f>
        <v>Thirty years later, Taiwan became "the country of the sea"? Green peace alert "Climate urgency" ... In the future, the typhoon will flood 5,000 small dome as soon as the typhoon is over</v>
      </c>
    </row>
    <row r="1039">
      <c r="A1039" s="1">
        <v>897.0</v>
      </c>
      <c r="B1039" s="1">
        <v>1151.0</v>
      </c>
      <c r="C1039" s="2" t="s">
        <v>2077</v>
      </c>
      <c r="D1039" s="1" t="s">
        <v>2078</v>
      </c>
      <c r="E1039" s="1">
        <v>0.0</v>
      </c>
      <c r="F1039" s="3" t="str">
        <f>IFERROR(__xludf.DUMMYFUNCTION("GOOGLETRANSLATE(D1039,""zh"",""en"")"),"A year of childcare subsidies was issued, Hon Hai ""raised"" by ""0 to 6 years old companies""! Why choose ""Parenting"" to invest in ESG? Liu Yangwei gave the answer")</f>
        <v>A year of childcare subsidies was issued, Hon Hai "raised" by "0 to 6 years old companies"! Why choose "Parenting" to invest in ESG? Liu Yangwei gave the answer</v>
      </c>
    </row>
    <row r="1040">
      <c r="A1040" s="1">
        <v>898.0</v>
      </c>
      <c r="B1040" s="1">
        <v>1363.0</v>
      </c>
      <c r="C1040" s="2" t="s">
        <v>2079</v>
      </c>
      <c r="D1040" s="1" t="s">
        <v>2080</v>
      </c>
      <c r="E1040" s="1">
        <v>3.0</v>
      </c>
      <c r="F1040" s="3" t="str">
        <f>IFERROR(__xludf.DUMMYFUNCTION("GOOGLETRANSLATE(D1040,""zh"",""en"")"),"The price of carbon rights is refreshed high! Expert: Three -digit tentacles can be within reach, and it is expected to reach 200 euros")</f>
        <v>The price of carbon rights is refreshed high! Expert: Three -digit tentacles can be within reach, and it is expected to reach 200 euros</v>
      </c>
    </row>
    <row r="1041">
      <c r="A1041" s="1">
        <v>899.0</v>
      </c>
      <c r="B1041" s="1">
        <v>2269.0</v>
      </c>
      <c r="C1041" s="2" t="s">
        <v>2081</v>
      </c>
      <c r="D1041" s="1" t="s">
        <v>2082</v>
      </c>
      <c r="E1041" s="1">
        <v>0.0</v>
      </c>
      <c r="F1041" s="3" t="str">
        <f>IFERROR(__xludf.DUMMYFUNCTION("GOOGLETRANSLATE(D1041,""zh"",""en"")"),"Even the garbage reduction has set specific practical goals! How does this Taiwanese culture and innovation become a B -type enterprise and enhance the green life awareness of the printman?")</f>
        <v>Even the garbage reduction has set specific practical goals! How does this Taiwanese culture and innovation become a B -type enterprise and enhance the green life awareness of the printman?</v>
      </c>
    </row>
    <row r="1042">
      <c r="A1042" s="1">
        <v>900.0</v>
      </c>
      <c r="B1042" s="1">
        <v>2154.0</v>
      </c>
      <c r="C1042" s="2" t="s">
        <v>2083</v>
      </c>
      <c r="D1042" s="1" t="s">
        <v>2084</v>
      </c>
      <c r="E1042" s="1">
        <v>0.0</v>
      </c>
      <c r="F1042" s="3" t="str">
        <f>IFERROR(__xludf.DUMMYFUNCTION("GOOGLETRANSLATE(D1042,""zh"",""en"")"),"""Earth is our only shareholder"" Patagonia founder abandoned $ 3 billion ownership, all surplus will be used to save the climate crisis")</f>
        <v>"Earth is our only shareholder" Patagonia founder abandoned $ 3 billion ownership, all surplus will be used to save the climate crisis</v>
      </c>
    </row>
    <row r="1043">
      <c r="A1043" s="1">
        <v>901.0</v>
      </c>
      <c r="B1043" s="1">
        <v>121.0</v>
      </c>
      <c r="C1043" s="2" t="s">
        <v>2085</v>
      </c>
      <c r="D1043" s="1" t="s">
        <v>2086</v>
      </c>
      <c r="E1043" s="1">
        <v>3.0</v>
      </c>
      <c r="F1043" s="3" t="str">
        <f>IFERROR(__xludf.DUMMYFUNCTION("GOOGLETRANSLATE(D1043,""zh"",""en"")"),"Working hours for more than 20 hours, carrying out life and death negotiation ... Can the Labor Law rescue the overwork of the inpatient?")</f>
        <v>Working hours for more than 20 hours, carrying out life and death negotiation ... Can the Labor Law rescue the overwork of the inpatient?</v>
      </c>
    </row>
    <row r="1044">
      <c r="A1044" s="1">
        <v>902.0</v>
      </c>
      <c r="B1044" s="1">
        <v>2411.0</v>
      </c>
      <c r="C1044" s="2" t="s">
        <v>2087</v>
      </c>
      <c r="D1044" s="1" t="s">
        <v>2088</v>
      </c>
      <c r="E1044" s="1">
        <v>0.0</v>
      </c>
      <c r="F1044" s="3" t="str">
        <f>IFERROR(__xludf.DUMMYFUNCTION("GOOGLETRANSLATE(D1044,""zh"",""en"")"),"American preventive health brand Jiakangley walked at the forefront of sustainability and consumer tree planting response to the most ""Jia"" environmental protection time")</f>
        <v>American preventive health brand Jiakangley walked at the forefront of sustainability and consumer tree planting response to the most "Jia" environmental protection time</v>
      </c>
    </row>
    <row r="1045">
      <c r="A1045" s="1">
        <v>903.0</v>
      </c>
      <c r="B1045" s="1">
        <v>895.0</v>
      </c>
      <c r="C1045" s="2" t="s">
        <v>2089</v>
      </c>
      <c r="D1045" s="1" t="s">
        <v>2090</v>
      </c>
      <c r="E1045" s="1">
        <v>4.0</v>
      </c>
      <c r="F1045" s="3" t="str">
        <f>IFERROR(__xludf.DUMMYFUNCTION("GOOGLETRANSLATE(D1045,""zh"",""en"")"),"726 is expected to downgrade! Do you need to ""wear firmly"" without a mask? How much is the difference with the third level ... understand in one picture")</f>
        <v>726 is expected to downgrade! Do you need to "wear firmly" without a mask? How much is the difference with the third level ... understand in one picture</v>
      </c>
    </row>
    <row r="1046">
      <c r="A1046" s="1">
        <v>904.0</v>
      </c>
      <c r="B1046" s="1">
        <v>2453.0</v>
      </c>
      <c r="C1046" s="2" t="s">
        <v>2091</v>
      </c>
      <c r="D1046" s="1" t="s">
        <v>2092</v>
      </c>
      <c r="E1046" s="1">
        <v>0.0</v>
      </c>
      <c r="F1046" s="3" t="str">
        <f>IFERROR(__xludf.DUMMYFUNCTION("GOOGLETRANSLATE(D1046,""zh"",""en"")"),"Hire the drop -off and be more born in the hire ... ""Gan Le Cultural and Creative"" by selling soy milk to allow the weak to cultivate a skill to create a sustainable community support system")</f>
        <v>Hire the drop -off and be more born in the hire ... "Gan Le Cultural and Creative" by selling soy milk to allow the weak to cultivate a skill to create a sustainable community support system</v>
      </c>
    </row>
    <row r="1047">
      <c r="A1047" s="1">
        <v>905.0</v>
      </c>
      <c r="B1047" s="1">
        <v>209.0</v>
      </c>
      <c r="C1047" s="2" t="s">
        <v>2093</v>
      </c>
      <c r="D1047" s="1" t="s">
        <v>2094</v>
      </c>
      <c r="E1047" s="1">
        <v>0.0</v>
      </c>
      <c r="F1047" s="3" t="str">
        <f>IFERROR(__xludf.DUMMYFUNCTION("GOOGLETRANSLATE(D1047,""zh"",""en"")"),"Do the front line of public welfare, TSMC Zhang Shufen: Thank you at the same time as helping others, you have the opportunity to grow yourself up")</f>
        <v>Do the front line of public welfare, TSMC Zhang Shufen: Thank you at the same time as helping others, you have the opportunity to grow yourself up</v>
      </c>
    </row>
    <row r="1048">
      <c r="A1048" s="1">
        <v>906.0</v>
      </c>
      <c r="B1048" s="1">
        <v>1238.0</v>
      </c>
      <c r="C1048" s="2" t="s">
        <v>2095</v>
      </c>
      <c r="D1048" s="1" t="s">
        <v>2096</v>
      </c>
      <c r="E1048" s="1">
        <v>0.0</v>
      </c>
      <c r="F1048" s="3" t="str">
        <f>IFERROR(__xludf.DUMMYFUNCTION("GOOGLETRANSLATE(D1048,""zh"",""en"")"),"COP26 ""Delta to assist the city"" net zero ""to share the solution of electric vehicles and mobile pollution source monitoring networks")</f>
        <v>COP26 "Delta to assist the city" net zero "to share the solution of electric vehicles and mobile pollution source monitoring networks</v>
      </c>
    </row>
    <row r="1049">
      <c r="A1049" s="1">
        <v>907.0</v>
      </c>
      <c r="B1049" s="1">
        <v>1110.0</v>
      </c>
      <c r="C1049" s="2" t="s">
        <v>2097</v>
      </c>
      <c r="D1049" s="1" t="s">
        <v>2098</v>
      </c>
      <c r="E1049" s="1">
        <v>0.0</v>
      </c>
      <c r="F1049" s="3" t="str">
        <f>IFERROR(__xludf.DUMMYFUNCTION("GOOGLETRANSLATE(D1049,""zh"",""en"")"),"The challenge of the ""greening"" steel industry: How can it move towards net zero?")</f>
        <v>The challenge of the "greening" steel industry: How can it move towards net zero?</v>
      </c>
    </row>
    <row r="1050">
      <c r="A1050" s="1">
        <v>908.0</v>
      </c>
      <c r="B1050" s="1">
        <v>1570.0</v>
      </c>
      <c r="C1050" s="2" t="s">
        <v>2099</v>
      </c>
      <c r="D1050" s="1" t="s">
        <v>2100</v>
      </c>
      <c r="E1050" s="1">
        <v>3.0</v>
      </c>
      <c r="F1050" s="3" t="str">
        <f>IFERROR(__xludf.DUMMYFUNCTION("GOOGLETRANSLATE(D1050,""zh"",""en"")"),"""Green Swan"" is here! COP26 blows up the net zero whirlwind. How does climate finance affect Taiwan?")</f>
        <v>"Green Swan" is here! COP26 blows up the net zero whirlwind. How does climate finance affect Taiwan?</v>
      </c>
    </row>
    <row r="1051">
      <c r="A1051" s="1">
        <v>909.0</v>
      </c>
      <c r="B1051" s="1">
        <v>910.0</v>
      </c>
      <c r="C1051" s="2" t="s">
        <v>2101</v>
      </c>
      <c r="D1051" s="1" t="s">
        <v>2102</v>
      </c>
      <c r="E1051" s="1">
        <v>3.0</v>
      </c>
      <c r="F1051" s="3" t="str">
        <f>IFERROR(__xludf.DUMMYFUNCTION("GOOGLETRANSLATE(D1051,""zh"",""en"")"),"Zero Carbon Olympics? East Olympics is known as ""the most green in history."" Experts have said that there are still these problems")</f>
        <v>Zero Carbon Olympics? East Olympics is known as "the most green in history." Experts have said that there are still these problems</v>
      </c>
    </row>
    <row r="1052">
      <c r="A1052" s="1">
        <v>910.0</v>
      </c>
      <c r="B1052" s="1">
        <v>479.0</v>
      </c>
      <c r="C1052" s="2" t="s">
        <v>2103</v>
      </c>
      <c r="D1052" s="1" t="s">
        <v>2104</v>
      </c>
      <c r="E1052" s="1">
        <v>1.0</v>
      </c>
      <c r="F1052" s="3" t="str">
        <f>IFERROR(__xludf.DUMMYFUNCTION("GOOGLETRANSLATE(D1052,""zh"",""en"")"),"There is room for progress in China Steel and Formosa, and South Asia plastic can not even find the number of electricity.")</f>
        <v>There is room for progress in China Steel and Formosa, and South Asia plastic can not even find the number of electricity.</v>
      </c>
    </row>
    <row r="1053">
      <c r="A1053" s="1">
        <v>911.0</v>
      </c>
      <c r="B1053" s="1">
        <v>1153.0</v>
      </c>
      <c r="C1053" s="2" t="s">
        <v>2105</v>
      </c>
      <c r="D1053" s="1" t="s">
        <v>2106</v>
      </c>
      <c r="E1053" s="1">
        <v>0.0</v>
      </c>
      <c r="F1053" s="3" t="str">
        <f>IFERROR(__xludf.DUMMYFUNCTION("GOOGLETRANSLATE(D1053,""zh"",""en"")"),"The supermarket can also buy a ""nude"" cleaner! Taoyuan Qingpu Carrefour take the lead in introducing and looking forward to promoting sustainable consumption awareness")</f>
        <v>The supermarket can also buy a "nude" cleaner! Taoyuan Qingpu Carrefour take the lead in introducing and looking forward to promoting sustainable consumption awareness</v>
      </c>
    </row>
    <row r="1054">
      <c r="A1054" s="1">
        <v>912.0</v>
      </c>
      <c r="B1054" s="1">
        <v>1804.0</v>
      </c>
      <c r="C1054" s="2" t="s">
        <v>2107</v>
      </c>
      <c r="D1054" s="1" t="s">
        <v>2108</v>
      </c>
      <c r="E1054" s="1">
        <v>0.0</v>
      </c>
      <c r="F1054" s="3" t="str">
        <f>IFERROR(__xludf.DUMMYFUNCTION("GOOGLETRANSLATE(D1054,""zh"",""en"")"),"Chenya Energy Fighting 2050 net zero carbon row, ""Changbin Lun Tail East No. 3 Power Plant"" laid the foundation for soil")</f>
        <v>Chenya Energy Fighting 2050 net zero carbon row, "Changbin Lun Tail East No. 3 Power Plant" laid the foundation for soil</v>
      </c>
    </row>
    <row r="1055">
      <c r="A1055" s="1">
        <v>913.0</v>
      </c>
      <c r="B1055" s="1">
        <v>372.0</v>
      </c>
      <c r="C1055" s="2" t="s">
        <v>2109</v>
      </c>
      <c r="D1055" s="1" t="s">
        <v>2110</v>
      </c>
      <c r="E1055" s="1">
        <v>3.0</v>
      </c>
      <c r="F1055" s="3" t="str">
        <f>IFERROR(__xludf.DUMMYFUNCTION("GOOGLETRANSLATE(D1055,""zh"",""en"")"),"""Sustainable Development of Taipei 2020 Volunteer Review Report"" is released in response to the post -epidemic era.")</f>
        <v>"Sustainable Development of Taipei 2020 Volunteer Review Report" is released in response to the post -epidemic era.</v>
      </c>
    </row>
    <row r="1056">
      <c r="A1056" s="1">
        <v>914.0</v>
      </c>
      <c r="B1056" s="1">
        <v>2045.0</v>
      </c>
      <c r="C1056" s="2" t="s">
        <v>2111</v>
      </c>
      <c r="D1056" s="1" t="s">
        <v>2112</v>
      </c>
      <c r="E1056" s="1">
        <v>0.0</v>
      </c>
      <c r="F1056" s="3" t="str">
        <f>IFERROR(__xludf.DUMMYFUNCTION("GOOGLETRANSLATE(D1056,""zh"",""en"")"),"Use 30 minutes to prove that the little black dot on the cake is vanilla seeds! Shin Kong Sanyue puts off the food and food, and do ESG with the manufacturer")</f>
        <v>Use 30 minutes to prove that the little black dot on the cake is vanilla seeds! Shin Kong Sanyue puts off the food and food, and do ESG with the manufacturer</v>
      </c>
    </row>
    <row r="1057">
      <c r="A1057" s="1">
        <v>915.0</v>
      </c>
      <c r="B1057" s="1">
        <v>1051.0</v>
      </c>
      <c r="C1057" s="2" t="s">
        <v>2113</v>
      </c>
      <c r="D1057" s="1" t="s">
        <v>2114</v>
      </c>
      <c r="E1057" s="1">
        <v>3.0</v>
      </c>
      <c r="F1057" s="3" t="str">
        <f>IFERROR(__xludf.DUMMYFUNCTION("GOOGLETRANSLATE(D1057,""zh"",""en"")"),"In -depth interview """" Neesha Wolf, chief expert of the Asian authoritative company governance agency: Company governance does not have ""standard answers"" in Taiwan to change, it is ""culture""!")</f>
        <v>In -depth interview "" Neesha Wolf, chief expert of the Asian authoritative company governance agency: Company governance does not have "standard answers" in Taiwan to change, it is "culture"!</v>
      </c>
    </row>
    <row r="1058">
      <c r="A1058" s="1">
        <v>916.0</v>
      </c>
      <c r="B1058" s="1">
        <v>1874.0</v>
      </c>
      <c r="C1058" s="2" t="s">
        <v>2115</v>
      </c>
      <c r="D1058" s="1" t="s">
        <v>2116</v>
      </c>
      <c r="E1058" s="1">
        <v>0.0</v>
      </c>
      <c r="F1058" s="3" t="str">
        <f>IFERROR(__xludf.DUMMYFUNCTION("GOOGLETRANSLATE(D1058,""zh"",""en"")"),"""Open the shop next to the toilet, the business is so explosive!"" The 30 -year -old old hand shakes and rests the king of Taiwan Zhen milk, revealing ""900 cups daily cup show shop""")</f>
        <v>"Open the shop next to the toilet, the business is so explosive!" The 30 -year -old old hand shakes and rests the king of Taiwan Zhen milk, revealing "900 cups daily cup show shop"</v>
      </c>
    </row>
    <row r="1059">
      <c r="A1059" s="1">
        <v>917.0</v>
      </c>
      <c r="B1059" s="1">
        <v>2372.0</v>
      </c>
      <c r="C1059" s="2" t="s">
        <v>2117</v>
      </c>
      <c r="D1059" s="1" t="s">
        <v>2118</v>
      </c>
      <c r="E1059" s="1">
        <v>0.0</v>
      </c>
      <c r="F1059" s="3" t="str">
        <f>IFERROR(__xludf.DUMMYFUNCTION("GOOGLETRANSLATE(D1059,""zh"",""en"")"),"Emart uses recycling milk bottle to make containers and obtain circular economy certification .. Beauty must be permanent! How does Meike Industry become the ""best to the world"" company?")</f>
        <v>Emart uses recycling milk bottle to make containers and obtain circular economy certification .. Beauty must be permanent! How does Meike Industry become the "best to the world" company?</v>
      </c>
    </row>
    <row r="1060">
      <c r="A1060" s="1">
        <v>918.0</v>
      </c>
      <c r="B1060" s="1">
        <v>83.0</v>
      </c>
      <c r="C1060" s="2" t="s">
        <v>2119</v>
      </c>
      <c r="D1060" s="1" t="s">
        <v>2120</v>
      </c>
      <c r="E1060" s="1">
        <v>0.0</v>
      </c>
      <c r="F1060" s="3" t="str">
        <f>IFERROR(__xludf.DUMMYFUNCTION("GOOGLETRANSLATE(D1060,""zh"",""en"")"),"Get rid of the destiny of foundry ... Taida Electric Cai Rongteng: Green Energy R &amp; D technology will leave Taiwan")</f>
        <v>Get rid of the destiny of foundry ... Taida Electric Cai Rongteng: Green Energy R &amp; D technology will leave Taiwan</v>
      </c>
    </row>
    <row r="1061">
      <c r="A1061" s="1">
        <v>919.0</v>
      </c>
      <c r="B1061" s="1">
        <v>79.0</v>
      </c>
      <c r="C1061" s="2" t="s">
        <v>2121</v>
      </c>
      <c r="D1061" s="1" t="s">
        <v>2122</v>
      </c>
      <c r="E1061" s="1">
        <v>3.0</v>
      </c>
      <c r="F1061" s="3" t="str">
        <f>IFERROR(__xludf.DUMMYFUNCTION("GOOGLETRANSLATE(D1061,""zh"",""en"")"),"Based on warmth, exhaustion of fossil energy")</f>
        <v>Based on warmth, exhaustion of fossil energy</v>
      </c>
    </row>
    <row r="1062">
      <c r="A1062" s="1">
        <v>920.0</v>
      </c>
      <c r="B1062" s="1">
        <v>2324.0</v>
      </c>
      <c r="C1062" s="2" t="s">
        <v>2123</v>
      </c>
      <c r="D1062" s="1" t="s">
        <v>2124</v>
      </c>
      <c r="E1062" s="1">
        <v>1.0</v>
      </c>
      <c r="F1062" s="3" t="str">
        <f>IFERROR(__xludf.DUMMYFUNCTION("GOOGLETRANSLATE(D1062,""zh"",""en"")"),"100,000 people were fired! Silicon Valley's ""largest personnel reduction"" ⋯ meta, Twitter tightened the belt, inventory 8 technology giants lay off storms")</f>
        <v>100,000 people were fired! Silicon Valley's "largest personnel reduction" ⋯ meta, Twitter tightened the belt, inventory 8 technology giants lay off storms</v>
      </c>
    </row>
    <row r="1063">
      <c r="A1063" s="1">
        <v>921.0</v>
      </c>
      <c r="B1063" s="1">
        <v>2463.0</v>
      </c>
      <c r="C1063" s="2" t="s">
        <v>2125</v>
      </c>
      <c r="D1063" s="1" t="s">
        <v>2126</v>
      </c>
      <c r="E1063" s="1">
        <v>3.0</v>
      </c>
      <c r="F1063" s="3" t="str">
        <f>IFERROR(__xludf.DUMMYFUNCTION("GOOGLETRANSLATE(D1063,""zh"",""en"")"),"How to promote permanent? The father of modern management most often asks the three questions of the enterprise")</f>
        <v>How to promote permanent? The father of modern management most often asks the three questions of the enterprise</v>
      </c>
    </row>
    <row r="1064">
      <c r="A1064" s="1">
        <v>922.0</v>
      </c>
      <c r="B1064" s="1">
        <v>996.0</v>
      </c>
      <c r="C1064" s="2" t="s">
        <v>2127</v>
      </c>
      <c r="D1064" s="1" t="s">
        <v>2128</v>
      </c>
      <c r="E1064" s="1">
        <v>3.0</v>
      </c>
      <c r="F1064" s="3" t="str">
        <f>IFERROR(__xludf.DUMMYFUNCTION("GOOGLETRANSLATE(D1064,""zh"",""en"")"),"Taiwan's ""Future"" ""Sustainable is a competition without the end line"", Huang Tianmu, chairman of the HKMA: Facing 4 major issues worldwide seriously")</f>
        <v>Taiwan's "Future" "Sustainable is a competition without the end line", Huang Tianmu, chairman of the HKMA: Facing 4 major issues worldwide seriously</v>
      </c>
    </row>
    <row r="1065">
      <c r="A1065" s="1">
        <v>923.0</v>
      </c>
      <c r="B1065" s="1">
        <v>62.0</v>
      </c>
      <c r="C1065" s="2" t="s">
        <v>2129</v>
      </c>
      <c r="D1065" s="1" t="s">
        <v>2130</v>
      </c>
      <c r="E1065" s="1">
        <v>3.0</v>
      </c>
      <c r="F1065" s="3" t="str">
        <f>IFERROR(__xludf.DUMMYFUNCTION("GOOGLETRANSLATE(D1065,""zh"",""en"")"),"The dirtiest sea bubble garbage stretches for 1 km")</f>
        <v>The dirtiest sea bubble garbage stretches for 1 km</v>
      </c>
    </row>
    <row r="1066">
      <c r="A1066" s="1">
        <v>924.0</v>
      </c>
      <c r="B1066" s="1">
        <v>346.0</v>
      </c>
      <c r="C1066" s="2" t="s">
        <v>2131</v>
      </c>
      <c r="D1066" s="1" t="s">
        <v>2132</v>
      </c>
      <c r="E1066" s="1">
        <v>0.0</v>
      </c>
      <c r="F1066" s="3" t="str">
        <f>IFERROR(__xludf.DUMMYFUNCTION("GOOGLETRANSLATE(D1066,""zh"",""en"")"),"""TSMC expands its talents"" high -voltage and long work hours, but the leaving rate is only 1/3 of the industry ... Industry insiders point out that the key ""selection"" is the key")</f>
        <v>"TSMC expands its talents" high -voltage and long work hours, but the leaving rate is only 1/3 of the industry ... Industry insiders point out that the key "selection" is the key</v>
      </c>
    </row>
    <row r="1067">
      <c r="A1067" s="1">
        <v>925.0</v>
      </c>
      <c r="B1067" s="1">
        <v>651.0</v>
      </c>
      <c r="C1067" s="2" t="s">
        <v>2133</v>
      </c>
      <c r="D1067" s="1" t="s">
        <v>2134</v>
      </c>
      <c r="E1067" s="1">
        <v>3.0</v>
      </c>
      <c r="F1067" s="3" t="str">
        <f>IFERROR(__xludf.DUMMYFUNCTION("GOOGLETRANSLATE(D1067,""zh"",""en"")"),"Demonstrate the worst Dalobin pollution incident in history! Unscrupulous companies hate him the most, ""Ghost Aber"" does not threaten to stick to Taiwan for 25 years!")</f>
        <v>Demonstrate the worst Dalobin pollution incident in history! Unscrupulous companies hate him the most, "Ghost Aber" does not threaten to stick to Taiwan for 25 years!</v>
      </c>
    </row>
    <row r="1068">
      <c r="A1068" s="1">
        <v>926.0</v>
      </c>
      <c r="B1068" s="1">
        <v>1907.0</v>
      </c>
      <c r="C1068" s="2" t="s">
        <v>2135</v>
      </c>
      <c r="D1068" s="1" t="s">
        <v>2136</v>
      </c>
      <c r="E1068" s="1">
        <v>1.0</v>
      </c>
      <c r="F1068" s="3" t="str">
        <f>IFERROR(__xludf.DUMMYFUNCTION("GOOGLETRANSLATE(D1068,""zh"",""en"")"),"Formosa shareholders will be pointed out that international ESG is inferior! ""Small environmental protection shareholders"" expose environmental and human rights hazards every year")</f>
        <v>Formosa shareholders will be pointed out that international ESG is inferior! "Small environmental protection shareholders" expose environmental and human rights hazards every year</v>
      </c>
    </row>
    <row r="1069">
      <c r="A1069" s="1">
        <v>927.0</v>
      </c>
      <c r="B1069" s="1">
        <v>1018.0</v>
      </c>
      <c r="C1069" s="2" t="s">
        <v>2137</v>
      </c>
      <c r="D1069" s="1" t="s">
        <v>2138</v>
      </c>
      <c r="E1069" s="1">
        <v>3.0</v>
      </c>
      <c r="F1069" s="3" t="str">
        <f>IFERROR(__xludf.DUMMYFUNCTION("GOOGLETRANSLATE(D1069,""zh"",""en"")"),"Global power generation facilities have rebounded to a record high! Experts: Energy transformation is extremely slow, and human beings may not escape the worst impact of climate change")</f>
        <v>Global power generation facilities have rebounded to a record high! Experts: Energy transformation is extremely slow, and human beings may not escape the worst impact of climate change</v>
      </c>
    </row>
    <row r="1070">
      <c r="A1070" s="1">
        <v>928.0</v>
      </c>
      <c r="B1070" s="1">
        <v>419.0</v>
      </c>
      <c r="C1070" s="2" t="s">
        <v>2139</v>
      </c>
      <c r="D1070" s="1" t="s">
        <v>2140</v>
      </c>
      <c r="E1070" s="1">
        <v>0.0</v>
      </c>
      <c r="F1070" s="3" t="str">
        <f>IFERROR(__xludf.DUMMYFUNCTION("GOOGLETRANSLATE(D1070,""zh"",""en"")"),"Hu Huisen, general manager of Mori: Taiwan's renewable energy talents are not lacking. What is lacking is that experience hopes that the government will look at the world together")</f>
        <v>Hu Huisen, general manager of Mori: Taiwan's renewable energy talents are not lacking. What is lacking is that experience hopes that the government will look at the world together</v>
      </c>
    </row>
    <row r="1071">
      <c r="A1071" s="1">
        <v>929.0</v>
      </c>
      <c r="B1071" s="1">
        <v>136.0</v>
      </c>
      <c r="C1071" s="2" t="s">
        <v>2141</v>
      </c>
      <c r="D1071" s="1" t="s">
        <v>2142</v>
      </c>
      <c r="E1071" s="1">
        <v>0.0</v>
      </c>
      <c r="F1071" s="3" t="str">
        <f>IFERROR(__xludf.DUMMYFUNCTION("GOOGLETRANSLATE(D1071,""zh"",""en"")"),"Social enterprises to disordinate the mystery anyway")</f>
        <v>Social enterprises to disordinate the mystery anyway</v>
      </c>
    </row>
    <row r="1072">
      <c r="A1072" s="1">
        <v>930.0</v>
      </c>
      <c r="B1072" s="1">
        <v>159.0</v>
      </c>
      <c r="C1072" s="2" t="s">
        <v>2143</v>
      </c>
      <c r="D1072" s="1" t="s">
        <v>2144</v>
      </c>
      <c r="E1072" s="1">
        <v>3.0</v>
      </c>
      <c r="F1072" s="3" t="str">
        <f>IFERROR(__xludf.DUMMYFUNCTION("GOOGLETRANSLATE(D1072,""zh"",""en"")"),"""Taiwan is my home, I have to protect it,"" millions of lawyers abandon American bids into Taiwan environmental protection fighters")</f>
        <v>"Taiwan is my home, I have to protect it," millions of lawyers abandon American bids into Taiwan environmental protection fighters</v>
      </c>
    </row>
    <row r="1073">
      <c r="A1073" s="1">
        <v>931.0</v>
      </c>
      <c r="B1073" s="1">
        <v>2438.0</v>
      </c>
      <c r="C1073" s="2" t="s">
        <v>2145</v>
      </c>
      <c r="D1073" s="1" t="s">
        <v>2146</v>
      </c>
      <c r="E1073" s="1">
        <v>0.0</v>
      </c>
      <c r="F1073" s="3" t="str">
        <f>IFERROR(__xludf.DUMMYFUNCTION("GOOGLETRANSLATE(D1073,""zh"",""en"")"),"Dong Zone tells the truth: The family is in a sustainable, and at the beginning, I just want to reduce losses ... Convenience stores have spawned ""friendly food"", there are these calculations behind")</f>
        <v>Dong Zone tells the truth: The family is in a sustainable, and at the beginning, I just want to reduce losses ... Convenience stores have spawned "friendly food", there are these calculations behind</v>
      </c>
    </row>
    <row r="1074">
      <c r="A1074" s="1">
        <v>932.0</v>
      </c>
      <c r="B1074" s="1">
        <v>37.0</v>
      </c>
      <c r="C1074" s="2" t="s">
        <v>2147</v>
      </c>
      <c r="D1074" s="1" t="s">
        <v>2148</v>
      </c>
      <c r="E1074" s="1">
        <v>4.0</v>
      </c>
      <c r="F1074" s="3" t="str">
        <f>IFERROR(__xludf.DUMMYFUNCTION("GOOGLETRANSLATE(D1074,""zh"",""en"")"),"Fear and not fear")</f>
        <v>Fear and not fear</v>
      </c>
    </row>
    <row r="1075">
      <c r="A1075" s="1">
        <v>933.0</v>
      </c>
      <c r="B1075" s="1">
        <v>1369.0</v>
      </c>
      <c r="C1075" s="2" t="s">
        <v>2149</v>
      </c>
      <c r="D1075" s="1" t="s">
        <v>2150</v>
      </c>
      <c r="E1075" s="1">
        <v>3.0</v>
      </c>
      <c r="F1075" s="3" t="str">
        <f>IFERROR(__xludf.DUMMYFUNCTION("GOOGLETRANSLATE(D1075,""zh"",""en"")"),"Green power shortage encountered the four nuclear referendum, solar gangster: Taiwan green energy has technology, and should focus on building non -nuclear homes")</f>
        <v>Green power shortage encountered the four nuclear referendum, solar gangster: Taiwan green energy has technology, and should focus on building non -nuclear homes</v>
      </c>
    </row>
    <row r="1076">
      <c r="A1076" s="1">
        <v>934.0</v>
      </c>
      <c r="B1076" s="1">
        <v>819.0</v>
      </c>
      <c r="C1076" s="2" t="s">
        <v>2151</v>
      </c>
      <c r="D1076" s="1" t="s">
        <v>2152</v>
      </c>
      <c r="E1076" s="1">
        <v>3.0</v>
      </c>
      <c r="F1076" s="3" t="str">
        <f>IFERROR(__xludf.DUMMYFUNCTION("GOOGLETRANSLATE(D1076,""zh"",""en"")"),"513 Revelation of the power outage: Taiwan is short of water and lacks electricity ... The two main causes allow Taiwan to reduce Taiwan's large carbon households")</f>
        <v>513 Revelation of the power outage: Taiwan is short of water and lacks electricity ... The two main causes allow Taiwan to reduce Taiwan's large carbon households</v>
      </c>
    </row>
    <row r="1077">
      <c r="A1077" s="1">
        <v>935.0</v>
      </c>
      <c r="B1077" s="1">
        <v>629.0</v>
      </c>
      <c r="C1077" s="2" t="s">
        <v>2153</v>
      </c>
      <c r="D1077" s="1" t="s">
        <v>2154</v>
      </c>
      <c r="E1077" s="1">
        <v>3.0</v>
      </c>
      <c r="F1077" s="3" t="str">
        <f>IFERROR(__xludf.DUMMYFUNCTION("GOOGLETRANSLATE(D1077,""zh"",""en"")"),"The Dalai Lama talks to the environmentally friendly girl Belry: The alarm of climate change, wake up the next round of warming troubled times")</f>
        <v>The Dalai Lama talks to the environmentally friendly girl Belry: The alarm of climate change, wake up the next round of warming troubled times</v>
      </c>
    </row>
    <row r="1078">
      <c r="A1078" s="1">
        <v>936.0</v>
      </c>
      <c r="B1078" s="1">
        <v>406.0</v>
      </c>
      <c r="C1078" s="2" t="s">
        <v>2155</v>
      </c>
      <c r="D1078" s="1" t="s">
        <v>2156</v>
      </c>
      <c r="E1078" s="1">
        <v>3.0</v>
      </c>
      <c r="F1078" s="3" t="str">
        <f>IFERROR(__xludf.DUMMYFUNCTION("GOOGLETRANSLATE(D1078,""zh"",""en"")"),"Pick up 2400 kilograms of garbage on holidays! This group of Indonesian migration to Taiwanese lesson: Don't think about who this is the garbage, who is the earth?")</f>
        <v>Pick up 2400 kilograms of garbage on holidays! This group of Indonesian migration to Taiwanese lesson: Don't think about who this is the garbage, who is the earth?</v>
      </c>
    </row>
    <row r="1079">
      <c r="A1079" s="1">
        <v>937.0</v>
      </c>
      <c r="B1079" s="1">
        <v>1424.0</v>
      </c>
      <c r="C1079" s="2" t="s">
        <v>2157</v>
      </c>
      <c r="D1079" s="1" t="s">
        <v>2158</v>
      </c>
      <c r="E1079" s="1">
        <v>0.0</v>
      </c>
      <c r="F1079" s="3" t="str">
        <f>IFERROR(__xludf.DUMMYFUNCTION("GOOGLETRANSLATE(D1079,""zh"",""en"")"),"Five years of performance growth, zero employee departure rate! The secret of the company attracts high -quality customers: first circle fan employees")</f>
        <v>Five years of performance growth, zero employee departure rate! The secret of the company attracts high -quality customers: first circle fan employees</v>
      </c>
    </row>
    <row r="1080">
      <c r="A1080" s="1">
        <v>938.0</v>
      </c>
      <c r="B1080" s="1">
        <v>411.0</v>
      </c>
      <c r="C1080" s="2" t="s">
        <v>2159</v>
      </c>
      <c r="D1080" s="1" t="s">
        <v>2160</v>
      </c>
      <c r="E1080" s="1">
        <v>3.0</v>
      </c>
      <c r="F1080" s="3" t="str">
        <f>IFERROR(__xludf.DUMMYFUNCTION("GOOGLETRANSLATE(D1080,""zh"",""en"")"),"Mitsubishi Heavy Industry and Siemens Energy are all partners! The Denmark New Research Center will vigorously develop zero carbon dioxide shipping")</f>
        <v>Mitsubishi Heavy Industry and Siemens Energy are all partners! The Denmark New Research Center will vigorously develop zero carbon dioxide shipping</v>
      </c>
    </row>
    <row r="1081">
      <c r="A1081" s="1">
        <v>939.0</v>
      </c>
      <c r="B1081" s="1">
        <v>120.0</v>
      </c>
      <c r="C1081" s="2" t="s">
        <v>2161</v>
      </c>
      <c r="D1081" s="1" t="s">
        <v>2162</v>
      </c>
      <c r="E1081" s="1">
        <v>3.0</v>
      </c>
      <c r="F1081" s="3" t="str">
        <f>IFERROR(__xludf.DUMMYFUNCTION("GOOGLETRANSLATE(D1081,""zh"",""en"")"),"What is important for local creation is what to leave")</f>
        <v>What is important for local creation is what to leave</v>
      </c>
    </row>
    <row r="1082">
      <c r="A1082" s="1">
        <v>940.0</v>
      </c>
      <c r="B1082" s="1">
        <v>1001.0</v>
      </c>
      <c r="C1082" s="2" t="s">
        <v>2163</v>
      </c>
      <c r="D1082" s="1" t="s">
        <v>2164</v>
      </c>
      <c r="E1082" s="1">
        <v>3.0</v>
      </c>
      <c r="F1082" s="3" t="str">
        <f>IFERROR(__xludf.DUMMYFUNCTION("GOOGLETRANSLATE(D1082,""zh"",""en"")"),"The drought was followed by heavy rain. How can Taiwan respond to the new normal of the climate?")</f>
        <v>The drought was followed by heavy rain. How can Taiwan respond to the new normal of the climate?</v>
      </c>
    </row>
    <row r="1083">
      <c r="A1083" s="1">
        <v>941.0</v>
      </c>
      <c r="B1083" s="1">
        <v>355.0</v>
      </c>
      <c r="C1083" s="2" t="s">
        <v>2165</v>
      </c>
      <c r="D1083" s="1" t="s">
        <v>2166</v>
      </c>
      <c r="E1083" s="1">
        <v>3.0</v>
      </c>
      <c r="F1083" s="3" t="str">
        <f>IFERROR(__xludf.DUMMYFUNCTION("GOOGLETRANSLATE(D1083,""zh"",""en"")"),"""2020 Taipei Sustainable Future Vision Forum"" published an energy policy, circular city white paper Ke Wenzhe: brave facing sustainable development challenges to create unlimited possibilities")</f>
        <v>"2020 Taipei Sustainable Future Vision Forum" published an energy policy, circular city white paper Ke Wenzhe: brave facing sustainable development challenges to create unlimited possibilities</v>
      </c>
    </row>
    <row r="1084">
      <c r="A1084" s="1">
        <v>942.0</v>
      </c>
      <c r="B1084" s="1">
        <v>449.0</v>
      </c>
      <c r="C1084" s="2" t="s">
        <v>2167</v>
      </c>
      <c r="D1084" s="1" t="s">
        <v>2168</v>
      </c>
      <c r="E1084" s="1">
        <v>0.0</v>
      </c>
      <c r="F1084" s="3" t="str">
        <f>IFERROR(__xludf.DUMMYFUNCTION("GOOGLETRANSLATE(D1084,""zh"",""en"")"),"Brand power is good profit! To set up factories in Cambodia, hiring training is exploited and domestic violence women, so that this jeans brand inventory is empty")</f>
        <v>Brand power is good profit! To set up factories in Cambodia, hiring training is exploited and domestic violence women, so that this jeans brand inventory is empty</v>
      </c>
    </row>
    <row r="1085">
      <c r="A1085" s="1">
        <v>943.0</v>
      </c>
      <c r="B1085" s="1">
        <v>1730.0</v>
      </c>
      <c r="C1085" s="2" t="s">
        <v>2169</v>
      </c>
      <c r="D1085" s="1" t="s">
        <v>2170</v>
      </c>
      <c r="E1085" s="1">
        <v>0.0</v>
      </c>
      <c r="F1085" s="3" t="str">
        <f>IFERROR(__xludf.DUMMYFUNCTION("GOOGLETRANSLATE(D1085,""zh"",""en"")"),"At that time, Guo Dongzun married a century -old Japanese company in four years. Now Hon Hai will win at a speed and eat a new market for electric vehicles from the Japanese car manufacturer?")</f>
        <v>At that time, Guo Dongzun married a century -old Japanese company in four years. Now Hon Hai will win at a speed and eat a new market for electric vehicles from the Japanese car manufacturer?</v>
      </c>
    </row>
    <row r="1086">
      <c r="A1086" s="1">
        <v>944.0</v>
      </c>
      <c r="B1086" s="1">
        <v>1547.0</v>
      </c>
      <c r="C1086" s="2" t="s">
        <v>2171</v>
      </c>
      <c r="D1086" s="1" t="s">
        <v>2172</v>
      </c>
      <c r="E1086" s="1">
        <v>3.0</v>
      </c>
      <c r="F1086" s="3" t="str">
        <f>IFERROR(__xludf.DUMMYFUNCTION("GOOGLETRANSLATE(D1086,""zh"",""en"")"),"Carbon rows are also uneven in the rich and poor! British research: reducing the carbon footprint of the rich is the fastest solution of the net zero")</f>
        <v>Carbon rows are also uneven in the rich and poor! British research: reducing the carbon footprint of the rich is the fastest solution of the net zero</v>
      </c>
    </row>
    <row r="1087">
      <c r="A1087" s="1">
        <v>945.0</v>
      </c>
      <c r="B1087" s="1">
        <v>1427.0</v>
      </c>
      <c r="C1087" s="2" t="s">
        <v>2173</v>
      </c>
      <c r="D1087" s="1" t="s">
        <v>2174</v>
      </c>
      <c r="E1087" s="1">
        <v>0.0</v>
      </c>
      <c r="F1087" s="3" t="str">
        <f>IFERROR(__xludf.DUMMYFUNCTION("GOOGLETRANSLATE(D1087,""zh"",""en"")"),"TOYOTA has developed an electric vehicle for 30 years, why has it joined the battle now? Toyota Zhangnan ambitious interpretation from ""opposition representative"" to ""electric vehicle devil""")</f>
        <v>TOYOTA has developed an electric vehicle for 30 years, why has it joined the battle now? Toyota Zhangnan ambitious interpretation from "opposition representative" to "electric vehicle devil"</v>
      </c>
    </row>
    <row r="1088">
      <c r="A1088" s="1">
        <v>946.0</v>
      </c>
      <c r="B1088" s="1">
        <v>1491.0</v>
      </c>
      <c r="C1088" s="2" t="s">
        <v>2175</v>
      </c>
      <c r="D1088" s="1" t="s">
        <v>2176</v>
      </c>
      <c r="E1088" s="1">
        <v>0.0</v>
      </c>
      <c r="F1088" s="3" t="str">
        <f>IFERROR(__xludf.DUMMYFUNCTION("GOOGLETRANSLATE(D1088,""zh"",""en"")"),"Save the earth by straws and save the countryside! How do I flip the imagination of the disposable straws?")</f>
        <v>Save the earth by straws and save the countryside! How do I flip the imagination of the disposable straws?</v>
      </c>
    </row>
    <row r="1089">
      <c r="A1089" s="1">
        <v>947.0</v>
      </c>
      <c r="B1089" s="1">
        <v>613.0</v>
      </c>
      <c r="C1089" s="2" t="s">
        <v>2177</v>
      </c>
      <c r="D1089" s="1" t="s">
        <v>2178</v>
      </c>
      <c r="E1089" s="1">
        <v>3.0</v>
      </c>
      <c r="F1089" s="3" t="str">
        <f>IFERROR(__xludf.DUMMYFUNCTION("GOOGLETRANSLATE(D1089,""zh"",""en"")"),"Cobalt is an essential element for manufacturing electric vehicle batteries. 60 % come from the Congo ... The price paid is: sweat -sweaty children's workers, toxic rivers")</f>
        <v>Cobalt is an essential element for manufacturing electric vehicle batteries. 60 % come from the Congo ... The price paid is: sweat -sweaty children's workers, toxic rivers</v>
      </c>
    </row>
    <row r="1090">
      <c r="A1090" s="1">
        <v>948.0</v>
      </c>
      <c r="B1090" s="1">
        <v>1743.0</v>
      </c>
      <c r="C1090" s="2" t="s">
        <v>2179</v>
      </c>
      <c r="D1090" s="1" t="s">
        <v>2180</v>
      </c>
      <c r="E1090" s="1">
        <v>2.0</v>
      </c>
      <c r="F1090" s="3" t="str">
        <f>IFERROR(__xludf.DUMMYFUNCTION("GOOGLETRANSLATE(D1090,""zh"",""en"")"),"After 6 years, Zhang Guowei entered the Green Gate of Changrong! Now that Xingyu has a loss of more than 6 billion now, the reason is behind the seat of the Chief of Rong?")</f>
        <v>After 6 years, Zhang Guowei entered the Green Gate of Changrong! Now that Xingyu has a loss of more than 6 billion now, the reason is behind the seat of the Chief of Rong?</v>
      </c>
    </row>
    <row r="1091">
      <c r="A1091" s="1">
        <v>949.0</v>
      </c>
      <c r="B1091" s="1">
        <v>464.0</v>
      </c>
      <c r="C1091" s="2" t="s">
        <v>2181</v>
      </c>
      <c r="D1091" s="1" t="s">
        <v>2182</v>
      </c>
      <c r="E1091" s="1">
        <v>3.0</v>
      </c>
      <c r="F1091" s="3" t="str">
        <f>IFERROR(__xludf.DUMMYFUNCTION("GOOGLETRANSLATE(D1091,""zh"",""en"")"),"Six heavy metal air pollution rates should be aggravated! Why do the Environmental Protection Agency still have reasons to reduce air pollution fees?")</f>
        <v>Six heavy metal air pollution rates should be aggravated! Why do the Environmental Protection Agency still have reasons to reduce air pollution fees?</v>
      </c>
    </row>
    <row r="1092">
      <c r="A1092" s="1">
        <v>950.0</v>
      </c>
      <c r="B1092" s="1">
        <v>458.0</v>
      </c>
      <c r="C1092" s="2" t="s">
        <v>2183</v>
      </c>
      <c r="D1092" s="1" t="s">
        <v>2184</v>
      </c>
      <c r="E1092" s="1">
        <v>0.0</v>
      </c>
      <c r="F1092" s="3" t="str">
        <f>IFERROR(__xludf.DUMMYFUNCTION("GOOGLETRANSLATE(D1092,""zh"",""en"")"),"The new coronary pneumonia's epidemic creates the global aviation industry. How can China Airlines earn 2.4 billion yuan in a quarter?")</f>
        <v>The new coronary pneumonia's epidemic creates the global aviation industry. How can China Airlines earn 2.4 billion yuan in a quarter?</v>
      </c>
    </row>
    <row r="1093">
      <c r="A1093" s="1">
        <v>951.0</v>
      </c>
      <c r="B1093" s="1">
        <v>988.0</v>
      </c>
      <c r="C1093" s="2" t="s">
        <v>2185</v>
      </c>
      <c r="D1093" s="1" t="s">
        <v>2186</v>
      </c>
      <c r="E1093" s="1">
        <v>0.0</v>
      </c>
      <c r="F1093" s="3" t="str">
        <f>IFERROR(__xludf.DUMMYFUNCTION("GOOGLETRANSLATE(D1093,""zh"",""en"")"),"Tesla talks about battery recycling. The proportion of waste batteries is 0%")</f>
        <v>Tesla talks about battery recycling. The proportion of waste batteries is 0%</v>
      </c>
    </row>
    <row r="1094">
      <c r="A1094" s="1">
        <v>952.0</v>
      </c>
      <c r="B1094" s="1">
        <v>1483.0</v>
      </c>
      <c r="C1094" s="2" t="s">
        <v>2187</v>
      </c>
      <c r="D1094" s="1" t="s">
        <v>2188</v>
      </c>
      <c r="E1094" s="1">
        <v>3.0</v>
      </c>
      <c r="F1094" s="3" t="str">
        <f>IFERROR(__xludf.DUMMYFUNCTION("GOOGLETRANSLATE(D1094,""zh"",""en"")"),"No oil can be added, supermarkets are out of stock .... In the era of lack of work, how can companies keep people pay attention?")</f>
        <v>No oil can be added, supermarkets are out of stock .... In the era of lack of work, how can companies keep people pay attention?</v>
      </c>
    </row>
    <row r="1095">
      <c r="A1095" s="1">
        <v>953.0</v>
      </c>
      <c r="B1095" s="1">
        <v>2240.0</v>
      </c>
      <c r="C1095" s="2" t="s">
        <v>2189</v>
      </c>
      <c r="D1095" s="1" t="s">
        <v>2190</v>
      </c>
      <c r="E1095" s="1">
        <v>0.0</v>
      </c>
      <c r="F1095" s="3" t="str">
        <f>IFERROR(__xludf.DUMMYFUNCTION("GOOGLETRANSLATE(D1095,""zh"",""en"")"),"Guo Dongkai's latest electric recreational vehicle Model B has accelerated to 100 kilometers only six seconds! Hon Hai today published three EVs in Taiwan, Thailand, and the United States")</f>
        <v>Guo Dongkai's latest electric recreational vehicle Model B has accelerated to 100 kilometers only six seconds! Hon Hai today published three EVs in Taiwan, Thailand, and the United States</v>
      </c>
    </row>
    <row r="1096">
      <c r="A1096" s="1">
        <v>954.0</v>
      </c>
      <c r="B1096" s="1">
        <v>1239.0</v>
      </c>
      <c r="C1096" s="2" t="s">
        <v>2191</v>
      </c>
      <c r="D1096" s="1" t="s">
        <v>2192</v>
      </c>
      <c r="E1096" s="1">
        <v>0.0</v>
      </c>
      <c r="F1096" s="3" t="str">
        <f>IFERROR(__xludf.DUMMYFUNCTION("GOOGLETRANSLATE(D1096,""zh"",""en"")"),"Open the box Hon Hai version of the Yuan universe! Being able to take a selfie with Guo Taiming and Liu Yangwei, you can also take the electric buses first")</f>
        <v>Open the box Hon Hai version of the Yuan universe! Being able to take a selfie with Guo Taiming and Liu Yangwei, you can also take the electric buses first</v>
      </c>
    </row>
    <row r="1097">
      <c r="A1097" s="1">
        <v>955.0</v>
      </c>
      <c r="B1097" s="1">
        <v>1119.0</v>
      </c>
      <c r="C1097" s="2" t="s">
        <v>2193</v>
      </c>
      <c r="D1097" s="1" t="s">
        <v>2194</v>
      </c>
      <c r="E1097" s="1">
        <v>3.0</v>
      </c>
      <c r="F1097" s="3" t="str">
        <f>IFERROR(__xludf.DUMMYFUNCTION("GOOGLETRANSLATE(D1097,""zh"",""en"")"),"The biggest reason behind it is the biggest reason for oil prices! Tao Dong: A global performance crisis seems to be opening")</f>
        <v>The biggest reason behind it is the biggest reason for oil prices! Tao Dong: A global performance crisis seems to be opening</v>
      </c>
    </row>
    <row r="1098">
      <c r="A1098" s="1">
        <v>956.0</v>
      </c>
      <c r="B1098" s="1">
        <v>1495.0</v>
      </c>
      <c r="C1098" s="2" t="s">
        <v>2195</v>
      </c>
      <c r="D1098" s="1" t="s">
        <v>2196</v>
      </c>
      <c r="E1098" s="1">
        <v>0.0</v>
      </c>
      <c r="F1098" s="3" t="str">
        <f>IFERROR(__xludf.DUMMYFUNCTION("GOOGLETRANSLATE(D1098,""zh"",""en"")"),"Carrefour coffee brand Inlove Café appeared! How can it stand out in the red sea in the supermarket?")</f>
        <v>Carrefour coffee brand Inlove Café appeared! How can it stand out in the red sea in the supermarket?</v>
      </c>
    </row>
    <row r="1099">
      <c r="A1099" s="1">
        <v>957.0</v>
      </c>
      <c r="B1099" s="1">
        <v>1506.0</v>
      </c>
      <c r="C1099" s="2" t="s">
        <v>2197</v>
      </c>
      <c r="D1099" s="1" t="s">
        <v>2198</v>
      </c>
      <c r="E1099" s="1">
        <v>3.0</v>
      </c>
      <c r="F1099" s="3" t="str">
        <f>IFERROR(__xludf.DUMMYFUNCTION("GOOGLETRANSLATE(D1099,""zh"",""en"")"),"Silk not only make clothes! It can also be used as a food coating for food preservation to reduce food waste")</f>
        <v>Silk not only make clothes! It can also be used as a food coating for food preservation to reduce food waste</v>
      </c>
    </row>
    <row r="1100">
      <c r="A1100" s="1">
        <v>958.0</v>
      </c>
      <c r="B1100" s="1">
        <v>476.0</v>
      </c>
      <c r="C1100" s="2" t="s">
        <v>2199</v>
      </c>
      <c r="D1100" s="1" t="s">
        <v>2200</v>
      </c>
      <c r="E1100" s="1">
        <v>0.0</v>
      </c>
      <c r="F1100" s="3" t="str">
        <f>IFERROR(__xludf.DUMMYFUNCTION("GOOGLETRANSLATE(D1100,""zh"",""en"")"),"Slimming first, then supporting Mao Di, squatting for two years and returning to profit for two years")</f>
        <v>Slimming first, then supporting Mao Di, squatting for two years and returning to profit for two years</v>
      </c>
    </row>
    <row r="1101">
      <c r="A1101" s="1">
        <v>959.0</v>
      </c>
      <c r="B1101" s="1">
        <v>534.0</v>
      </c>
      <c r="C1101" s="2" t="s">
        <v>2201</v>
      </c>
      <c r="D1101" s="1" t="s">
        <v>2202</v>
      </c>
      <c r="E1101" s="1">
        <v>3.0</v>
      </c>
      <c r="F1101" s="3" t="str">
        <f>IFERROR(__xludf.DUMMYFUNCTION("GOOGLETRANSLATE(D1101,""zh"",""en"")"),"The temperature drops suddenly! Purchase purchase guide: lamp tube, blades, ceramics ... how to pick 5 major electric heaters? This is the most power -consuming")</f>
        <v>The temperature drops suddenly! Purchase purchase guide: lamp tube, blades, ceramics ... how to pick 5 major electric heaters? This is the most power -consuming</v>
      </c>
    </row>
    <row r="1102">
      <c r="A1102" s="1">
        <v>960.0</v>
      </c>
      <c r="B1102" s="1">
        <v>1550.0</v>
      </c>
      <c r="C1102" s="2" t="s">
        <v>2203</v>
      </c>
      <c r="D1102" s="1" t="s">
        <v>2204</v>
      </c>
      <c r="E1102" s="1">
        <v>0.0</v>
      </c>
      <c r="F1102" s="3" t="str">
        <f>IFERROR(__xludf.DUMMYFUNCTION("GOOGLETRANSLATE(D1102,""zh"",""en"")"),"Fifty years ago, the employees were settled by exclusive nursery to work with peace of mind, and it was flexible to get off work! The ancestor of the delivery platform and subscription system: Yangle Duo mother")</f>
        <v>Fifty years ago, the employees were settled by exclusive nursery to work with peace of mind, and it was flexible to get off work! The ancestor of the delivery platform and subscription system: Yangle Duo mother</v>
      </c>
    </row>
    <row r="1103">
      <c r="A1103" s="1">
        <v>961.0</v>
      </c>
      <c r="B1103" s="1">
        <v>666.0</v>
      </c>
      <c r="C1103" s="2" t="s">
        <v>2205</v>
      </c>
      <c r="D1103" s="1" t="s">
        <v>2206</v>
      </c>
      <c r="E1103" s="1">
        <v>3.0</v>
      </c>
      <c r="F1103" s="3" t="str">
        <f>IFERROR(__xludf.DUMMYFUNCTION("GOOGLETRANSLATE(D1103,""zh"",""en"")"),"Does electric vehicle not carbon? Battery manufacturing is more environmentally friendly? Analysis: Why do Taiwanese need to care more about electric vehicles")</f>
        <v>Does electric vehicle not carbon? Battery manufacturing is more environmentally friendly? Analysis: Why do Taiwanese need to care more about electric vehicles</v>
      </c>
    </row>
    <row r="1104">
      <c r="A1104" s="1">
        <v>962.0</v>
      </c>
      <c r="B1104" s="1">
        <v>1597.0</v>
      </c>
      <c r="C1104" s="2" t="s">
        <v>2207</v>
      </c>
      <c r="D1104" s="1" t="s">
        <v>2208</v>
      </c>
      <c r="E1104" s="1">
        <v>0.0</v>
      </c>
      <c r="F1104" s="3" t="str">
        <f>IFERROR(__xludf.DUMMYFUNCTION("GOOGLETRANSLATE(D1104,""zh"",""en"")"),"Can't make money by selling milk alone! Disassembling the brand of fresh dairy workshop")</f>
        <v>Can't make money by selling milk alone! Disassembling the brand of fresh dairy workshop</v>
      </c>
    </row>
    <row r="1105">
      <c r="A1105" s="1">
        <v>963.0</v>
      </c>
      <c r="B1105" s="1">
        <v>961.0</v>
      </c>
      <c r="C1105" s="2" t="s">
        <v>2209</v>
      </c>
      <c r="D1105" s="1" t="s">
        <v>2210</v>
      </c>
      <c r="E1105" s="1">
        <v>3.0</v>
      </c>
      <c r="F1105" s="3" t="str">
        <f>IFERROR(__xludf.DUMMYFUNCTION("GOOGLETRANSLATE(D1105,""zh"",""en"")"),"Inclusive finance allows the public to enjoy good financial services")</f>
        <v>Inclusive finance allows the public to enjoy good financial services</v>
      </c>
    </row>
    <row r="1106">
      <c r="A1106" s="1">
        <v>964.0</v>
      </c>
      <c r="B1106" s="1">
        <v>82.0</v>
      </c>
      <c r="C1106" s="2" t="s">
        <v>2211</v>
      </c>
      <c r="D1106" s="1" t="s">
        <v>2212</v>
      </c>
      <c r="E1106" s="1">
        <v>4.0</v>
      </c>
      <c r="F1106" s="3" t="str">
        <f>IFERROR(__xludf.DUMMYFUNCTION("GOOGLETRANSLATE(D1106,""zh"",""en"")"),"""Women who do not check the lessons!"" The crisis of the girl in the end of the artillery exposed the crisis of gender equality education in Taiwan")</f>
        <v>"Women who do not check the lessons!" The crisis of the girl in the end of the artillery exposed the crisis of gender equality education in Taiwan</v>
      </c>
    </row>
    <row r="1107">
      <c r="A1107" s="1">
        <v>965.0</v>
      </c>
      <c r="B1107" s="1">
        <v>1945.0</v>
      </c>
      <c r="C1107" s="2" t="s">
        <v>2213</v>
      </c>
      <c r="D1107" s="1" t="s">
        <v>2214</v>
      </c>
      <c r="E1107" s="1">
        <v>3.0</v>
      </c>
      <c r="F1107" s="3" t="str">
        <f>IFERROR(__xludf.DUMMYFUNCTION("GOOGLETRANSLATE(D1107,""zh"",""en"")"),"2022 Passing plastic reduction evaluation, green and peaceful names have the most retreat to the whole United States")</f>
        <v>2022 Passing plastic reduction evaluation, green and peaceful names have the most retreat to the whole United States</v>
      </c>
    </row>
    <row r="1108">
      <c r="A1108" s="1">
        <v>966.0</v>
      </c>
      <c r="B1108" s="1">
        <v>2284.0</v>
      </c>
      <c r="C1108" s="2" t="s">
        <v>2215</v>
      </c>
      <c r="D1108" s="1" t="s">
        <v>2216</v>
      </c>
      <c r="E1108" s="1">
        <v>0.0</v>
      </c>
      <c r="F1108" s="3" t="str">
        <f>IFERROR(__xludf.DUMMYFUNCTION("GOOGLETRANSLATE(D1108,""zh"",""en"")"),"Do not sell a film and change to electric vehicle batteries! How did Kodak do from the layoffs to hundreds of positions?")</f>
        <v>Do not sell a film and change to electric vehicle batteries! How did Kodak do from the layoffs to hundreds of positions?</v>
      </c>
    </row>
    <row r="1109">
      <c r="A1109" s="1">
        <v>967.0</v>
      </c>
      <c r="B1109" s="1">
        <v>728.0</v>
      </c>
      <c r="C1109" s="2" t="s">
        <v>2217</v>
      </c>
      <c r="D1109" s="1" t="s">
        <v>2218</v>
      </c>
      <c r="E1109" s="1">
        <v>0.0</v>
      </c>
      <c r="F1109" s="3" t="str">
        <f>IFERROR(__xludf.DUMMYFUNCTION("GOOGLETRANSLATE(D1109,""zh"",""en"")"),"""Supply Chain Greening"" is related to Taiwanese enterprises! What did Dadian do to become Taiwan's most sustainable company?")</f>
        <v>"Supply Chain Greening" is related to Taiwanese enterprises! What did Dadian do to become Taiwan's most sustainable company?</v>
      </c>
    </row>
    <row r="1110">
      <c r="A1110" s="1">
        <v>968.0</v>
      </c>
      <c r="B1110" s="1">
        <v>979.0</v>
      </c>
      <c r="C1110" s="2" t="s">
        <v>2219</v>
      </c>
      <c r="D1110" s="1" t="s">
        <v>2220</v>
      </c>
      <c r="E1110" s="1">
        <v>0.0</v>
      </c>
      <c r="F1110" s="3" t="str">
        <f>IFERROR(__xludf.DUMMYFUNCTION("GOOGLETRANSLATE(D1110,""zh"",""en"")"),"Mori Energy Application is listed! From solar and offshore wind power to green power sales, how to build a new energy kingdom?")</f>
        <v>Mori Energy Application is listed! From solar and offshore wind power to green power sales, how to build a new energy kingdom?</v>
      </c>
    </row>
    <row r="1111">
      <c r="A1111" s="1">
        <v>969.0</v>
      </c>
      <c r="B1111" s="1">
        <v>439.0</v>
      </c>
      <c r="C1111" s="2" t="s">
        <v>2221</v>
      </c>
      <c r="D1111" s="1" t="s">
        <v>2222</v>
      </c>
      <c r="E1111" s="1">
        <v>3.0</v>
      </c>
      <c r="F1111" s="3" t="str">
        <f>IFERROR(__xludf.DUMMYFUNCTION("GOOGLETRANSLATE(D1111,""zh"",""en"")"),"Hou Youyi: ""SDGS is my biggest governance goal"" Liudu has developed sustainable development in New Taipei to win the three crowns")</f>
        <v>Hou Youyi: "SDGS is my biggest governance goal" Liudu has developed sustainable development in New Taipei to win the three crowns</v>
      </c>
    </row>
    <row r="1112">
      <c r="A1112" s="1">
        <v>970.0</v>
      </c>
      <c r="B1112" s="1">
        <v>1284.0</v>
      </c>
      <c r="C1112" s="2" t="s">
        <v>2223</v>
      </c>
      <c r="D1112" s="1" t="s">
        <v>2224</v>
      </c>
      <c r="E1112" s="1">
        <v>0.0</v>
      </c>
      <c r="F1112" s="3" t="str">
        <f>IFERROR(__xludf.DUMMYFUNCTION("GOOGLETRANSLATE(D1112,""zh"",""en"")"),"Guangyang will fight for ""23 -Lianba in locomotive sales and the second brother in the electric motor vehicle market!"" Dongzhi Ke Shengfeng's layout is open")</f>
        <v>Guangyang will fight for "23 -Lianba in locomotive sales and the second brother in the electric motor vehicle market!" Dongzhi Ke Shengfeng's layout is open</v>
      </c>
    </row>
    <row r="1113">
      <c r="A1113" s="1">
        <v>971.0</v>
      </c>
      <c r="B1113" s="1">
        <v>1472.0</v>
      </c>
      <c r="C1113" s="2" t="s">
        <v>2225</v>
      </c>
      <c r="D1113" s="1" t="s">
        <v>2226</v>
      </c>
      <c r="E1113" s="1">
        <v>0.0</v>
      </c>
      <c r="F1113" s="3" t="str">
        <f>IFERROR(__xludf.DUMMYFUNCTION("GOOGLETRANSLATE(D1113,""zh"",""en"")"),"""Become the best company to the world""! The three major facing the carbon footprint of beauty, how does Emart achieve green action?")</f>
        <v>"Become the best company to the world"! The three major facing the carbon footprint of beauty, how does Emart achieve green action?</v>
      </c>
    </row>
    <row r="1114">
      <c r="A1114" s="1">
        <v>972.0</v>
      </c>
      <c r="B1114" s="1">
        <v>1402.0</v>
      </c>
      <c r="C1114" s="2" t="s">
        <v>2227</v>
      </c>
      <c r="D1114" s="1" t="s">
        <v>2228</v>
      </c>
      <c r="E1114" s="1">
        <v>3.0</v>
      </c>
      <c r="F1114" s="3" t="str">
        <f>IFERROR(__xludf.DUMMYFUNCTION("GOOGLETRANSLATE(D1114,""zh"",""en"")"),"Carbon costs have to wait! How much do you use? The EIA intendes to announce another ""retaining elasticity""")</f>
        <v>Carbon costs have to wait! How much do you use? The EIA intendes to announce another "retaining elasticity"</v>
      </c>
    </row>
    <row r="1115">
      <c r="A1115" s="1">
        <v>973.0</v>
      </c>
      <c r="B1115" s="1">
        <v>2051.0</v>
      </c>
      <c r="C1115" s="2" t="s">
        <v>2229</v>
      </c>
      <c r="D1115" s="1" t="s">
        <v>2230</v>
      </c>
      <c r="E1115" s="1">
        <v>3.0</v>
      </c>
      <c r="F1115" s="3" t="str">
        <f>IFERROR(__xludf.DUMMYFUNCTION("GOOGLETRANSLATE(D1115,""zh"",""en"")"),"""The King of Taiwan"" Lin Yan donated 30.3 billion before his lifetime. Why spent 1.2 billion in 7 years? Son kissed the fire line: It is not so simple to do public welfare")</f>
        <v>"The King of Taiwan" Lin Yan donated 30.3 billion before his lifetime. Why spent 1.2 billion in 7 years? Son kissed the fire line: It is not so simple to do public welfare</v>
      </c>
    </row>
    <row r="1116">
      <c r="A1116" s="1">
        <v>974.0</v>
      </c>
      <c r="B1116" s="1">
        <v>838.0</v>
      </c>
      <c r="C1116" s="2" t="s">
        <v>2231</v>
      </c>
      <c r="D1116" s="1" t="s">
        <v>2232</v>
      </c>
      <c r="E1116" s="1">
        <v>3.0</v>
      </c>
      <c r="F1116" s="3" t="str">
        <f>IFERROR(__xludf.DUMMYFUNCTION("GOOGLETRANSLATE(D1116,""zh"",""en"")"),"Test trust at all times! Chongyue Dong seat: The epidemic will last for a while, what we should think about")</f>
        <v>Test trust at all times! Chongyue Dong seat: The epidemic will last for a while, what we should think about</v>
      </c>
    </row>
    <row r="1117">
      <c r="A1117" s="1">
        <v>975.0</v>
      </c>
      <c r="B1117" s="1">
        <v>768.0</v>
      </c>
      <c r="C1117" s="2" t="s">
        <v>2233</v>
      </c>
      <c r="D1117" s="1" t="s">
        <v>2234</v>
      </c>
      <c r="E1117" s="1">
        <v>3.0</v>
      </c>
      <c r="F1117" s="3" t="str">
        <f>IFERROR(__xludf.DUMMYFUNCTION("GOOGLETRANSLATE(D1117,""zh"",""en"")"),"When the whole Taiwan is facing a crisis of water shortage ... Only the ""county and city"" has no reservoir, but it is rare for 40 years without water limit. How can it do it?")</f>
        <v>When the whole Taiwan is facing a crisis of water shortage ... Only the "county and city" has no reservoir, but it is rare for 40 years without water limit. How can it do it?</v>
      </c>
    </row>
    <row r="1118">
      <c r="A1118" s="1">
        <v>976.0</v>
      </c>
      <c r="B1118" s="1">
        <v>1006.0</v>
      </c>
      <c r="C1118" s="2" t="s">
        <v>2235</v>
      </c>
      <c r="D1118" s="1" t="s">
        <v>2236</v>
      </c>
      <c r="E1118" s="1">
        <v>4.0</v>
      </c>
      <c r="F1118" s="3" t="str">
        <f>IFERROR(__xludf.DUMMYFUNCTION("GOOGLETRANSLATE(D1118,""zh"",""en"")"),"Taiwan Port Port Line Co., Ltd. ""New offshore wind power personnel transportation ship"" holds a watering ceremony")</f>
        <v>Taiwan Port Port Line Co., Ltd. "New offshore wind power personnel transportation ship" holds a watering ceremony</v>
      </c>
    </row>
    <row r="1119">
      <c r="A1119" s="1">
        <v>977.0</v>
      </c>
      <c r="B1119" s="1">
        <v>1048.0</v>
      </c>
      <c r="C1119" s="2" t="s">
        <v>2237</v>
      </c>
      <c r="D1119" s="1" t="s">
        <v>2238</v>
      </c>
      <c r="E1119" s="1">
        <v>0.0</v>
      </c>
      <c r="F1119" s="3" t="str">
        <f>IFERROR(__xludf.DUMMYFUNCTION("GOOGLETRANSLATE(D1119,""zh"",""en"")"),"The model of exhaust gas recovery and reuse! CNPC Petrochemical Department smashed 1.1 billion carbon reduction")</f>
        <v>The model of exhaust gas recovery and reuse! CNPC Petrochemical Department smashed 1.1 billion carbon reduction</v>
      </c>
    </row>
    <row r="1120">
      <c r="A1120" s="1">
        <v>978.0</v>
      </c>
      <c r="B1120" s="1">
        <v>1326.0</v>
      </c>
      <c r="C1120" s="2" t="s">
        <v>2239</v>
      </c>
      <c r="D1120" s="1" t="s">
        <v>2240</v>
      </c>
      <c r="E1120" s="1">
        <v>3.0</v>
      </c>
      <c r="F1120" s="3" t="str">
        <f>IFERROR(__xludf.DUMMYFUNCTION("GOOGLETRANSLATE(D1120,""zh"",""en"")"),"Citizen Awakening becomes a sustainable core World Cleanup Day call for world citizens to clean the world")</f>
        <v>Citizen Awakening becomes a sustainable core World Cleanup Day call for world citizens to clean the world</v>
      </c>
    </row>
    <row r="1121">
      <c r="A1121" s="1">
        <v>979.0</v>
      </c>
      <c r="B1121" s="1">
        <v>1844.0</v>
      </c>
      <c r="C1121" s="2" t="s">
        <v>2241</v>
      </c>
      <c r="D1121" s="1" t="s">
        <v>2242</v>
      </c>
      <c r="E1121" s="1">
        <v>1.0</v>
      </c>
      <c r="F1121" s="3" t="str">
        <f>IFERROR(__xludf.DUMMYFUNCTION("GOOGLETRANSLATE(D1121,""zh"",""en"")"),"His labor conditions, self -driving casualties ... Tesla was kicked out of the ESG index! Musk: ESG is a scam")</f>
        <v>His labor conditions, self -driving casualties ... Tesla was kicked out of the ESG index! Musk: ESG is a scam</v>
      </c>
    </row>
    <row r="1122">
      <c r="A1122" s="1">
        <v>980.0</v>
      </c>
      <c r="B1122" s="1">
        <v>1912.0</v>
      </c>
      <c r="C1122" s="2" t="s">
        <v>2243</v>
      </c>
      <c r="D1122" s="1" t="s">
        <v>2244</v>
      </c>
      <c r="E1122" s="1">
        <v>0.0</v>
      </c>
      <c r="F1122" s="3" t="str">
        <f>IFERROR(__xludf.DUMMYFUNCTION("GOOGLETRANSLATE(D1122,""zh"",""en"")"),"There will be the second pharmaceutical factory in Taiwan! After buying Eden Biomedical, Bao Rui smashed another 6 billion yuan to buy Antario. Who is the biggest winner?")</f>
        <v>There will be the second pharmaceutical factory in Taiwan! After buying Eden Biomedical, Bao Rui smashed another 6 billion yuan to buy Antario. Who is the biggest winner?</v>
      </c>
    </row>
    <row r="1123">
      <c r="A1123" s="1">
        <v>981.0</v>
      </c>
      <c r="B1123" s="1">
        <v>859.0</v>
      </c>
      <c r="C1123" s="2" t="s">
        <v>2245</v>
      </c>
      <c r="D1123" s="1" t="s">
        <v>2246</v>
      </c>
      <c r="E1123" s="1">
        <v>0.0</v>
      </c>
      <c r="F1123" s="3" t="str">
        <f>IFERROR(__xludf.DUMMYFUNCTION("GOOGLETRANSLATE(D1123,""zh"",""en"")"),"Promote zero carbon row Fubon gold to deepen green financial influence")</f>
        <v>Promote zero carbon row Fubon gold to deepen green financial influence</v>
      </c>
    </row>
    <row r="1124">
      <c r="A1124" s="1">
        <v>982.0</v>
      </c>
      <c r="B1124" s="1">
        <v>412.0</v>
      </c>
      <c r="C1124" s="2" t="s">
        <v>2247</v>
      </c>
      <c r="D1124" s="1" t="s">
        <v>2248</v>
      </c>
      <c r="E1124" s="1">
        <v>3.0</v>
      </c>
      <c r="F1124" s="3" t="str">
        <f>IFERROR(__xludf.DUMMYFUNCTION("GOOGLETRANSLATE(D1124,""zh"",""en"")"),"""Invest in the renewal energy market, we have no choice!"" The two major energy dealers in the world increased the two types of investment")</f>
        <v>"Invest in the renewal energy market, we have no choice!" The two major energy dealers in the world increased the two types of investment</v>
      </c>
    </row>
    <row r="1125">
      <c r="A1125" s="1">
        <v>983.0</v>
      </c>
      <c r="B1125" s="1">
        <v>2251.0</v>
      </c>
      <c r="C1125" s="2" t="s">
        <v>2249</v>
      </c>
      <c r="D1125" s="1" t="s">
        <v>2250</v>
      </c>
      <c r="E1125" s="1">
        <v>0.0</v>
      </c>
      <c r="F1125" s="3" t="str">
        <f>IFERROR(__xludf.DUMMYFUNCTION("GOOGLETRANSLATE(D1125,""zh"",""en"")"),"At the age of 40, the old factory faded out of the mobile phone and turned into Tesla and the police camera supply chain, so that the ""medium -sized customer"" profit -making high -innovation high")</f>
        <v>At the age of 40, the old factory faded out of the mobile phone and turned into Tesla and the police camera supply chain, so that the "medium -sized customer" profit -making high -innovation high</v>
      </c>
    </row>
    <row r="1126">
      <c r="A1126" s="1">
        <v>984.0</v>
      </c>
      <c r="B1126" s="1">
        <v>1275.0</v>
      </c>
      <c r="C1126" s="2" t="s">
        <v>2251</v>
      </c>
      <c r="D1126" s="1" t="s">
        <v>2252</v>
      </c>
      <c r="E1126" s="1">
        <v>3.0</v>
      </c>
      <c r="F1126" s="3" t="str">
        <f>IFERROR(__xludf.DUMMYFUNCTION("GOOGLETRANSLATE(D1126,""zh"",""en"")"),"The total carbon row of a year is only 12 tons! How does this small family have a low -cost time, low -cost, and low -carbon row?")</f>
        <v>The total carbon row of a year is only 12 tons! How does this small family have a low -cost time, low -cost, and low -carbon row?</v>
      </c>
    </row>
    <row r="1127">
      <c r="A1127" s="1">
        <v>985.0</v>
      </c>
      <c r="B1127" s="1">
        <v>1831.0</v>
      </c>
      <c r="C1127" s="2" t="s">
        <v>2253</v>
      </c>
      <c r="D1127" s="1" t="s">
        <v>2254</v>
      </c>
      <c r="E1127" s="1">
        <v>0.0</v>
      </c>
      <c r="F1127" s="3" t="str">
        <f>IFERROR(__xludf.DUMMYFUNCTION("GOOGLETRANSLATE(D1127,""zh"",""en"")"),"Do not see the four super super superior and chain coffee as your opponent! CNPC across the coffee battlefield, the reason behind is the ESG transformation?")</f>
        <v>Do not see the four super super superior and chain coffee as your opponent! CNPC across the coffee battlefield, the reason behind is the ESG transformation?</v>
      </c>
    </row>
    <row r="1128">
      <c r="A1128" s="1">
        <v>986.0</v>
      </c>
      <c r="B1128" s="1">
        <v>2096.0</v>
      </c>
      <c r="C1128" s="2" t="s">
        <v>2255</v>
      </c>
      <c r="D1128" s="1" t="s">
        <v>2256</v>
      </c>
      <c r="E1128" s="1">
        <v>0.0</v>
      </c>
      <c r="F1128" s="3" t="str">
        <f>IFERROR(__xludf.DUMMYFUNCTION("GOOGLETRANSLATE(D1128,""zh"",""en"")"),"Fengcha, clean beach, and donated idle things ... Yongfeng millions of green actions have been echoed, and the power generation of photoelectric is provided by Yongfeng every 4 degrees of electricity.")</f>
        <v>Fengcha, clean beach, and donated idle things ... Yongfeng millions of green actions have been echoed, and the power generation of photoelectric is provided by Yongfeng every 4 degrees of electricity.</v>
      </c>
    </row>
    <row r="1129">
      <c r="A1129" s="1">
        <v>987.0</v>
      </c>
      <c r="B1129" s="1">
        <v>1744.0</v>
      </c>
      <c r="C1129" s="2" t="s">
        <v>2257</v>
      </c>
      <c r="D1129" s="1" t="s">
        <v>2258</v>
      </c>
      <c r="E1129" s="1">
        <v>3.0</v>
      </c>
      <c r="F1129" s="3" t="str">
        <f>IFERROR(__xludf.DUMMYFUNCTION("GOOGLETRANSLATE(D1129,""zh"",""en"")"),"Can the oyster shell and egg shells only pile into garbage mountains? This technology makes them become slippers and calcium slices, and even sea lazy hot pot is used!")</f>
        <v>Can the oyster shell and egg shells only pile into garbage mountains? This technology makes them become slippers and calcium slices, and even sea lazy hot pot is used!</v>
      </c>
    </row>
    <row r="1130">
      <c r="A1130" s="1">
        <v>988.0</v>
      </c>
      <c r="B1130" s="1">
        <v>791.0</v>
      </c>
      <c r="C1130" s="2" t="s">
        <v>2259</v>
      </c>
      <c r="D1130" s="1" t="s">
        <v>2260</v>
      </c>
      <c r="E1130" s="1">
        <v>3.0</v>
      </c>
      <c r="F1130" s="3" t="str">
        <f>IFERROR(__xludf.DUMMYFUNCTION("GOOGLETRANSLATE(D1130,""zh"",""en"")"),"The 35th Anniversary of Chenby ""Environmental Protection Alliance called for"" abolition of nuclear "": the end of the four of the people's power")</f>
        <v>The 35th Anniversary of Chenby "Environmental Protection Alliance called for" abolition of nuclear ": the end of the four of the people's power</v>
      </c>
    </row>
    <row r="1131">
      <c r="A1131" s="1">
        <v>989.0</v>
      </c>
      <c r="B1131" s="1">
        <v>97.0</v>
      </c>
      <c r="C1131" s="2" t="s">
        <v>2261</v>
      </c>
      <c r="D1131" s="1" t="s">
        <v>2262</v>
      </c>
      <c r="E1131" s="1">
        <v>0.0</v>
      </c>
      <c r="F1131" s="3" t="str">
        <f>IFERROR(__xludf.DUMMYFUNCTION("GOOGLETRANSLATE(D1131,""zh"",""en"")"),"China Automotive Industry Co., Ltd. Yangmei Factory Energy -saving and carbon reduction is a long -term task.")</f>
        <v>China Automotive Industry Co., Ltd. Yangmei Factory Energy -saving and carbon reduction is a long -term task.</v>
      </c>
    </row>
    <row r="1132">
      <c r="A1132" s="1">
        <v>990.0</v>
      </c>
      <c r="B1132" s="1">
        <v>1835.0</v>
      </c>
      <c r="C1132" s="2" t="s">
        <v>2263</v>
      </c>
      <c r="D1132" s="1" t="s">
        <v>2264</v>
      </c>
      <c r="E1132" s="1">
        <v>0.0</v>
      </c>
      <c r="F1132" s="3" t="str">
        <f>IFERROR(__xludf.DUMMYFUNCTION("GOOGLETRANSLATE(D1132,""zh"",""en"")"),"What are the things in common in vodka, dry hand washing, perfume? They can alleviate the ""greenhouse effect""!")</f>
        <v>What are the things in common in vodka, dry hand washing, perfume? They can alleviate the "greenhouse effect"!</v>
      </c>
    </row>
    <row r="1133">
      <c r="A1133" s="1">
        <v>991.0</v>
      </c>
      <c r="B1133" s="1">
        <v>694.0</v>
      </c>
      <c r="C1133" s="2" t="s">
        <v>2265</v>
      </c>
      <c r="D1133" s="1" t="s">
        <v>2266</v>
      </c>
      <c r="E1133" s="1">
        <v>0.0</v>
      </c>
      <c r="F1133" s="3" t="str">
        <f>IFERROR(__xludf.DUMMYFUNCTION("GOOGLETRANSLATE(D1133,""zh"",""en"")"),"Solve the desert of Taiwan's hometown! TFT founder Liu Anting: ""Everyone who is dissatisfied with the status quo has the motivation to change"" """)</f>
        <v>Solve the desert of Taiwan's hometown! TFT founder Liu Anting: "Everyone who is dissatisfied with the status quo has the motivation to change" "</v>
      </c>
    </row>
    <row r="1134">
      <c r="A1134" s="1">
        <v>992.0</v>
      </c>
      <c r="B1134" s="1">
        <v>171.0</v>
      </c>
      <c r="C1134" s="2" t="s">
        <v>2267</v>
      </c>
      <c r="D1134" s="1" t="s">
        <v>2268</v>
      </c>
      <c r="E1134" s="1">
        <v>3.0</v>
      </c>
      <c r="F1134" s="3" t="str">
        <f>IFERROR(__xludf.DUMMYFUNCTION("GOOGLETRANSLATE(D1134,""zh"",""en"")"),"The classmates are all teachers, but he spends 6 years to pick up garbage. ""Standing on the international stage by"" waste "", even IKEA and Pokémon were conquered by him")</f>
        <v>The classmates are all teachers, but he spends 6 years to pick up garbage. "Standing on the international stage by" waste ", even IKEA and Pokémon were conquered by him</v>
      </c>
    </row>
    <row r="1135">
      <c r="A1135" s="1">
        <v>993.0</v>
      </c>
      <c r="B1135" s="1">
        <v>2029.0</v>
      </c>
      <c r="C1135" s="2" t="s">
        <v>2269</v>
      </c>
      <c r="D1135" s="1" t="s">
        <v>2270</v>
      </c>
      <c r="E1135" s="1">
        <v>0.0</v>
      </c>
      <c r="F1135" s="3" t="str">
        <f>IFERROR(__xludf.DUMMYFUNCTION("GOOGLETRANSLATE(D1135,""zh"",""en"")"),"The family is 3 years old, with less than 1HR every day, and 50 % of the childcare! Even the employees of TSMC and MediaTek abandoned 3 times high salary and jumped to China Electric")</f>
        <v>The family is 3 years old, with less than 1HR every day, and 50 % of the childcare! Even the employees of TSMC and MediaTek abandoned 3 times high salary and jumped to China Electric</v>
      </c>
    </row>
    <row r="1136">
      <c r="A1136" s="1">
        <v>994.0</v>
      </c>
      <c r="B1136" s="1">
        <v>151.0</v>
      </c>
      <c r="C1136" s="2" t="s">
        <v>2271</v>
      </c>
      <c r="D1136" s="1" t="s">
        <v>2272</v>
      </c>
      <c r="E1136" s="1">
        <v>3.0</v>
      </c>
      <c r="F1136" s="3" t="str">
        <f>IFERROR(__xludf.DUMMYFUNCTION("GOOGLETRANSLATE(D1136,""zh"",""en"")"),"Every 5 turtles have one injured turtle sister calling on to guard them together")</f>
        <v>Every 5 turtles have one injured turtle sister calling on to guard them together</v>
      </c>
    </row>
    <row r="1137">
      <c r="A1137" s="1">
        <v>995.0</v>
      </c>
      <c r="B1137" s="1">
        <v>2083.0</v>
      </c>
      <c r="C1137" s="2" t="s">
        <v>2273</v>
      </c>
      <c r="D1137" s="1" t="s">
        <v>2274</v>
      </c>
      <c r="E1137" s="1">
        <v>0.0</v>
      </c>
      <c r="F1137" s="3" t="str">
        <f>IFERROR(__xludf.DUMMYFUNCTION("GOOGLETRANSLATE(D1137,""zh"",""en"")"),"Taiwan's first fish essence to obtain ""carbon label""! The whole fish is not let go, the fish bone is extracted, the fish scales are made of a mask ... Chongyue will turn environmental protection into a good business")</f>
        <v>Taiwan's first fish essence to obtain "carbon label"! The whole fish is not let go, the fish bone is extracted, the fish scales are made of a mask ... Chongyue will turn environmental protection into a good business</v>
      </c>
    </row>
    <row r="1138">
      <c r="A1138" s="1">
        <v>996.0</v>
      </c>
      <c r="B1138" s="1">
        <v>383.0</v>
      </c>
      <c r="C1138" s="2" t="s">
        <v>2275</v>
      </c>
      <c r="D1138" s="1" t="s">
        <v>2276</v>
      </c>
      <c r="E1138" s="1">
        <v>3.0</v>
      </c>
      <c r="F1138" s="3" t="str">
        <f>IFERROR(__xludf.DUMMYFUNCTION("GOOGLETRANSLATE(D1138,""zh"",""en"")"),"The most influential ""Investment Circle Michelin Guide"", the most influential foreign investment, first unveiled Taiwan's ESG top 30 companies")</f>
        <v>The most influential "Investment Circle Michelin Guide", the most influential foreign investment, first unveiled Taiwan's ESG top 30 companies</v>
      </c>
    </row>
    <row r="1139">
      <c r="A1139" s="1">
        <v>997.0</v>
      </c>
      <c r="B1139" s="1">
        <v>1492.0</v>
      </c>
      <c r="C1139" s="2" t="s">
        <v>2277</v>
      </c>
      <c r="D1139" s="1" t="s">
        <v>2278</v>
      </c>
      <c r="E1139" s="1">
        <v>0.0</v>
      </c>
      <c r="F1139" s="3" t="str">
        <f>IFERROR(__xludf.DUMMYFUNCTION("GOOGLETRANSLATE(D1139,""zh"",""en"")"),"Popular commodity grilled chicken and hot dogs insist on ""freezing up""! The secret of the retention rate of multiple members of the good city has maintained 90% for many years")</f>
        <v>Popular commodity grilled chicken and hot dogs insist on "freezing up"! The secret of the retention rate of multiple members of the good city has maintained 90% for many years</v>
      </c>
    </row>
    <row r="1140">
      <c r="A1140" s="1">
        <v>998.0</v>
      </c>
      <c r="B1140" s="1">
        <v>2222.0</v>
      </c>
      <c r="C1140" s="2" t="s">
        <v>2279</v>
      </c>
      <c r="D1140" s="1" t="s">
        <v>2280</v>
      </c>
      <c r="E1140" s="1">
        <v>0.0</v>
      </c>
      <c r="F1140" s="3" t="str">
        <f>IFERROR(__xludf.DUMMYFUNCTION("GOOGLETRANSLATE(D1140,""zh"",""en"")"),"From the golf club faucet to the IC carrier plate factory, it has its customers! Peng Shuanglang Cross -Border Sales Service: Let Youda not just a panel factory")</f>
        <v>From the golf club faucet to the IC carrier plate factory, it has its customers! Peng Shuanglang Cross -Border Sales Service: Let Youda not just a panel factory</v>
      </c>
    </row>
    <row r="1141">
      <c r="A1141" s="1">
        <v>999.0</v>
      </c>
      <c r="B1141" s="1">
        <v>881.0</v>
      </c>
      <c r="C1141" s="2" t="s">
        <v>2281</v>
      </c>
      <c r="D1141" s="1" t="s">
        <v>2282</v>
      </c>
      <c r="E1141" s="1">
        <v>0.0</v>
      </c>
      <c r="F1141" s="3" t="str">
        <f>IFERROR(__xludf.DUMMYFUNCTION("GOOGLETRANSLATE(D1141,""zh"",""en"")"),"Yushan has continued to improve corporate operation and corporate governance has won many domestic and foreign awards")</f>
        <v>Yushan has continued to improve corporate operation and corporate governance has won many domestic and foreign awards</v>
      </c>
    </row>
    <row r="1142">
      <c r="A1142" s="1">
        <v>1000.0</v>
      </c>
      <c r="B1142" s="1">
        <v>1543.0</v>
      </c>
      <c r="C1142" s="2" t="s">
        <v>2283</v>
      </c>
      <c r="D1142" s="1" t="s">
        <v>2284</v>
      </c>
      <c r="E1142" s="1">
        <v>0.0</v>
      </c>
      <c r="F1142" s="3" t="str">
        <f>IFERROR(__xludf.DUMMYFUNCTION("GOOGLETRANSLATE(D1142,""zh"",""en"")"),"""Japanese Customer Super Turtle Mao"" This Taiwan's new creation is a good rate, and the re -training is twice, holding the carbon and neutralizing business opportunities")</f>
        <v>"Japanese Customer Super Turtle Mao" This Taiwan's new creation is a good rate, and the re -training is twice, holding the carbon and neutralizing business opportunities</v>
      </c>
    </row>
    <row r="1143">
      <c r="A1143" s="1">
        <v>1001.0</v>
      </c>
      <c r="B1143" s="1">
        <v>1986.0</v>
      </c>
      <c r="C1143" s="2" t="s">
        <v>2285</v>
      </c>
      <c r="D1143" s="1" t="s">
        <v>2286</v>
      </c>
      <c r="E1143" s="1">
        <v>3.0</v>
      </c>
      <c r="F1143" s="3" t="str">
        <f>IFERROR(__xludf.DUMMYFUNCTION("GOOGLETRANSLATE(D1143,""zh"",""en"")"),"The virtual currency becomes a ""electric beast"", which consumes energy to promote the climate crisis.")</f>
        <v>The virtual currency becomes a "electric beast", which consumes energy to promote the climate crisis.</v>
      </c>
    </row>
    <row r="1144">
      <c r="A1144" s="1">
        <v>1002.0</v>
      </c>
      <c r="B1144" s="1">
        <v>537.0</v>
      </c>
      <c r="C1144" s="2" t="s">
        <v>2287</v>
      </c>
      <c r="D1144" s="1" t="s">
        <v>2288</v>
      </c>
      <c r="E1144" s="1">
        <v>3.0</v>
      </c>
      <c r="F1144" s="3" t="str">
        <f>IFERROR(__xludf.DUMMYFUNCTION("GOOGLETRANSLATE(D1144,""zh"",""en"")"),"Is ""environmental protection toilet paper"" really environmentally friendly? From pulp to waste treatment ... Experts solve the truth you don't know")</f>
        <v>Is "environmental protection toilet paper" really environmentally friendly? From pulp to waste treatment ... Experts solve the truth you don't know</v>
      </c>
    </row>
    <row r="1145">
      <c r="A1145" s="1">
        <v>1003.0</v>
      </c>
      <c r="B1145" s="1">
        <v>1141.0</v>
      </c>
      <c r="C1145" s="2" t="s">
        <v>2289</v>
      </c>
      <c r="D1145" s="1" t="s">
        <v>2290</v>
      </c>
      <c r="E1145" s="1">
        <v>0.0</v>
      </c>
      <c r="F1145" s="3" t="str">
        <f>IFERROR(__xludf.DUMMYFUNCTION("GOOGLETRANSLATE(D1145,""zh"",""en"")"),"Hon Hai's three electric vehicles appeared! It only takes 2.8 seconds to accelerate to 100 kilometers, and the battery life can be around Taiwan. Guo Dong: The best birthday gift for 71 years old")</f>
        <v>Hon Hai's three electric vehicles appeared! It only takes 2.8 seconds to accelerate to 100 kilometers, and the battery life can be around Taiwan. Guo Dong: The best birthday gift for 71 years old</v>
      </c>
    </row>
    <row r="1146">
      <c r="A1146" s="1">
        <v>1004.0</v>
      </c>
      <c r="B1146" s="1">
        <v>19.0</v>
      </c>
      <c r="C1146" s="2" t="s">
        <v>2291</v>
      </c>
      <c r="D1146" s="1" t="s">
        <v>2292</v>
      </c>
      <c r="E1146" s="1">
        <v>0.0</v>
      </c>
      <c r="F1146" s="3" t="str">
        <f>IFERROR(__xludf.DUMMYFUNCTION("GOOGLETRANSLATE(D1146,""zh"",""en"")"),"When the concept of perpetual sustainability encounters enterprise operations")</f>
        <v>When the concept of perpetual sustainability encounters enterprise operations</v>
      </c>
    </row>
    <row r="1147">
      <c r="A1147" s="1">
        <v>1005.0</v>
      </c>
      <c r="B1147" s="1">
        <v>96.0</v>
      </c>
      <c r="C1147" s="2" t="s">
        <v>2293</v>
      </c>
      <c r="D1147" s="1" t="s">
        <v>2294</v>
      </c>
      <c r="E1147" s="1">
        <v>3.0</v>
      </c>
      <c r="F1147" s="3" t="str">
        <f>IFERROR(__xludf.DUMMYFUNCTION("GOOGLETRANSLATE(D1147,""zh"",""en"")"),"Chaoyang University of Science and Technology consolidates the social responsibility of education institutions")</f>
        <v>Chaoyang University of Science and Technology consolidates the social responsibility of education institutions</v>
      </c>
    </row>
    <row r="1148">
      <c r="A1148" s="1">
        <v>1006.0</v>
      </c>
      <c r="B1148" s="1">
        <v>342.0</v>
      </c>
      <c r="C1148" s="2" t="s">
        <v>2295</v>
      </c>
      <c r="D1148" s="1" t="s">
        <v>2296</v>
      </c>
      <c r="E1148" s="1">
        <v>3.0</v>
      </c>
      <c r="F1148" s="3" t="str">
        <f>IFERROR(__xludf.DUMMYFUNCTION("GOOGLETRANSLATE(D1148,""zh"",""en"")"),"20 dolphins died on the shore! Scientist: The heating of the seawater affects the foraging, and the dolphin may face extinction")</f>
        <v>20 dolphins died on the shore! Scientist: The heating of the seawater affects the foraging, and the dolphin may face extinction</v>
      </c>
    </row>
    <row r="1149">
      <c r="A1149" s="1">
        <v>1007.0</v>
      </c>
      <c r="B1149" s="1">
        <v>993.0</v>
      </c>
      <c r="C1149" s="2" t="s">
        <v>2297</v>
      </c>
      <c r="D1149" s="1" t="s">
        <v>2298</v>
      </c>
      <c r="E1149" s="1">
        <v>3.0</v>
      </c>
      <c r="F1149" s="3" t="str">
        <f>IFERROR(__xludf.DUMMYFUNCTION("GOOGLETRANSLATE(D1149,""zh"",""en"")"),"Anti -nuclear disaster anti -nuclear group: 300,000 people in North Taiwan may be evacuated")</f>
        <v>Anti -nuclear disaster anti -nuclear group: 300,000 people in North Taiwan may be evacuated</v>
      </c>
    </row>
    <row r="1150">
      <c r="A1150" s="1">
        <v>1008.0</v>
      </c>
      <c r="B1150" s="1">
        <v>1181.0</v>
      </c>
      <c r="C1150" s="2" t="s">
        <v>2299</v>
      </c>
      <c r="D1150" s="1" t="s">
        <v>2300</v>
      </c>
      <c r="E1150" s="1">
        <v>3.0</v>
      </c>
      <c r="F1150" s="3" t="str">
        <f>IFERROR(__xludf.DUMMYFUNCTION("GOOGLETRANSLATE(D1150,""zh"",""en"")"),"The President Tsai Ing -wen on the fire in the Four Casino """)</f>
        <v>The President Tsai Ing -wen on the fire in the Four Casino "</v>
      </c>
    </row>
    <row r="1151">
      <c r="A1151" s="1">
        <v>1009.0</v>
      </c>
      <c r="B1151" s="1">
        <v>2171.0</v>
      </c>
      <c r="C1151" s="2" t="s">
        <v>2301</v>
      </c>
      <c r="D1151" s="1" t="s">
        <v>2302</v>
      </c>
      <c r="E1151" s="1">
        <v>0.0</v>
      </c>
      <c r="F1151" s="3" t="str">
        <f>IFERROR(__xludf.DUMMYFUNCTION("GOOGLETRANSLATE(D1151,""zh"",""en"")"),"All Lianlian and Louisa are the small farmer's fresh milk area, 60 % of consumers are willing to increase the price to buy! Can Xiaonong Fresh milk continue to become red?")</f>
        <v>All Lianlian and Louisa are the small farmer's fresh milk area, 60 % of consumers are willing to increase the price to buy! Can Xiaonong Fresh milk continue to become red?</v>
      </c>
    </row>
    <row r="1152">
      <c r="A1152" s="1">
        <v>1010.0</v>
      </c>
      <c r="B1152" s="1">
        <v>1137.0</v>
      </c>
      <c r="C1152" s="2" t="s">
        <v>2303</v>
      </c>
      <c r="D1152" s="1" t="s">
        <v>2304</v>
      </c>
      <c r="E1152" s="1">
        <v>3.0</v>
      </c>
      <c r="F1152" s="3" t="str">
        <f>IFERROR(__xludf.DUMMYFUNCTION("GOOGLETRANSLATE(D1152,""zh"",""en"")"),"The biggest root of carbon row comes from the city! 2050 Taiwan's net zero carbon faces 6 major challenges")</f>
        <v>The biggest root of carbon row comes from the city! 2050 Taiwan's net zero carbon faces 6 major challenges</v>
      </c>
    </row>
    <row r="1153">
      <c r="A1153" s="1">
        <v>1011.0</v>
      </c>
      <c r="B1153" s="1">
        <v>723.0</v>
      </c>
      <c r="C1153" s="2" t="s">
        <v>2305</v>
      </c>
      <c r="D1153" s="1" t="s">
        <v>2306</v>
      </c>
      <c r="E1153" s="1">
        <v>3.0</v>
      </c>
      <c r="F1153" s="3" t="str">
        <f>IFERROR(__xludf.DUMMYFUNCTION("GOOGLETRANSLATE(D1153,""zh"",""en"")"),"Beer, dry hand washing, organic fertilizer ... The pineapple economy you can't imagine: delicious and ""cycle""")</f>
        <v>Beer, dry hand washing, organic fertilizer ... The pineapple economy you can't imagine: delicious and "cycle"</v>
      </c>
    </row>
    <row r="1154">
      <c r="A1154" s="1">
        <v>1012.0</v>
      </c>
      <c r="B1154" s="1">
        <v>290.0</v>
      </c>
      <c r="C1154" s="2" t="s">
        <v>2307</v>
      </c>
      <c r="D1154" s="1" t="s">
        <v>2308</v>
      </c>
      <c r="E1154" s="1">
        <v>3.0</v>
      </c>
      <c r="F1154" s="3" t="str">
        <f>IFERROR(__xludf.DUMMYFUNCTION("GOOGLETRANSLATE(D1154,""zh"",""en"")"),"Culture is a group of people 365 days")</f>
        <v>Culture is a group of people 365 days</v>
      </c>
    </row>
    <row r="1155">
      <c r="A1155" s="1">
        <v>1013.0</v>
      </c>
      <c r="B1155" s="1">
        <v>227.0</v>
      </c>
      <c r="C1155" s="2" t="s">
        <v>2309</v>
      </c>
      <c r="D1155" s="1" t="s">
        <v>2310</v>
      </c>
      <c r="E1155" s="1">
        <v>0.0</v>
      </c>
      <c r="F1155" s="3" t="str">
        <f>IFERROR(__xludf.DUMMYFUNCTION("GOOGLETRANSLATE(D1155,""zh"",""en"")"),"Even the dogs are used to replace the plastic bag with a glass box! The 20th generation of young people used an IG photo a day to record their low -carbon life")</f>
        <v>Even the dogs are used to replace the plastic bag with a glass box! The 20th generation of young people used an IG photo a day to record their low -carbon life</v>
      </c>
    </row>
    <row r="1156">
      <c r="A1156" s="1">
        <v>1014.0</v>
      </c>
      <c r="B1156" s="1">
        <v>1277.0</v>
      </c>
      <c r="C1156" s="2" t="s">
        <v>2311</v>
      </c>
      <c r="D1156" s="1" t="s">
        <v>2312</v>
      </c>
      <c r="E1156" s="1">
        <v>3.0</v>
      </c>
      <c r="F1156" s="3" t="str">
        <f>IFERROR(__xludf.DUMMYFUNCTION("GOOGLETRANSLATE(D1156,""zh"",""en"")"),"Ke Wenzhe: Blue and green still wants 4 consent and one of 4 disagreements. ""The climate change is serious. It seems that no one cares about renewable energy?""")</f>
        <v>Ke Wenzhe: Blue and green still wants 4 consent and one of 4 disagreements. "The climate change is serious. It seems that no one cares about renewable energy?"</v>
      </c>
    </row>
    <row r="1157">
      <c r="A1157" s="1">
        <v>1015.0</v>
      </c>
      <c r="B1157" s="1">
        <v>1138.0</v>
      </c>
      <c r="C1157" s="2" t="s">
        <v>2313</v>
      </c>
      <c r="D1157" s="1" t="s">
        <v>2314</v>
      </c>
      <c r="E1157" s="1">
        <v>3.0</v>
      </c>
      <c r="F1157" s="3" t="str">
        <f>IFERROR(__xludf.DUMMYFUNCTION("GOOGLETRANSLATE(D1157,""zh"",""en"")"),"The Environmental Protection Agency intends to plan a large household carbon fee, which is expected to be implemented in 2023")</f>
        <v>The Environmental Protection Agency intends to plan a large household carbon fee, which is expected to be implemented in 2023</v>
      </c>
    </row>
    <row r="1158">
      <c r="A1158" s="1">
        <v>1016.0</v>
      </c>
      <c r="B1158" s="1">
        <v>626.0</v>
      </c>
      <c r="C1158" s="2" t="s">
        <v>2315</v>
      </c>
      <c r="D1158" s="1" t="s">
        <v>2316</v>
      </c>
      <c r="E1158" s="1">
        <v>3.0</v>
      </c>
      <c r="F1158" s="3" t="str">
        <f>IFERROR(__xludf.DUMMYFUNCTION("GOOGLETRANSLATE(D1158,""zh"",""en"")"),"80 % of Taiwan Parents: Large parental expenses, insufficient public crestling ... Analyze the affordable public policies of governments of various countries")</f>
        <v>80 % of Taiwan Parents: Large parental expenses, insufficient public crestling ... Analyze the affordable public policies of governments of various countries</v>
      </c>
    </row>
    <row r="1159">
      <c r="A1159" s="1">
        <v>1017.0</v>
      </c>
      <c r="B1159" s="1">
        <v>607.0</v>
      </c>
      <c r="C1159" s="2" t="s">
        <v>2317</v>
      </c>
      <c r="D1159" s="1" t="s">
        <v>2318</v>
      </c>
      <c r="E1159" s="1">
        <v>0.0</v>
      </c>
      <c r="F1159" s="3" t="str">
        <f>IFERROR(__xludf.DUMMYFUNCTION("GOOGLETRANSLATE(D1159,""zh"",""en"")"),"The artificial intelligence ""that is, combat power"" Yushan Jinlong ""Automation"" last mile")</f>
        <v>The artificial intelligence "that is, combat power" Yushan Jinlong "Automation" last mile</v>
      </c>
    </row>
    <row r="1160">
      <c r="A1160" s="1">
        <v>1018.0</v>
      </c>
      <c r="B1160" s="1">
        <v>1729.0</v>
      </c>
      <c r="C1160" s="2" t="s">
        <v>2319</v>
      </c>
      <c r="D1160" s="1" t="s">
        <v>2320</v>
      </c>
      <c r="E1160" s="1">
        <v>1.0</v>
      </c>
      <c r="F1160" s="3" t="str">
        <f>IFERROR(__xludf.DUMMYFUNCTION("GOOGLETRANSLATE(D1160,""zh"",""en"")"),"The supply of TSMC and Intel chip increases again! The process is ""not green enough"", and the stoppage of 3M cooling agent is difficult to produce")</f>
        <v>The supply of TSMC and Intel chip increases again! The process is "not green enough", and the stoppage of 3M cooling agent is difficult to produce</v>
      </c>
    </row>
    <row r="1161">
      <c r="A1161" s="1">
        <v>1019.0</v>
      </c>
      <c r="B1161" s="1">
        <v>1082.0</v>
      </c>
      <c r="C1161" s="2" t="s">
        <v>2321</v>
      </c>
      <c r="D1161" s="1" t="s">
        <v>2322</v>
      </c>
      <c r="E1161" s="1">
        <v>3.0</v>
      </c>
      <c r="F1161" s="3" t="str">
        <f>IFERROR(__xludf.DUMMYFUNCTION("GOOGLETRANSLATE(D1161,""zh"",""en"")"),"The completion of Beixi No. 2 Natural Gas Pipelines ""from supporting the development nuclear energy to determining that Germany will fully abandon the nuclear next year. What makes Mequel change his mind?")</f>
        <v>The completion of Beixi No. 2 Natural Gas Pipelines "from supporting the development nuclear energy to determining that Germany will fully abandon the nuclear next year. What makes Mequel change his mind?</v>
      </c>
    </row>
    <row r="1162">
      <c r="A1162" s="1">
        <v>1020.0</v>
      </c>
      <c r="B1162" s="1">
        <v>706.0</v>
      </c>
      <c r="C1162" s="2" t="s">
        <v>2323</v>
      </c>
      <c r="D1162" s="1" t="s">
        <v>2324</v>
      </c>
      <c r="E1162" s="1">
        <v>4.0</v>
      </c>
      <c r="F1162" s="3" t="str">
        <f>IFERROR(__xludf.DUMMYFUNCTION("GOOGLETRANSLATE(D1162,""zh"",""en"")"),"Labor insurance has a crisis of bankruptcy, but labor will not retreat! Learn this trick ""life -saving"" your pension will be ""painless""")</f>
        <v>Labor insurance has a crisis of bankruptcy, but labor will not retreat! Learn this trick "life -saving" your pension will be "painless"</v>
      </c>
    </row>
    <row r="1163">
      <c r="A1163" s="1">
        <v>1021.0</v>
      </c>
      <c r="B1163" s="1">
        <v>2447.0</v>
      </c>
      <c r="C1163" s="2" t="s">
        <v>2325</v>
      </c>
      <c r="D1163" s="1" t="s">
        <v>2326</v>
      </c>
      <c r="E1163" s="1">
        <v>0.0</v>
      </c>
      <c r="F1163" s="3" t="str">
        <f>IFERROR(__xludf.DUMMYFUNCTION("GOOGLETRANSLATE(D1163,""zh"",""en"")"),"How do customers give fresh ingredients at home? This old -fashioned company customizes the cold box will put fresh food at the door, and avoid ""re -supporting""")</f>
        <v>How do customers give fresh ingredients at home? This old -fashioned company customizes the cold box will put fresh food at the door, and avoid "re -supporting"</v>
      </c>
    </row>
    <row r="1164">
      <c r="A1164" s="1">
        <v>1022.0</v>
      </c>
      <c r="B1164" s="1">
        <v>231.0</v>
      </c>
      <c r="C1164" s="2" t="s">
        <v>2327</v>
      </c>
      <c r="D1164" s="1" t="s">
        <v>2328</v>
      </c>
      <c r="E1164" s="1">
        <v>0.0</v>
      </c>
      <c r="F1164" s="3" t="str">
        <f>IFERROR(__xludf.DUMMYFUNCTION("GOOGLETRANSLATE(D1164,""zh"",""en"")"),"Michelin's preferred dairy! The veterinarian's ""White Revolution"", the founder of Fresh Dairy House created a 300 million fresh milk kingdom for cheese farmers")</f>
        <v>Michelin's preferred dairy! The veterinarian's "White Revolution", the founder of Fresh Dairy House created a 300 million fresh milk kingdom for cheese farmers</v>
      </c>
    </row>
    <row r="1165">
      <c r="A1165" s="1">
        <v>1023.0</v>
      </c>
      <c r="B1165" s="1">
        <v>790.0</v>
      </c>
      <c r="C1165" s="2" t="s">
        <v>2329</v>
      </c>
      <c r="D1165" s="1" t="s">
        <v>2330</v>
      </c>
      <c r="E1165" s="1">
        <v>3.0</v>
      </c>
      <c r="F1165" s="3" t="str">
        <f>IFERROR(__xludf.DUMMYFUNCTION("GOOGLETRANSLATE(D1165,""zh"",""en"")"),"422 World Earth Day ""Biden and Xi Jinping attended the Climate Summit! Introduction to announced that carbon emissions in 2030 fell halved")</f>
        <v>422 World Earth Day "Biden and Xi Jinping attended the Climate Summit! Introduction to announced that carbon emissions in 2030 fell halved</v>
      </c>
    </row>
    <row r="1166">
      <c r="A1166" s="1">
        <v>1024.0</v>
      </c>
      <c r="B1166" s="1">
        <v>793.0</v>
      </c>
      <c r="C1166" s="2" t="s">
        <v>2331</v>
      </c>
      <c r="D1166" s="1" t="s">
        <v>2332</v>
      </c>
      <c r="E1166" s="1">
        <v>0.0</v>
      </c>
      <c r="F1166" s="3" t="str">
        <f>IFERROR(__xludf.DUMMYFUNCTION("GOOGLETRANSLATE(D1166,""zh"",""en"")"),"For the first time, TSMC uses limited stocks, why incorporate ESG and TSR into the prize method?")</f>
        <v>For the first time, TSMC uses limited stocks, why incorporate ESG and TSR into the prize method?</v>
      </c>
    </row>
    <row r="1167">
      <c r="A1167" s="1">
        <v>1025.0</v>
      </c>
      <c r="B1167" s="1">
        <v>93.0</v>
      </c>
      <c r="C1167" s="2" t="s">
        <v>2333</v>
      </c>
      <c r="D1167" s="1" t="s">
        <v>2334</v>
      </c>
      <c r="E1167" s="1">
        <v>3.0</v>
      </c>
      <c r="F1167" s="3" t="str">
        <f>IFERROR(__xludf.DUMMYFUNCTION("GOOGLETRANSLATE(D1167,""zh"",""en"")"),"Establish a complete project financing system to grab the new business opportunities of offshore wind power")</f>
        <v>Establish a complete project financing system to grab the new business opportunities of offshore wind power</v>
      </c>
    </row>
    <row r="1168">
      <c r="A1168" s="1">
        <v>1026.0</v>
      </c>
      <c r="B1168" s="1">
        <v>1882.0</v>
      </c>
      <c r="C1168" s="2" t="s">
        <v>2335</v>
      </c>
      <c r="D1168" s="1" t="s">
        <v>2336</v>
      </c>
      <c r="E1168" s="1">
        <v>0.0</v>
      </c>
      <c r="F1168" s="3" t="str">
        <f>IFERROR(__xludf.DUMMYFUNCTION("GOOGLETRANSLATE(D1168,""zh"",""en"")"),"He has assisted Ukrainian residents away from artillery fire! Why does Afu's housekeeper download more than 50 million?")</f>
        <v>He has assisted Ukrainian residents away from artillery fire! Why does Afu's housekeeper download more than 50 million?</v>
      </c>
    </row>
    <row r="1169">
      <c r="A1169" s="1">
        <v>1027.0</v>
      </c>
      <c r="B1169" s="1">
        <v>2430.0</v>
      </c>
      <c r="C1169" s="2" t="s">
        <v>2337</v>
      </c>
      <c r="D1169" s="1" t="s">
        <v>2338</v>
      </c>
      <c r="E1169" s="1">
        <v>3.0</v>
      </c>
      <c r="F1169" s="3" t="str">
        <f>IFERROR(__xludf.DUMMYFUNCTION("GOOGLETRANSLATE(D1169,""zh"",""en"")"),"The Ministry of Economic Affairs 2022 ""Electronic Information International Partner Performance Outstanding Manufacturers Award"" praise excellent foreign companies to create a tough country")</f>
        <v>The Ministry of Economic Affairs 2022 "Electronic Information International Partner Performance Outstanding Manufacturers Award" praise excellent foreign companies to create a tough country</v>
      </c>
    </row>
    <row r="1170">
      <c r="A1170" s="1">
        <v>1028.0</v>
      </c>
      <c r="B1170" s="1">
        <v>848.0</v>
      </c>
      <c r="C1170" s="2" t="s">
        <v>2339</v>
      </c>
      <c r="D1170" s="1" t="s">
        <v>2340</v>
      </c>
      <c r="E1170" s="1">
        <v>3.0</v>
      </c>
      <c r="F1170" s="3" t="str">
        <f>IFERROR(__xludf.DUMMYFUNCTION("GOOGLETRANSLATE(D1170,""zh"",""en"")"),"CNN exploded the ""Instant Radiation Threat"" nuclear power plant in Guangdong's nuclear power plant ...")</f>
        <v>CNN exploded the "Instant Radiation Threat" nuclear power plant in Guangdong's nuclear power plant ...</v>
      </c>
    </row>
    <row r="1171">
      <c r="A1171" s="1">
        <v>1029.0</v>
      </c>
      <c r="B1171" s="1">
        <v>369.0</v>
      </c>
      <c r="C1171" s="2" t="s">
        <v>2341</v>
      </c>
      <c r="D1171" s="1" t="s">
        <v>2342</v>
      </c>
      <c r="E1171" s="1">
        <v>1.0</v>
      </c>
      <c r="F1171" s="3" t="str">
        <f>IFERROR(__xludf.DUMMYFUNCTION("GOOGLETRANSLATE(D1171,""zh"",""en"")"),"1000 days of suffering! Why is a ""unusual"" letter that allows Evergreen Sea Transport to be listed as a ""investment blacklist"" by foreign capital. It only ""washed white"" after 3 years?")</f>
        <v>1000 days of suffering! Why is a "unusual" letter that allows Evergreen Sea Transport to be listed as a "investment blacklist" by foreign capital. It only "washed white" after 3 years?</v>
      </c>
    </row>
    <row r="1172">
      <c r="A1172" s="1">
        <v>1030.0</v>
      </c>
      <c r="B1172" s="1">
        <v>978.0</v>
      </c>
      <c r="C1172" s="2" t="s">
        <v>2343</v>
      </c>
      <c r="D1172" s="1" t="s">
        <v>2344</v>
      </c>
      <c r="E1172" s="1">
        <v>3.0</v>
      </c>
      <c r="F1172" s="3" t="str">
        <f>IFERROR(__xludf.DUMMYFUNCTION("GOOGLETRANSLATE(D1172,""zh"",""en"")"),"Studies have pointed out that as the climate changes intensify, the frequency of nuclear energy stop is getting higher and higher")</f>
        <v>Studies have pointed out that as the climate changes intensify, the frequency of nuclear energy stop is getting higher and higher</v>
      </c>
    </row>
    <row r="1173">
      <c r="A1173" s="1">
        <v>1031.0</v>
      </c>
      <c r="B1173" s="1">
        <v>929.0</v>
      </c>
      <c r="C1173" s="2" t="s">
        <v>2345</v>
      </c>
      <c r="D1173" s="1" t="s">
        <v>2346</v>
      </c>
      <c r="E1173" s="1">
        <v>3.0</v>
      </c>
      <c r="F1173" s="3" t="str">
        <f>IFERROR(__xludf.DUMMYFUNCTION("GOOGLETRANSLATE(D1173,""zh"",""en"")"),"""Wet hands at work, it is not convenient to use mobile phones ..."" Beinong Market issued a vaccine permit Ke Wenzhe: Science and technology epidemic prevention is an opportunity for social transformation")</f>
        <v>"Wet hands at work, it is not convenient to use mobile phones ..." Beinong Market issued a vaccine permit Ke Wenzhe: Science and technology epidemic prevention is an opportunity for social transformation</v>
      </c>
    </row>
    <row r="1174">
      <c r="A1174" s="1">
        <v>1032.0</v>
      </c>
      <c r="B1174" s="1">
        <v>1488.0</v>
      </c>
      <c r="C1174" s="2" t="s">
        <v>2347</v>
      </c>
      <c r="D1174" s="1" t="s">
        <v>2348</v>
      </c>
      <c r="E1174" s="1">
        <v>3.0</v>
      </c>
      <c r="F1174" s="3" t="str">
        <f>IFERROR(__xludf.DUMMYFUNCTION("GOOGLETRANSLATE(D1174,""zh"",""en"")"),"What is the green supply chain and how to do it? Professor Zhengda: You must pull upstream and downstream to fight group battles")</f>
        <v>What is the green supply chain and how to do it? Professor Zhengda: You must pull upstream and downstream to fight group battles</v>
      </c>
    </row>
    <row r="1175">
      <c r="A1175" s="1">
        <v>1033.0</v>
      </c>
      <c r="B1175" s="1">
        <v>1359.0</v>
      </c>
      <c r="C1175" s="2" t="s">
        <v>2349</v>
      </c>
      <c r="D1175" s="1" t="s">
        <v>2350</v>
      </c>
      <c r="E1175" s="1">
        <v>0.0</v>
      </c>
      <c r="F1175" s="3" t="str">
        <f>IFERROR(__xludf.DUMMYFUNCTION("GOOGLETRANSLATE(D1175,""zh"",""en"")"),"It can fix carbon and regenerate! Yongfeng Yu established the college to revive ""sugar"", He Shouchuan: It is expected to replace fossil fuel")</f>
        <v>It can fix carbon and regenerate! Yongfeng Yu established the college to revive "sugar", He Shouchuan: It is expected to replace fossil fuel</v>
      </c>
    </row>
    <row r="1176">
      <c r="A1176" s="1">
        <v>1034.0</v>
      </c>
      <c r="B1176" s="1">
        <v>1061.0</v>
      </c>
      <c r="C1176" s="2" t="s">
        <v>2351</v>
      </c>
      <c r="D1176" s="1" t="s">
        <v>2352</v>
      </c>
      <c r="E1176" s="1">
        <v>3.0</v>
      </c>
      <c r="F1176" s="3" t="str">
        <f>IFERROR(__xludf.DUMMYFUNCTION("GOOGLETRANSLATE(D1176,""zh"",""en"")"),"Argentina's 400 dolphins ""big trouble"" rich! Experts make the truth: Humans will pay a painful price")</f>
        <v>Argentina's 400 dolphins "big trouble" rich! Experts make the truth: Humans will pay a painful price</v>
      </c>
    </row>
    <row r="1177">
      <c r="A1177" s="1">
        <v>1035.0</v>
      </c>
      <c r="B1177" s="1">
        <v>1014.0</v>
      </c>
      <c r="C1177" s="2" t="s">
        <v>2353</v>
      </c>
      <c r="D1177" s="1" t="s">
        <v>2354</v>
      </c>
      <c r="E1177" s="1">
        <v>4.0</v>
      </c>
      <c r="F1177" s="3" t="str">
        <f>IFERROR(__xludf.DUMMYFUNCTION("GOOGLETRANSLATE(D1177,""zh"",""en"")"),"2021 Miklin picked Star / Yigong 4 degrees to Samsung! ""Shanhai Tower"" and ""Yangming Spring"" won the Green Star Award for the first time. The first service award was won by her 34 -year -old.")</f>
        <v>2021 Miklin picked Star / Yigong 4 degrees to Samsung! "Shanhai Tower" and "Yangming Spring" won the Green Star Award for the first time. The first service award was won by her 34 -year -old.</v>
      </c>
    </row>
    <row r="1178">
      <c r="A1178" s="1">
        <v>1036.0</v>
      </c>
      <c r="B1178" s="1">
        <v>1820.0</v>
      </c>
      <c r="C1178" s="2" t="s">
        <v>2355</v>
      </c>
      <c r="D1178" s="1" t="s">
        <v>2356</v>
      </c>
      <c r="E1178" s="1">
        <v>0.0</v>
      </c>
      <c r="F1178" s="3" t="str">
        <f>IFERROR(__xludf.DUMMYFUNCTION("GOOGLETRANSLATE(D1178,""zh"",""en"")"),"The down of the down of down the city has survived Vietnam's sealed city, and the first quarter performance counterattack! The third -generation successor of the 45 -year -old ""I want to fight for 5 % of the global clothing market""")</f>
        <v>The down of the down of down the city has survived Vietnam's sealed city, and the first quarter performance counterattack! The third -generation successor of the 45 -year -old "I want to fight for 5 % of the global clothing market"</v>
      </c>
    </row>
    <row r="1179">
      <c r="A1179" s="1">
        <v>1037.0</v>
      </c>
      <c r="B1179" s="1">
        <v>1674.0</v>
      </c>
      <c r="C1179" s="2" t="s">
        <v>2357</v>
      </c>
      <c r="D1179" s="1" t="s">
        <v>2358</v>
      </c>
      <c r="E1179" s="1">
        <v>0.0</v>
      </c>
      <c r="F1179" s="3" t="str">
        <f>IFERROR(__xludf.DUMMYFUNCTION("GOOGLETRANSLATE(D1179,""zh"",""en"")"),"The first case of financial control! CEO concurrently serves as CSO (Sustainable Long)-Chen Mei Man shared Yushan's sustainable finance")</f>
        <v>The first case of financial control! CEO concurrently serves as CSO (Sustainable Long)-Chen Mei Man shared Yushan's sustainable finance</v>
      </c>
    </row>
    <row r="1180">
      <c r="A1180" s="1">
        <v>1038.0</v>
      </c>
      <c r="B1180" s="1">
        <v>1690.0</v>
      </c>
      <c r="C1180" s="2" t="s">
        <v>2359</v>
      </c>
      <c r="D1180" s="1" t="s">
        <v>2360</v>
      </c>
      <c r="E1180" s="1">
        <v>3.0</v>
      </c>
      <c r="F1180" s="3" t="str">
        <f>IFERROR(__xludf.DUMMYFUNCTION("GOOGLETRANSLATE(D1180,""zh"",""en"")"),"The net zero carbon row diagram in 2050 will be announced! Renewal Energy Power Generation Final Portrait 70 %")</f>
        <v>The net zero carbon row diagram in 2050 will be announced! Renewal Energy Power Generation Final Portrait 70 %</v>
      </c>
    </row>
    <row r="1181">
      <c r="A1181" s="1">
        <v>1039.0</v>
      </c>
      <c r="B1181" s="1">
        <v>1040.0</v>
      </c>
      <c r="C1181" s="2" t="s">
        <v>2361</v>
      </c>
      <c r="D1181" s="1" t="s">
        <v>2362</v>
      </c>
      <c r="E1181" s="1">
        <v>3.0</v>
      </c>
      <c r="F1181" s="3" t="str">
        <f>IFERROR(__xludf.DUMMYFUNCTION("GOOGLETRANSLATE(D1181,""zh"",""en"")"),"""African swine fever is killed in front of the house!"" What should I do to do a month of kitchen and pigs in Taiwan for a month, what should I do with 1263 tons of kitchen than every day? Maybe there are this third road")</f>
        <v>"African swine fever is killed in front of the house!" What should I do to do a month of kitchen and pigs in Taiwan for a month, what should I do with 1263 tons of kitchen than every day? Maybe there are this third road</v>
      </c>
    </row>
    <row r="1182">
      <c r="A1182" s="1">
        <v>1040.0</v>
      </c>
      <c r="B1182" s="1">
        <v>2212.0</v>
      </c>
      <c r="C1182" s="2" t="s">
        <v>2363</v>
      </c>
      <c r="D1182" s="1" t="s">
        <v>2364</v>
      </c>
      <c r="E1182" s="1">
        <v>0.0</v>
      </c>
      <c r="F1182" s="3" t="str">
        <f>IFERROR(__xludf.DUMMYFUNCTION("GOOGLETRANSLATE(D1182,""zh"",""en"")"),"Not only the delivery, but also deeply cultivating the fresh supply chain! What is the FoodPanda playing for the exactly?")</f>
        <v>Not only the delivery, but also deeply cultivating the fresh supply chain! What is the FoodPanda playing for the exactly?</v>
      </c>
    </row>
    <row r="1183">
      <c r="A1183" s="1">
        <v>1041.0</v>
      </c>
      <c r="B1183" s="1">
        <v>555.0</v>
      </c>
      <c r="C1183" s="2" t="s">
        <v>2365</v>
      </c>
      <c r="D1183" s="1" t="s">
        <v>2366</v>
      </c>
      <c r="E1183" s="1">
        <v>3.0</v>
      </c>
      <c r="F1183" s="3" t="str">
        <f>IFERROR(__xludf.DUMMYFUNCTION("GOOGLETRANSLATE(D1183,""zh"",""en"")"),"Rehabilide fireflies in the technology factory and prevent a drop of production of water flow into natural waters ... How did TSMC and AUO do it?")</f>
        <v>Rehabilide fireflies in the technology factory and prevent a drop of production of water flow into natural waters ... How did TSMC and AUO do it?</v>
      </c>
    </row>
    <row r="1184">
      <c r="A1184" s="1">
        <v>1042.0</v>
      </c>
      <c r="B1184" s="1">
        <v>212.0</v>
      </c>
      <c r="C1184" s="2" t="s">
        <v>2367</v>
      </c>
      <c r="D1184" s="1" t="s">
        <v>2368</v>
      </c>
      <c r="E1184" s="1">
        <v>3.0</v>
      </c>
      <c r="F1184" s="3" t="str">
        <f>IFERROR(__xludf.DUMMYFUNCTION("GOOGLETRANSLATE(D1184,""zh"",""en"")"),"China has fewer air pollution and the Venice Canal is clear ... Human epidemic prevention makes the earth breathe, NASA scientists are amazed: I have never seen this scenery")</f>
        <v>China has fewer air pollution and the Venice Canal is clear ... Human epidemic prevention makes the earth breathe, NASA scientists are amazed: I have never seen this scenery</v>
      </c>
    </row>
    <row r="1185">
      <c r="A1185" s="1">
        <v>1043.0</v>
      </c>
      <c r="B1185" s="1">
        <v>1791.0</v>
      </c>
      <c r="C1185" s="2" t="s">
        <v>2369</v>
      </c>
      <c r="D1185" s="1" t="s">
        <v>2370</v>
      </c>
      <c r="E1185" s="1">
        <v>2.0</v>
      </c>
      <c r="F1185" s="3" t="str">
        <f>IFERROR(__xludf.DUMMYFUNCTION("GOOGLETRANSLATE(D1185,""zh"",""en"")"),"""I am very duck."" He Ren Datong's new helmsman, the godfather of the underground motherboard and the folk experts entered the decision -making circle ... The 5 -member group will bring a new scenery?")</f>
        <v>"I am very duck." He Ren Datong's new helmsman, the godfather of the underground motherboard and the folk experts entered the decision -making circle ... The 5 -member group will bring a new scenery?</v>
      </c>
    </row>
    <row r="1186">
      <c r="A1186" s="1">
        <v>1044.0</v>
      </c>
      <c r="B1186" s="1">
        <v>1464.0</v>
      </c>
      <c r="C1186" s="2" t="s">
        <v>2371</v>
      </c>
      <c r="D1186" s="1" t="s">
        <v>2372</v>
      </c>
      <c r="E1186" s="1">
        <v>3.0</v>
      </c>
      <c r="F1186" s="3" t="str">
        <f>IFERROR(__xludf.DUMMYFUNCTION("GOOGLETRANSLATE(D1186,""zh"",""en"")"),"The most difficult to decarcar in the aviation industry? Use alcohol to refine perpetual fuel, Microsoft invested 50 million US dollars")</f>
        <v>The most difficult to decarcar in the aviation industry? Use alcohol to refine perpetual fuel, Microsoft invested 50 million US dollars</v>
      </c>
    </row>
    <row r="1187">
      <c r="A1187" s="1">
        <v>1045.0</v>
      </c>
      <c r="B1187" s="1">
        <v>671.0</v>
      </c>
      <c r="C1187" s="2" t="s">
        <v>2373</v>
      </c>
      <c r="D1187" s="1" t="s">
        <v>2374</v>
      </c>
      <c r="E1187" s="1">
        <v>3.0</v>
      </c>
      <c r="F1187" s="3" t="str">
        <f>IFERROR(__xludf.DUMMYFUNCTION("GOOGLETRANSLATE(D1187,""zh"",""en"")"),"Cover the solar power plant in the desert? Study: It may make the earth hotter")</f>
        <v>Cover the solar power plant in the desert? Study: It may make the earth hotter</v>
      </c>
    </row>
    <row r="1188">
      <c r="A1188" s="1">
        <v>1046.0</v>
      </c>
      <c r="B1188" s="1">
        <v>2343.0</v>
      </c>
      <c r="C1188" s="2" t="s">
        <v>2375</v>
      </c>
      <c r="D1188" s="1" t="s">
        <v>2376</v>
      </c>
      <c r="E1188" s="1">
        <v>0.0</v>
      </c>
      <c r="F1188" s="3" t="str">
        <f>IFERROR(__xludf.DUMMYFUNCTION("GOOGLETRANSLATE(D1188,""zh"",""en"")"),"The list of National Sustainable Development Awards in 111 was released! Seeing the determination to implement the sustainable goals from all walks of life")</f>
        <v>The list of National Sustainable Development Awards in 111 was released! Seeing the determination to implement the sustainable goals from all walks of life</v>
      </c>
    </row>
    <row r="1189">
      <c r="A1189" s="1">
        <v>1047.0</v>
      </c>
      <c r="B1189" s="1">
        <v>1626.0</v>
      </c>
      <c r="C1189" s="2" t="s">
        <v>2377</v>
      </c>
      <c r="D1189" s="1" t="s">
        <v>2378</v>
      </c>
      <c r="E1189" s="1">
        <v>3.0</v>
      </c>
      <c r="F1189" s="3" t="str">
        <f>IFERROR(__xludf.DUMMYFUNCTION("GOOGLETRANSLATE(D1189,""zh"",""en"")"),"Hospital restaurants are always disappointing? This medical center has established a new standard for the hospital's menu by the environmental protection and real estate land.")</f>
        <v>Hospital restaurants are always disappointing? This medical center has established a new standard for the hospital's menu by the environmental protection and real estate land.</v>
      </c>
    </row>
    <row r="1190">
      <c r="A1190" s="1">
        <v>1048.0</v>
      </c>
      <c r="B1190" s="1">
        <v>1780.0</v>
      </c>
      <c r="C1190" s="2" t="s">
        <v>2379</v>
      </c>
      <c r="D1190" s="1" t="s">
        <v>2380</v>
      </c>
      <c r="E1190" s="1">
        <v>3.0</v>
      </c>
      <c r="F1190" s="3" t="str">
        <f>IFERROR(__xludf.DUMMYFUNCTION("GOOGLETRANSLATE(D1190,""zh"",""en"")"),"[Return to the Sea 1095] Connect all sectors to clear the sea waste and make new national blue and white drags to implement the circular economy")</f>
        <v>[Return to the Sea 1095] Connect all sectors to clear the sea waste and make new national blue and white drags to implement the circular economy</v>
      </c>
    </row>
    <row r="1191">
      <c r="A1191" s="1">
        <v>1049.0</v>
      </c>
      <c r="B1191" s="1">
        <v>657.0</v>
      </c>
      <c r="C1191" s="2" t="s">
        <v>2381</v>
      </c>
      <c r="D1191" s="1" t="s">
        <v>2382</v>
      </c>
      <c r="E1191" s="1">
        <v>0.0</v>
      </c>
      <c r="F1191" s="3" t="str">
        <f>IFERROR(__xludf.DUMMYFUNCTION("GOOGLETRANSLATE(D1191,""zh"",""en"")"),"A guest complaint caused by a caterpillar ... Behind the process of implementing ESG in Taiwan's high -speed rail, the process of transforming the barren land into a diamond and a gold -grade green building station")</f>
        <v>A guest complaint caused by a caterpillar ... Behind the process of implementing ESG in Taiwan's high -speed rail, the process of transforming the barren land into a diamond and a gold -grade green building station</v>
      </c>
    </row>
    <row r="1192">
      <c r="A1192" s="1">
        <v>1050.0</v>
      </c>
      <c r="B1192" s="1">
        <v>1281.0</v>
      </c>
      <c r="C1192" s="2" t="s">
        <v>2383</v>
      </c>
      <c r="D1192" s="1" t="s">
        <v>2384</v>
      </c>
      <c r="E1192" s="1">
        <v>0.0</v>
      </c>
      <c r="F1192" s="3" t="str">
        <f>IFERROR(__xludf.DUMMYFUNCTION("GOOGLETRANSLATE(D1192,""zh"",""en"")"),"Hon Hai declared sustainable operation! Promote the standard specifications of green chemicals and waste burials")</f>
        <v>Hon Hai declared sustainable operation! Promote the standard specifications of green chemicals and waste burials</v>
      </c>
    </row>
    <row r="1193">
      <c r="A1193" s="1">
        <v>1051.0</v>
      </c>
      <c r="B1193" s="1">
        <v>1439.0</v>
      </c>
      <c r="C1193" s="2" t="s">
        <v>2385</v>
      </c>
      <c r="D1193" s="1" t="s">
        <v>2386</v>
      </c>
      <c r="E1193" s="1">
        <v>3.0</v>
      </c>
      <c r="F1193" s="3" t="str">
        <f>IFERROR(__xludf.DUMMYFUNCTION("GOOGLETRANSLATE(D1193,""zh"",""en"")"),"""Electric car can not work"" environmentally friendly and comfortable to return to the oil vehicle? Electricity anxiety? Senior Cavaliers vomit truthful words")</f>
        <v>"Electric car can not work" environmentally friendly and comfortable to return to the oil vehicle? Electricity anxiety? Senior Cavaliers vomit truthful words</v>
      </c>
    </row>
    <row r="1194">
      <c r="A1194" s="1">
        <v>1052.0</v>
      </c>
      <c r="B1194" s="1">
        <v>795.0</v>
      </c>
      <c r="C1194" s="2" t="s">
        <v>2387</v>
      </c>
      <c r="D1194" s="1" t="s">
        <v>2388</v>
      </c>
      <c r="E1194" s="1">
        <v>0.0</v>
      </c>
      <c r="F1194" s="3" t="str">
        <f>IFERROR(__xludf.DUMMYFUNCTION("GOOGLETRANSLATE(D1194,""zh"",""en"")"),"TSMC creates a green supply chain! Moderator of the front desktop risk center: Taiwan's electronic industry's biggest challenge is to do these two things well.")</f>
        <v>TSMC creates a green supply chain! Moderator of the front desktop risk center: Taiwan's electronic industry's biggest challenge is to do these two things well.</v>
      </c>
    </row>
    <row r="1195">
      <c r="A1195" s="1">
        <v>1053.0</v>
      </c>
      <c r="B1195" s="1">
        <v>436.0</v>
      </c>
      <c r="C1195" s="2" t="s">
        <v>2389</v>
      </c>
      <c r="D1195" s="1" t="s">
        <v>2390</v>
      </c>
      <c r="E1195" s="1">
        <v>3.0</v>
      </c>
      <c r="F1195" s="3" t="str">
        <f>IFERROR(__xludf.DUMMYFUNCTION("GOOGLETRANSLATE(D1195,""zh"",""en"")"),"Huh! Are there really decomposable plastic wraps or sealing bags? Why is it known as ""100 % biological decomposition""?")</f>
        <v>Huh! Are there really decomposable plastic wraps or sealing bags? Why is it known as "100 % biological decomposition"?</v>
      </c>
    </row>
    <row r="1196">
      <c r="A1196" s="1">
        <v>1054.0</v>
      </c>
      <c r="B1196" s="1">
        <v>1722.0</v>
      </c>
      <c r="C1196" s="2" t="s">
        <v>2391</v>
      </c>
      <c r="D1196" s="1" t="s">
        <v>2392</v>
      </c>
      <c r="E1196" s="1">
        <v>3.0</v>
      </c>
      <c r="F1196" s="3" t="str">
        <f>IFERROR(__xludf.DUMMYFUNCTION("GOOGLETRANSLATE(D1196,""zh"",""en"")"),"How to solve the ""brown constitution"" of low -electricity prices, low oil prices, and low -labor salary in Taiwan? The transformation of the green industry is the key")</f>
        <v>How to solve the "brown constitution" of low -electricity prices, low oil prices, and low -labor salary in Taiwan? The transformation of the green industry is the key</v>
      </c>
    </row>
    <row r="1197">
      <c r="A1197" s="1">
        <v>1055.0</v>
      </c>
      <c r="B1197" s="1">
        <v>2402.0</v>
      </c>
      <c r="C1197" s="2" t="s">
        <v>2393</v>
      </c>
      <c r="D1197" s="1" t="s">
        <v>2394</v>
      </c>
      <c r="E1197" s="1">
        <v>1.0</v>
      </c>
      <c r="F1197" s="3" t="str">
        <f>IFERROR(__xludf.DUMMYFUNCTION("GOOGLETRANSLATE(D1197,""zh"",""en"")"),"Hon Hai's Zhengzhou factory turmoil, so that Apple loses $ 1 billion a week and 20 % of production capacity is left! Is there any rescue after unblocking?")</f>
        <v>Hon Hai's Zhengzhou factory turmoil, so that Apple loses $ 1 billion a week and 20 % of production capacity is left! Is there any rescue after unblocking?</v>
      </c>
    </row>
    <row r="1198">
      <c r="A1198" s="1">
        <v>1056.0</v>
      </c>
      <c r="B1198" s="1">
        <v>1221.0</v>
      </c>
      <c r="C1198" s="2" t="s">
        <v>2395</v>
      </c>
      <c r="D1198" s="1" t="s">
        <v>2396</v>
      </c>
      <c r="E1198" s="1">
        <v>3.0</v>
      </c>
      <c r="F1198" s="3" t="str">
        <f>IFERROR(__xludf.DUMMYFUNCTION("GOOGLETRANSLATE(D1198,""zh"",""en"")"),"""Building a house"" is the world's largest source of carbon row! The most potential department of net zero in 2050: ""Zero -carbon row preparation building""")</f>
        <v>"Building a house" is the world's largest source of carbon row! The most potential department of net zero in 2050: "Zero -carbon row preparation building"</v>
      </c>
    </row>
    <row r="1199">
      <c r="A1199" s="1">
        <v>1057.0</v>
      </c>
      <c r="B1199" s="1">
        <v>427.0</v>
      </c>
      <c r="C1199" s="2" t="s">
        <v>2397</v>
      </c>
      <c r="D1199" s="1" t="s">
        <v>2398</v>
      </c>
      <c r="E1199" s="1">
        <v>1.0</v>
      </c>
      <c r="F1199" s="3" t="str">
        <f>IFERROR(__xludf.DUMMYFUNCTION("GOOGLETRANSLATE(D1199,""zh"",""en"")"),"Kang Xuan suspected that the bullying whistle ""selling the company and the face coming in"" frankly said that the labor regulations were not punished if there was no penalty")</f>
        <v>Kang Xuan suspected that the bullying whistle "selling the company and the face coming in" frankly said that the labor regulations were not punished if there was no penalty</v>
      </c>
    </row>
    <row r="1200">
      <c r="A1200" s="1">
        <v>1058.0</v>
      </c>
      <c r="B1200" s="1">
        <v>932.0</v>
      </c>
      <c r="C1200" s="2" t="s">
        <v>2399</v>
      </c>
      <c r="D1200" s="1" t="s">
        <v>2400</v>
      </c>
      <c r="E1200" s="1">
        <v>3.0</v>
      </c>
      <c r="F1200" s="3" t="str">
        <f>IFERROR(__xludf.DUMMYFUNCTION("GOOGLETRANSLATE(D1200,""zh"",""en"")"),"""Sustainable Environment"" will save their future to Antarctic, can they save their future?")</f>
        <v>"Sustainable Environment" will save their future to Antarctic, can they save their future?</v>
      </c>
    </row>
    <row r="1201">
      <c r="A1201" s="1">
        <v>1059.0</v>
      </c>
      <c r="B1201" s="1">
        <v>294.0</v>
      </c>
      <c r="C1201" s="2" t="s">
        <v>2401</v>
      </c>
      <c r="D1201" s="1" t="s">
        <v>2402</v>
      </c>
      <c r="E1201" s="1">
        <v>3.0</v>
      </c>
      <c r="F1201" s="3" t="str">
        <f>IFERROR(__xludf.DUMMYFUNCTION("GOOGLETRANSLATE(D1201,""zh"",""en"")"),"Salary balance crooked and lost the grassroots level and fattened high -level")</f>
        <v>Salary balance crooked and lost the grassroots level and fattened high -level</v>
      </c>
    </row>
    <row r="1202">
      <c r="A1202" s="1">
        <v>1060.0</v>
      </c>
      <c r="B1202" s="1">
        <v>704.0</v>
      </c>
      <c r="C1202" s="2" t="s">
        <v>2403</v>
      </c>
      <c r="D1202" s="1" t="s">
        <v>2404</v>
      </c>
      <c r="E1202" s="1">
        <v>3.0</v>
      </c>
      <c r="F1202" s="3" t="str">
        <f>IFERROR(__xludf.DUMMYFUNCTION("GOOGLETRANSLATE(D1202,""zh"",""en"")"),"In 2050, it reached ""net zero emissions"" ... fully analyzes ""Bayeng Economics"": Vowead President vowed to flip the United States")</f>
        <v>In 2050, it reached "net zero emissions" ... fully analyzes "Bayeng Economics": Vowead President vowed to flip the United States</v>
      </c>
    </row>
    <row r="1203">
      <c r="A1203" s="1">
        <v>1061.0</v>
      </c>
      <c r="B1203" s="1">
        <v>1336.0</v>
      </c>
      <c r="C1203" s="2" t="s">
        <v>2405</v>
      </c>
      <c r="D1203" s="1" t="s">
        <v>2406</v>
      </c>
      <c r="E1203" s="1">
        <v>3.0</v>
      </c>
      <c r="F1203" s="3" t="str">
        <f>IFERROR(__xludf.DUMMYFUNCTION("GOOGLETRANSLATE(D1203,""zh"",""en"")"),"Solid alternative to lithium batteries! Scientists make battery with wood, which is as thin as paper")</f>
        <v>Solid alternative to lithium batteries! Scientists make battery with wood, which is as thin as paper</v>
      </c>
    </row>
    <row r="1204">
      <c r="A1204" s="1">
        <v>1062.0</v>
      </c>
      <c r="B1204" s="1">
        <v>1898.0</v>
      </c>
      <c r="C1204" s="2" t="s">
        <v>2407</v>
      </c>
      <c r="D1204" s="1" t="s">
        <v>2408</v>
      </c>
      <c r="E1204" s="1">
        <v>0.0</v>
      </c>
      <c r="F1204" s="3" t="str">
        <f>IFERROR(__xludf.DUMMYFUNCTION("GOOGLETRANSLATE(D1204,""zh"",""en"")"),"From TSMC, the youngest vice president, to the rotten stall with a loss of 20 billion! How can he make this ""hot potato"" a new high for 10 years?")</f>
        <v>From TSMC, the youngest vice president, to the rotten stall with a loss of 20 billion! How can he make this "hot potato" a new high for 10 years?</v>
      </c>
    </row>
    <row r="1205">
      <c r="A1205" s="1">
        <v>1063.0</v>
      </c>
      <c r="B1205" s="1">
        <v>1773.0</v>
      </c>
      <c r="C1205" s="2" t="s">
        <v>2409</v>
      </c>
      <c r="D1205" s="1" t="s">
        <v>2410</v>
      </c>
      <c r="E1205" s="1">
        <v>0.0</v>
      </c>
      <c r="F1205" s="3" t="str">
        <f>IFERROR(__xludf.DUMMYFUNCTION("GOOGLETRANSLATE(D1205,""zh"",""en"")"),"At the age of 38, the CEO is reached high every year! Jin Yuanfu Chen Yuhui: Some things have to do before the leaders taste the sweetness")</f>
        <v>At the age of 38, the CEO is reached high every year! Jin Yuanfu Chen Yuhui: Some things have to do before the leaders taste the sweetness</v>
      </c>
    </row>
    <row r="1206">
      <c r="A1206" s="1">
        <v>1064.0</v>
      </c>
      <c r="B1206" s="1">
        <v>1962.0</v>
      </c>
      <c r="C1206" s="2" t="s">
        <v>2411</v>
      </c>
      <c r="D1206" s="1" t="s">
        <v>2412</v>
      </c>
      <c r="E1206" s="1">
        <v>0.0</v>
      </c>
      <c r="F1206" s="3" t="str">
        <f>IFERROR(__xludf.DUMMYFUNCTION("GOOGLETRANSLATE(D1206,""zh"",""en"")"),"Sinosteel's first set of energy storage system equipment is completed! Can participate in Taipower's ""Electric Power Trading Platform"" bidding")</f>
        <v>Sinosteel's first set of energy storage system equipment is completed! Can participate in Taipower's "Electric Power Trading Platform" bidding</v>
      </c>
    </row>
    <row r="1207">
      <c r="A1207" s="1">
        <v>1065.0</v>
      </c>
      <c r="B1207" s="1">
        <v>1154.0</v>
      </c>
      <c r="C1207" s="2" t="s">
        <v>2413</v>
      </c>
      <c r="D1207" s="1" t="s">
        <v>2414</v>
      </c>
      <c r="E1207" s="1">
        <v>0.0</v>
      </c>
      <c r="F1207" s="3" t="str">
        <f>IFERROR(__xludf.DUMMYFUNCTION("GOOGLETRANSLATE(D1207,""zh"",""en"")"),"Taiwan -Canada multinational cooperation to develop ""rice bean rice noodles""! Low -carbon row and low -water health new choices")</f>
        <v>Taiwan -Canada multinational cooperation to develop "rice bean rice noodles"! Low -carbon row and low -water health new choices</v>
      </c>
    </row>
    <row r="1208">
      <c r="A1208" s="1">
        <v>1066.0</v>
      </c>
      <c r="B1208" s="1">
        <v>131.0</v>
      </c>
      <c r="C1208" s="2" t="s">
        <v>2415</v>
      </c>
      <c r="D1208" s="1" t="s">
        <v>2416</v>
      </c>
      <c r="E1208" s="1">
        <v>3.0</v>
      </c>
      <c r="F1208" s="3" t="str">
        <f>IFERROR(__xludf.DUMMYFUNCTION("GOOGLETRANSLATE(D1208,""zh"",""en"")"),"Does offshore wind power pile noise affect the white dolphin? Large studies found the answer")</f>
        <v>Does offshore wind power pile noise affect the white dolphin? Large studies found the answer</v>
      </c>
    </row>
    <row r="1209">
      <c r="A1209" s="1">
        <v>1067.0</v>
      </c>
      <c r="B1209" s="1">
        <v>1381.0</v>
      </c>
      <c r="C1209" s="2" t="s">
        <v>2417</v>
      </c>
      <c r="D1209" s="1" t="s">
        <v>2418</v>
      </c>
      <c r="E1209" s="1">
        <v>3.0</v>
      </c>
      <c r="F1209" s="3" t="str">
        <f>IFERROR(__xludf.DUMMYFUNCTION("GOOGLETRANSLATE(D1209,""zh"",""en"")"),"Take the caught carbon dioxide as cola and fuel, and then? ——The case and controversy of carbon capture technology")</f>
        <v>Take the caught carbon dioxide as cola and fuel, and then? ——The case and controversy of carbon capture technology</v>
      </c>
    </row>
    <row r="1210">
      <c r="A1210" s="1">
        <v>1068.0</v>
      </c>
      <c r="B1210" s="1">
        <v>398.0</v>
      </c>
      <c r="C1210" s="2" t="s">
        <v>2419</v>
      </c>
      <c r="D1210" s="1" t="s">
        <v>2420</v>
      </c>
      <c r="E1210" s="1">
        <v>3.0</v>
      </c>
      <c r="F1210" s="3" t="str">
        <f>IFERROR(__xludf.DUMMYFUNCTION("GOOGLETRANSLATE(D1210,""zh"",""en"")"),"Perhaps it does not mean that it is a fortune! Analysis of one article: How to change the long -term demand of the energy market for new crown pneumonia")</f>
        <v>Perhaps it does not mean that it is a fortune! Analysis of one article: How to change the long -term demand of the energy market for new crown pneumonia</v>
      </c>
    </row>
    <row r="1211">
      <c r="A1211" s="1">
        <v>1069.0</v>
      </c>
      <c r="B1211" s="1">
        <v>1075.0</v>
      </c>
      <c r="C1211" s="2" t="s">
        <v>2421</v>
      </c>
      <c r="D1211" s="1" t="s">
        <v>2422</v>
      </c>
      <c r="E1211" s="1">
        <v>0.0</v>
      </c>
      <c r="F1211" s="3" t="str">
        <f>IFERROR(__xludf.DUMMYFUNCTION("GOOGLETRANSLATE(D1211,""zh"",""en"")"),"The flow of the ocean is closely related to the temperature of the environment.")</f>
        <v>The flow of the ocean is closely related to the temperature of the environment.</v>
      </c>
    </row>
    <row r="1212">
      <c r="A1212" s="1">
        <v>1070.0</v>
      </c>
      <c r="B1212" s="1">
        <v>2384.0</v>
      </c>
      <c r="C1212" s="2" t="s">
        <v>2423</v>
      </c>
      <c r="D1212" s="1" t="s">
        <v>2424</v>
      </c>
      <c r="E1212" s="1">
        <v>3.0</v>
      </c>
      <c r="F1212" s="3" t="str">
        <f>IFERROR(__xludf.DUMMYFUNCTION("GOOGLETRANSLATE(D1212,""zh"",""en"")"),"""There is no future, no children!"" Yes, climate change is affecting the child's willingness to fertility!")</f>
        <v>"There is no future, no children!" Yes, climate change is affecting the child's willingness to fertility!</v>
      </c>
    </row>
    <row r="1213">
      <c r="A1213" s="1">
        <v>1071.0</v>
      </c>
      <c r="B1213" s="1">
        <v>528.0</v>
      </c>
      <c r="C1213" s="2" t="s">
        <v>2425</v>
      </c>
      <c r="D1213" s="1" t="s">
        <v>2426</v>
      </c>
      <c r="E1213" s="1">
        <v>3.0</v>
      </c>
      <c r="F1213" s="3" t="str">
        <f>IFERROR(__xludf.DUMMYFUNCTION("GOOGLETRANSLATE(D1213,""zh"",""en"")"),"Model two """" Taiwan University, Ernst &amp; Young, and China Electric solve the industry pain point development Golden Cyber ​​Group Grand Alliance Grand League climate risk database")</f>
        <v>Model two "" Taiwan University, Ernst &amp; Young, and China Electric solve the industry pain point development Golden Cyber ​​Group Grand Alliance Grand League climate risk database</v>
      </c>
    </row>
    <row r="1214">
      <c r="A1214" s="1">
        <v>1072.0</v>
      </c>
      <c r="B1214" s="1">
        <v>1335.0</v>
      </c>
      <c r="C1214" s="2" t="s">
        <v>2427</v>
      </c>
      <c r="D1214" s="1" t="s">
        <v>2428</v>
      </c>
      <c r="E1214" s="1">
        <v>3.0</v>
      </c>
      <c r="F1214" s="3" t="str">
        <f>IFERROR(__xludf.DUMMYFUNCTION("GOOGLETRANSLATE(D1214,""zh"",""en"")"),"Solve global warmth! Scientists create a ""super white"" pigment that can reflect 95 % sunlight")</f>
        <v>Solve global warmth! Scientists create a "super white" pigment that can reflect 95 % sunlight</v>
      </c>
    </row>
    <row r="1215">
      <c r="A1215" s="1">
        <v>1073.0</v>
      </c>
      <c r="B1215" s="1">
        <v>2418.0</v>
      </c>
      <c r="C1215" s="2" t="s">
        <v>2429</v>
      </c>
      <c r="D1215" s="1" t="s">
        <v>2430</v>
      </c>
      <c r="E1215" s="1">
        <v>3.0</v>
      </c>
      <c r="F1215" s="3" t="str">
        <f>IFERROR(__xludf.DUMMYFUNCTION("GOOGLETRANSLATE(D1215,""zh"",""en"")"),"How to apply for energy -saving home appliances 3,000 yuan and how to see the conditions! Want to change the air -conditioning refrigerator? Buy the most 10,000 like this")</f>
        <v>How to apply for energy -saving home appliances 3,000 yuan and how to see the conditions! Want to change the air -conditioning refrigerator? Buy the most 10,000 like this</v>
      </c>
    </row>
    <row r="1216">
      <c r="A1216" s="1">
        <v>1074.0</v>
      </c>
      <c r="B1216" s="1">
        <v>1521.0</v>
      </c>
      <c r="C1216" s="2" t="s">
        <v>2431</v>
      </c>
      <c r="D1216" s="1" t="s">
        <v>2432</v>
      </c>
      <c r="E1216" s="1">
        <v>3.0</v>
      </c>
      <c r="F1216" s="3" t="str">
        <f>IFERROR(__xludf.DUMMYFUNCTION("GOOGLETRANSLATE(D1216,""zh"",""en"")"),"Temperature management method! Hearing the voice of the corporate, increase the elasticity set ""carbon rights""")</f>
        <v>Temperature management method! Hearing the voice of the corporate, increase the elasticity set "carbon rights"</v>
      </c>
    </row>
    <row r="1217">
      <c r="A1217" s="1">
        <v>1075.0</v>
      </c>
      <c r="B1217" s="1">
        <v>50.0</v>
      </c>
      <c r="C1217" s="2" t="s">
        <v>2433</v>
      </c>
      <c r="D1217" s="1" t="s">
        <v>2434</v>
      </c>
      <c r="E1217" s="1">
        <v>3.0</v>
      </c>
      <c r="F1217" s="3" t="str">
        <f>IFERROR(__xludf.DUMMYFUNCTION("GOOGLETRANSLATE(D1217,""zh"",""en"")"),"What is offshore wind power? Can you eat it?")</f>
        <v>What is offshore wind power? Can you eat it?</v>
      </c>
    </row>
    <row r="1218">
      <c r="A1218" s="1">
        <v>1076.0</v>
      </c>
      <c r="B1218" s="1">
        <v>1697.0</v>
      </c>
      <c r="C1218" s="2" t="s">
        <v>2435</v>
      </c>
      <c r="D1218" s="1" t="s">
        <v>2436</v>
      </c>
      <c r="E1218" s="1">
        <v>3.0</v>
      </c>
      <c r="F1218" s="3" t="str">
        <f>IFERROR(__xludf.DUMMYFUNCTION("GOOGLETRANSLATE(D1218,""zh"",""en"")"),"Beishi announced the ""White Paper on the Zero Action""! Public locomotive sharing, target this year carbon reduction 186,000 tons")</f>
        <v>Beishi announced the "White Paper on the Zero Action"! Public locomotive sharing, target this year carbon reduction 186,000 tons</v>
      </c>
    </row>
    <row r="1219">
      <c r="A1219" s="1">
        <v>1077.0</v>
      </c>
      <c r="B1219" s="1">
        <v>1706.0</v>
      </c>
      <c r="C1219" s="2" t="s">
        <v>2437</v>
      </c>
      <c r="D1219" s="1" t="s">
        <v>2438</v>
      </c>
      <c r="E1219" s="1">
        <v>0.0</v>
      </c>
      <c r="F1219" s="3" t="str">
        <f>IFERROR(__xludf.DUMMYFUNCTION("GOOGLETRANSLATE(D1219,""zh"",""en"")"),"The technology industry rescue the population! TSMC has given up subsidies ""10 times"", Hon Hai Sheng has a one million yuan: Bubbite, kindergarten all -inclusive")</f>
        <v>The technology industry rescue the population! TSMC has given up subsidies "10 times", Hon Hai Sheng has a one million yuan: Bubbite, kindergarten all -inclusive</v>
      </c>
    </row>
    <row r="1220">
      <c r="A1220" s="1">
        <v>1078.0</v>
      </c>
      <c r="B1220" s="1">
        <v>1476.0</v>
      </c>
      <c r="C1220" s="2" t="s">
        <v>2439</v>
      </c>
      <c r="D1220" s="1" t="s">
        <v>2440</v>
      </c>
      <c r="E1220" s="1">
        <v>3.0</v>
      </c>
      <c r="F1220" s="3" t="str">
        <f>IFERROR(__xludf.DUMMYFUNCTION("GOOGLETRANSLATE(D1220,""zh"",""en"")"),"Lu Pin 2060 carbon neutrality, energy giant shell: power generation demand doubled")</f>
        <v>Lu Pin 2060 carbon neutrality, energy giant shell: power generation demand doubled</v>
      </c>
    </row>
    <row r="1221">
      <c r="A1221" s="1">
        <v>1079.0</v>
      </c>
      <c r="B1221" s="1">
        <v>2406.0</v>
      </c>
      <c r="C1221" s="2" t="s">
        <v>2441</v>
      </c>
      <c r="D1221" s="1" t="s">
        <v>2442</v>
      </c>
      <c r="E1221" s="1">
        <v>0.0</v>
      </c>
      <c r="F1221" s="3" t="str">
        <f>IFERROR(__xludf.DUMMYFUNCTION("GOOGLETRANSLATE(D1221,""zh"",""en"")"),"Biden is in the same frame with Liu Deyin and Wei Zhejia! Liu Deyin: The annual revenue of the new plant in Phoenix City is 10 billion US dollars, which will become the most environmentally friendly semiconductor factory in the United States.")</f>
        <v>Biden is in the same frame with Liu Deyin and Wei Zhejia! Liu Deyin: The annual revenue of the new plant in Phoenix City is 10 billion US dollars, which will become the most environmentally friendly semiconductor factory in the United States.</v>
      </c>
    </row>
    <row r="1222">
      <c r="A1222" s="1">
        <v>1080.0</v>
      </c>
      <c r="B1222" s="1">
        <v>1932.0</v>
      </c>
      <c r="C1222" s="2" t="s">
        <v>2443</v>
      </c>
      <c r="D1222" s="1" t="s">
        <v>2444</v>
      </c>
      <c r="E1222" s="1">
        <v>0.0</v>
      </c>
      <c r="F1222" s="3" t="str">
        <f>IFERROR(__xludf.DUMMYFUNCTION("GOOGLETRANSLATE(D1222,""zh"",""en"")"),"Low carbon has become a new industrial revolution! Hon Hai Pin 2050 net zero, environmental protection long carbon reduction strategy is very open")</f>
        <v>Low carbon has become a new industrial revolution! Hon Hai Pin 2050 net zero, environmental protection long carbon reduction strategy is very open</v>
      </c>
    </row>
    <row r="1223">
      <c r="A1223" s="1">
        <v>1081.0</v>
      </c>
      <c r="B1223" s="1">
        <v>1541.0</v>
      </c>
      <c r="C1223" s="2" t="s">
        <v>2445</v>
      </c>
      <c r="D1223" s="1" t="s">
        <v>2446</v>
      </c>
      <c r="E1223" s="1">
        <v>1.0</v>
      </c>
      <c r="F1223" s="3" t="str">
        <f>IFERROR(__xludf.DUMMYFUNCTION("GOOGLETRANSLATE(D1223,""zh"",""en"")"),"""I have all the money there, and I will close!"" The Fitzon Factory Lishan was accumulated by the supplier to owe 2 million yuan in payment. Which three post -epidemic corporate lessons were given?")</f>
        <v>"I have all the money there, and I will close!" The Fitzon Factory Lishan was accumulated by the supplier to owe 2 million yuan in payment. Which three post -epidemic corporate lessons were given?</v>
      </c>
    </row>
    <row r="1224">
      <c r="A1224" s="1">
        <v>1082.0</v>
      </c>
      <c r="B1224" s="1">
        <v>2215.0</v>
      </c>
      <c r="C1224" s="2" t="s">
        <v>2447</v>
      </c>
      <c r="D1224" s="1" t="s">
        <v>2448</v>
      </c>
      <c r="E1224" s="1">
        <v>0.0</v>
      </c>
      <c r="F1224" s="3" t="str">
        <f>IFERROR(__xludf.DUMMYFUNCTION("GOOGLETRANSLATE(D1224,""zh"",""en"")"),"Eviation electric aircraft test flight is successful! Which of the battery and hydrogen energy will be the greening of the aviation industry?")</f>
        <v>Eviation electric aircraft test flight is successful! Which of the battery and hydrogen energy will be the greening of the aviation industry?</v>
      </c>
    </row>
    <row r="1225">
      <c r="A1225" s="1">
        <v>1083.0</v>
      </c>
      <c r="B1225" s="1">
        <v>1608.0</v>
      </c>
      <c r="C1225" s="2" t="s">
        <v>2449</v>
      </c>
      <c r="D1225" s="1" t="s">
        <v>2450</v>
      </c>
      <c r="E1225" s="1">
        <v>0.0</v>
      </c>
      <c r="F1225" s="3" t="str">
        <f>IFERROR(__xludf.DUMMYFUNCTION("GOOGLETRANSLATE(D1225,""zh"",""en"")"),"ZARA uses environmentally friendly bacterial technology to make dresses! Can fast fashion be transformed into green fashion this time?")</f>
        <v>ZARA uses environmentally friendly bacterial technology to make dresses! Can fast fashion be transformed into green fashion this time?</v>
      </c>
    </row>
    <row r="1226">
      <c r="A1226" s="1">
        <v>1084.0</v>
      </c>
      <c r="B1226" s="1">
        <v>2273.0</v>
      </c>
      <c r="C1226" s="2" t="s">
        <v>2451</v>
      </c>
      <c r="D1226" s="1" t="s">
        <v>2452</v>
      </c>
      <c r="E1226" s="1">
        <v>0.0</v>
      </c>
      <c r="F1226" s="3" t="str">
        <f>IFERROR(__xludf.DUMMYFUNCTION("GOOGLETRANSLATE(D1226,""zh"",""en"")"),"100 trillion dollars investment, the hottest topic in the next 30 years ... How to seize the business opportunities for permanent? Green vine vitality and Lianqi Technology revealed two new routes created")</f>
        <v>100 trillion dollars investment, the hottest topic in the next 30 years ... How to seize the business opportunities for permanent? Green vine vitality and Lianqi Technology revealed two new routes created</v>
      </c>
    </row>
    <row r="1227">
      <c r="A1227" s="1">
        <v>1085.0</v>
      </c>
      <c r="B1227" s="1">
        <v>878.0</v>
      </c>
      <c r="C1227" s="2" t="s">
        <v>2453</v>
      </c>
      <c r="D1227" s="1" t="s">
        <v>2454</v>
      </c>
      <c r="E1227" s="1">
        <v>3.0</v>
      </c>
      <c r="F1227" s="3" t="str">
        <f>IFERROR(__xludf.DUMMYFUNCTION("GOOGLETRANSLATE(D1227,""zh"",""en"")"),"Global companies are crazy about zero carbon transformation, and 14 million ""green collar"" is short! Inventory of 3 major green skills in the workplace")</f>
        <v>Global companies are crazy about zero carbon transformation, and 14 million "green collar" is short! Inventory of 3 major green skills in the workplace</v>
      </c>
    </row>
    <row r="1228">
      <c r="A1228" s="1">
        <v>1086.0</v>
      </c>
      <c r="B1228" s="1">
        <v>850.0</v>
      </c>
      <c r="C1228" s="2" t="s">
        <v>2455</v>
      </c>
      <c r="D1228" s="1" t="s">
        <v>2456</v>
      </c>
      <c r="E1228" s="1">
        <v>4.0</v>
      </c>
      <c r="F1228" s="3" t="str">
        <f>IFERROR(__xludf.DUMMYFUNCTION("GOOGLETRANSLATE(D1228,""zh"",""en"")"),"How to make an appointment for an elder over 75 years old? See at one time and methods of counties and cities")</f>
        <v>How to make an appointment for an elder over 75 years old? See at one time and methods of counties and cities</v>
      </c>
    </row>
    <row r="1229">
      <c r="A1229" s="1">
        <v>1087.0</v>
      </c>
      <c r="B1229" s="1">
        <v>565.0</v>
      </c>
      <c r="C1229" s="2" t="s">
        <v>2457</v>
      </c>
      <c r="D1229" s="1" t="s">
        <v>2458</v>
      </c>
      <c r="E1229" s="1">
        <v>0.0</v>
      </c>
      <c r="F1229" s="3" t="str">
        <f>IFERROR(__xludf.DUMMYFUNCTION("GOOGLETRANSLATE(D1229,""zh"",""en"")"),"Mango Dan's garbage, our treasure! Walls box recycling and re -production of Mandarin Oriental and Decathlon love to use")</f>
        <v>Mango Dan's garbage, our treasure! Walls box recycling and re -production of Mandarin Oriental and Decathlon love to use</v>
      </c>
    </row>
    <row r="1230">
      <c r="A1230" s="1">
        <v>1088.0</v>
      </c>
      <c r="B1230" s="1">
        <v>2295.0</v>
      </c>
      <c r="C1230" s="2" t="s">
        <v>2459</v>
      </c>
      <c r="D1230" s="1" t="s">
        <v>2460</v>
      </c>
      <c r="E1230" s="1">
        <v>0.0</v>
      </c>
      <c r="F1230" s="3" t="str">
        <f>IFERROR(__xludf.DUMMYFUNCTION("GOOGLETRANSLATE(D1230,""zh"",""en"")"),"Non -UN Climate Convention parties, Taiwan participates in COP27 in the name of NGO")</f>
        <v>Non -UN Climate Convention parties, Taiwan participates in COP27 in the name of NGO</v>
      </c>
    </row>
    <row r="1231">
      <c r="A1231" s="1">
        <v>1089.0</v>
      </c>
      <c r="B1231" s="1">
        <v>334.0</v>
      </c>
      <c r="C1231" s="2" t="s">
        <v>2461</v>
      </c>
      <c r="D1231" s="1" t="s">
        <v>2462</v>
      </c>
      <c r="E1231" s="1">
        <v>0.0</v>
      </c>
      <c r="F1231" s="3" t="str">
        <f>IFERROR(__xludf.DUMMYFUNCTION("GOOGLETRANSLATE(D1231,""zh"",""en"")"),"Buy online! Amazon's annual batch of goods has reached 5 billion pieces. Can it implement ""green express""?")</f>
        <v>Buy online! Amazon's annual batch of goods has reached 5 billion pieces. Can it implement "green express"?</v>
      </c>
    </row>
    <row r="1232">
      <c r="A1232" s="1">
        <v>1090.0</v>
      </c>
      <c r="B1232" s="1">
        <v>1808.0</v>
      </c>
      <c r="C1232" s="2" t="s">
        <v>2463</v>
      </c>
      <c r="D1232" s="1" t="s">
        <v>2464</v>
      </c>
      <c r="E1232" s="1">
        <v>0.0</v>
      </c>
      <c r="F1232" s="3" t="str">
        <f>IFERROR(__xludf.DUMMYFUNCTION("GOOGLETRANSLATE(D1232,""zh"",""en"")"),"Taipower announced a net power zero plan, and pushed the natural gas mixed hydrogen demonstration unit with Siemens")</f>
        <v>Taipower announced a net power zero plan, and pushed the natural gas mixed hydrogen demonstration unit with Siemens</v>
      </c>
    </row>
    <row r="1233">
      <c r="A1233" s="1">
        <v>1091.0</v>
      </c>
      <c r="B1233" s="1">
        <v>1833.0</v>
      </c>
      <c r="C1233" s="2" t="s">
        <v>2465</v>
      </c>
      <c r="D1233" s="1" t="s">
        <v>2466</v>
      </c>
      <c r="E1233" s="1">
        <v>3.0</v>
      </c>
      <c r="F1233" s="3" t="str">
        <f>IFERROR(__xludf.DUMMYFUNCTION("GOOGLETRANSLATE(D1233,""zh"",""en"")"),"How to do ESG in the service industry? The Institute of Commercial Research promotes a one -stop service to help 1.2 million companies transform")</f>
        <v>How to do ESG in the service industry? The Institute of Commercial Research promotes a one -stop service to help 1.2 million companies transform</v>
      </c>
    </row>
    <row r="1234">
      <c r="A1234" s="1">
        <v>1092.0</v>
      </c>
      <c r="B1234" s="1">
        <v>1253.0</v>
      </c>
      <c r="C1234" s="2" t="s">
        <v>2467</v>
      </c>
      <c r="D1234" s="1" t="s">
        <v>2468</v>
      </c>
      <c r="E1234" s="1">
        <v>0.0</v>
      </c>
      <c r="F1234" s="3" t="str">
        <f>IFERROR(__xludf.DUMMYFUNCTION("GOOGLETRANSLATE(D1234,""zh"",""en"")"),"Taisal green energy shall work with the community to build energy, energy storage, and sustainable")</f>
        <v>Taisal green energy shall work with the community to build energy, energy storage, and sustainable</v>
      </c>
    </row>
    <row r="1235">
      <c r="A1235" s="1">
        <v>1093.0</v>
      </c>
      <c r="B1235" s="1">
        <v>962.0</v>
      </c>
      <c r="C1235" s="2" t="s">
        <v>2469</v>
      </c>
      <c r="D1235" s="1" t="s">
        <v>2470</v>
      </c>
      <c r="E1235" s="1">
        <v>3.0</v>
      </c>
      <c r="F1235" s="3" t="str">
        <f>IFERROR(__xludf.DUMMYFUNCTION("GOOGLETRANSLATE(D1235,""zh"",""en"")"),"Financial freedom is the goal pursued by many people, but is your investment safe? The company govern 9 warnings, refuses to be the old man in the following stream")</f>
        <v>Financial freedom is the goal pursued by many people, but is your investment safe? The company govern 9 warnings, refuses to be the old man in the following stream</v>
      </c>
    </row>
    <row r="1236">
      <c r="A1236" s="1">
        <v>1094.0</v>
      </c>
      <c r="B1236" s="1">
        <v>1063.0</v>
      </c>
      <c r="C1236" s="2" t="s">
        <v>2471</v>
      </c>
      <c r="D1236" s="1" t="s">
        <v>2472</v>
      </c>
      <c r="E1236" s="1">
        <v>0.0</v>
      </c>
      <c r="F1236" s="3" t="str">
        <f>IFERROR(__xludf.DUMMYFUNCTION("GOOGLETRANSLATE(D1236,""zh"",""en"")"),"Hon Hai Science and Technology Day will appear, MIH's first generation of electric vehicles suspected to be exposed in advance, netizens: more tide than Model3")</f>
        <v>Hon Hai Science and Technology Day will appear, MIH's first generation of electric vehicles suspected to be exposed in advance, netizens: more tide than Model3</v>
      </c>
    </row>
    <row r="1237">
      <c r="A1237" s="1">
        <v>1095.0</v>
      </c>
      <c r="B1237" s="1">
        <v>957.0</v>
      </c>
      <c r="C1237" s="2" t="s">
        <v>2473</v>
      </c>
      <c r="D1237" s="1" t="s">
        <v>2474</v>
      </c>
      <c r="E1237" s="1">
        <v>3.0</v>
      </c>
      <c r="F1237" s="3" t="str">
        <f>IFERROR(__xludf.DUMMYFUNCTION("GOOGLETRANSLATE(D1237,""zh"",""en"")"),"Clear High Science and Technology University of High Science and Technology of Penghu County")</f>
        <v>Clear High Science and Technology University of High Science and Technology of Penghu County</v>
      </c>
    </row>
    <row r="1238">
      <c r="A1238" s="1">
        <v>1096.0</v>
      </c>
      <c r="B1238" s="1">
        <v>630.0</v>
      </c>
      <c r="C1238" s="2" t="s">
        <v>2475</v>
      </c>
      <c r="D1238" s="1" t="s">
        <v>2476</v>
      </c>
      <c r="E1238" s="1">
        <v>3.0</v>
      </c>
      <c r="F1238" s="3" t="str">
        <f>IFERROR(__xludf.DUMMYFUNCTION("GOOGLETRANSLATE(D1238,""zh"",""en"")"),"Animal appears LINE stickers! In 2020, the ""7 little myths of biological diversity"" were launched: the country has a protected area. Why is there still no home for animals?")</f>
        <v>Animal appears LINE stickers! In 2020, the "7 little myths of biological diversity" were launched: the country has a protected area. Why is there still no home for animals?</v>
      </c>
    </row>
    <row r="1239">
      <c r="A1239" s="1">
        <v>1097.0</v>
      </c>
      <c r="B1239" s="1">
        <v>499.0</v>
      </c>
      <c r="C1239" s="2" t="s">
        <v>2477</v>
      </c>
      <c r="D1239" s="1" t="s">
        <v>2478</v>
      </c>
      <c r="E1239" s="1">
        <v>3.0</v>
      </c>
      <c r="F1239" s="3" t="str">
        <f>IFERROR(__xludf.DUMMYFUNCTION("GOOGLETRANSLATE(D1239,""zh"",""en"")"),"One yuan for a plastic bag, why is the amount of one -time plastic increased by 22.8 %? Analysis of the reasons behind the failure of Taiwan's 10 -year plastic policy")</f>
        <v>One yuan for a plastic bag, why is the amount of one -time plastic increased by 22.8 %? Analysis of the reasons behind the failure of Taiwan's 10 -year plastic policy</v>
      </c>
    </row>
    <row r="1240">
      <c r="A1240" s="1">
        <v>1098.0</v>
      </c>
      <c r="B1240" s="1">
        <v>451.0</v>
      </c>
      <c r="C1240" s="2" t="s">
        <v>2479</v>
      </c>
      <c r="D1240" s="1" t="s">
        <v>2480</v>
      </c>
      <c r="E1240" s="1">
        <v>3.0</v>
      </c>
      <c r="F1240" s="3" t="str">
        <f>IFERROR(__xludf.DUMMYFUNCTION("GOOGLETRANSLATE(D1240,""zh"",""en"")"),"The European debt crisis and the new crown epidemic ... The global poor population will exceed 700 million in 2020! Huang Zhengzhong: CSR is inevitable for enterprises to dodge")</f>
        <v>The European debt crisis and the new crown epidemic ... The global poor population will exceed 700 million in 2020! Huang Zhengzhong: CSR is inevitable for enterprises to dodge</v>
      </c>
    </row>
    <row r="1241">
      <c r="A1241" s="1">
        <v>1099.0</v>
      </c>
      <c r="B1241" s="1">
        <v>1490.0</v>
      </c>
      <c r="C1241" s="2" t="s">
        <v>2481</v>
      </c>
      <c r="D1241" s="1" t="s">
        <v>2482</v>
      </c>
      <c r="E1241" s="1">
        <v>3.0</v>
      </c>
      <c r="F1241" s="3" t="str">
        <f>IFERROR(__xludf.DUMMYFUNCTION("GOOGLETRANSLATE(D1241,""zh"",""en"")"),"Instead of subsidizing health inspections, it is better to create a healthy working environment! 3 Starting, make employees happy and explosive")</f>
        <v>Instead of subsidizing health inspections, it is better to create a healthy working environment! 3 Starting, make employees happy and explosive</v>
      </c>
    </row>
    <row r="1242">
      <c r="A1242" s="1">
        <v>1100.0</v>
      </c>
      <c r="B1242" s="1">
        <v>653.0</v>
      </c>
      <c r="C1242" s="2" t="s">
        <v>2483</v>
      </c>
      <c r="D1242" s="1" t="s">
        <v>2484</v>
      </c>
      <c r="E1242" s="1">
        <v>3.0</v>
      </c>
      <c r="F1242" s="3" t="str">
        <f>IFERROR(__xludf.DUMMYFUNCTION("GOOGLETRANSLATE(D1242,""zh"",""en"")"),"The fine is too low, and the carbon price is too cheap ... China's ""carbon reduction policy"" is approved: virtual momentum")</f>
        <v>The fine is too low, and the carbon price is too cheap ... China's "carbon reduction policy" is approved: virtual momentum</v>
      </c>
    </row>
    <row r="1243">
      <c r="A1243" s="1">
        <v>1101.0</v>
      </c>
      <c r="B1243" s="1">
        <v>222.0</v>
      </c>
      <c r="C1243" s="2" t="s">
        <v>2485</v>
      </c>
      <c r="D1243" s="1" t="s">
        <v>2486</v>
      </c>
      <c r="E1243" s="1">
        <v>3.0</v>
      </c>
      <c r="F1243" s="3" t="str">
        <f>IFERROR(__xludf.DUMMYFUNCTION("GOOGLETRANSLATE(D1243,""zh"",""en"")"),"Keep the rural areas of good water and good fields.")</f>
        <v>Keep the rural areas of good water and good fields.</v>
      </c>
    </row>
    <row r="1244">
      <c r="A1244" s="1">
        <v>1102.0</v>
      </c>
      <c r="B1244" s="1">
        <v>1672.0</v>
      </c>
      <c r="C1244" s="2" t="s">
        <v>2487</v>
      </c>
      <c r="D1244" s="1" t="s">
        <v>2488</v>
      </c>
      <c r="E1244" s="1">
        <v>3.0</v>
      </c>
      <c r="F1244" s="3" t="str">
        <f>IFERROR(__xludf.DUMMYFUNCTION("GOOGLETRANSLATE(D1244,""zh"",""en"")"),"From low -carbon to zero carbon! Energy and industry transformation, moving towards a green society")</f>
        <v>From low -carbon to zero carbon! Energy and industry transformation, moving towards a green society</v>
      </c>
    </row>
    <row r="1245">
      <c r="A1245" s="1">
        <v>1103.0</v>
      </c>
      <c r="B1245" s="1">
        <v>1441.0</v>
      </c>
      <c r="C1245" s="2" t="s">
        <v>2489</v>
      </c>
      <c r="D1245" s="1" t="s">
        <v>2490</v>
      </c>
      <c r="E1245" s="1">
        <v>0.0</v>
      </c>
      <c r="F1245" s="3" t="str">
        <f>IFERROR(__xludf.DUMMYFUNCTION("GOOGLETRANSLATE(D1245,""zh"",""en"")"),"Nets send happiness! Even the 14 -year sealing hall ""let the family help new clothes"" and won the ""most Buddha -hearted local enterprise""")</f>
        <v>Nets send happiness! Even the 14 -year sealing hall "let the family help new clothes" and won the "most Buddha -hearted local enterprise"</v>
      </c>
    </row>
    <row r="1246">
      <c r="A1246" s="1">
        <v>1104.0</v>
      </c>
      <c r="B1246" s="1">
        <v>113.0</v>
      </c>
      <c r="C1246" s="2" t="s">
        <v>2491</v>
      </c>
      <c r="D1246" s="1" t="s">
        <v>2492</v>
      </c>
      <c r="E1246" s="1">
        <v>3.0</v>
      </c>
      <c r="F1246" s="3" t="str">
        <f>IFERROR(__xludf.DUMMYFUNCTION("GOOGLETRANSLATE(D1246,""zh"",""en"")"),"Let the change find out, let the impact be seen")</f>
        <v>Let the change find out, let the impact be seen</v>
      </c>
    </row>
    <row r="1247">
      <c r="A1247" s="1">
        <v>1105.0</v>
      </c>
      <c r="B1247" s="1">
        <v>1645.0</v>
      </c>
      <c r="C1247" s="2" t="s">
        <v>2493</v>
      </c>
      <c r="D1247" s="1" t="s">
        <v>2494</v>
      </c>
      <c r="E1247" s="1">
        <v>0.0</v>
      </c>
      <c r="F1247" s="3" t="str">
        <f>IFERROR(__xludf.DUMMYFUNCTION("GOOGLETRANSLATE(D1247,""zh"",""en"")"),"Hon Hai last year EPS Soared 10.05 yuan, a new high of 14 years! Why did Liu Yangwei declare that electric vehicles achieved 1 trillion Taiwan dollars in 2025? This ""four strategies"" are indispensable")</f>
        <v>Hon Hai last year EPS Soared 10.05 yuan, a new high of 14 years! Why did Liu Yangwei declare that electric vehicles achieved 1 trillion Taiwan dollars in 2025? This "four strategies" are indispensable</v>
      </c>
    </row>
    <row r="1248">
      <c r="A1248" s="1">
        <v>1106.0</v>
      </c>
      <c r="B1248" s="1">
        <v>1567.0</v>
      </c>
      <c r="C1248" s="2" t="s">
        <v>2495</v>
      </c>
      <c r="D1248" s="1" t="s">
        <v>2496</v>
      </c>
      <c r="E1248" s="1">
        <v>0.0</v>
      </c>
      <c r="F1248" s="3" t="str">
        <f>IFERROR(__xludf.DUMMYFUNCTION("GOOGLETRANSLATE(D1248,""zh"",""en"")"),"From 9 years to a small golden chicken, how does Ming base material enter the super turtle hair Japanese electric vehicle market? The key was decided in 2015 to ""deeply bite the well""")</f>
        <v>From 9 years to a small golden chicken, how does Ming base material enter the super turtle hair Japanese electric vehicle market? The key was decided in 2015 to "deeply bite the well"</v>
      </c>
    </row>
    <row r="1249">
      <c r="A1249" s="1">
        <v>1107.0</v>
      </c>
      <c r="B1249" s="1">
        <v>453.0</v>
      </c>
      <c r="C1249" s="2" t="s">
        <v>2497</v>
      </c>
      <c r="D1249" s="1" t="s">
        <v>2498</v>
      </c>
      <c r="E1249" s="1">
        <v>0.0</v>
      </c>
      <c r="F1249" s="3" t="str">
        <f>IFERROR(__xludf.DUMMYFUNCTION("GOOGLETRANSLATE(D1249,""zh"",""en"")"),"Promote 100 % renewable energy! TSMC becomes the fifth house in Taiwan and the world's first RE100 semiconductor member")</f>
        <v>Promote 100 % renewable energy! TSMC becomes the fifth house in Taiwan and the world's first RE100 semiconductor member</v>
      </c>
    </row>
    <row r="1250">
      <c r="A1250" s="1">
        <v>1108.0</v>
      </c>
      <c r="B1250" s="1">
        <v>615.0</v>
      </c>
      <c r="C1250" s="2" t="s">
        <v>2499</v>
      </c>
      <c r="D1250" s="1" t="s">
        <v>2500</v>
      </c>
      <c r="E1250" s="1">
        <v>0.0</v>
      </c>
      <c r="F1250" s="3" t="str">
        <f>IFERROR(__xludf.DUMMYFUNCTION("GOOGLETRANSLATE(D1250,""zh"",""en"")"),"Super Agriculture 4.0! Sauce burst prawns and more than year -year ... The annual dishes on the table are actually wise breeding of ""Symbiosis of Fish Electricity""")</f>
        <v>Super Agriculture 4.0! Sauce burst prawns and more than year -year ... The annual dishes on the table are actually wise breeding of "Symbiosis of Fish Electricity"</v>
      </c>
    </row>
    <row r="1251">
      <c r="A1251" s="1">
        <v>1109.0</v>
      </c>
      <c r="B1251" s="1">
        <v>684.0</v>
      </c>
      <c r="C1251" s="2" t="s">
        <v>2501</v>
      </c>
      <c r="D1251" s="1" t="s">
        <v>2502</v>
      </c>
      <c r="E1251" s="1">
        <v>3.0</v>
      </c>
      <c r="F1251" s="3" t="str">
        <f>IFERROR(__xludf.DUMMYFUNCTION("GOOGLETRANSLATE(D1251,""zh"",""en"")"),"Set up company governance supervisors, directors and supervisors of candidate nomination system ... Company governance 4 new systems to understand once")</f>
        <v>Set up company governance supervisors, directors and supervisors of candidate nomination system ... Company governance 4 new systems to understand once</v>
      </c>
    </row>
    <row r="1252">
      <c r="A1252" s="1">
        <v>1110.0</v>
      </c>
      <c r="B1252" s="1">
        <v>210.0</v>
      </c>
      <c r="C1252" s="2" t="s">
        <v>2503</v>
      </c>
      <c r="D1252" s="1" t="s">
        <v>2504</v>
      </c>
      <c r="E1252" s="1">
        <v>4.0</v>
      </c>
      <c r="F1252" s="3" t="str">
        <f>IFERROR(__xludf.DUMMYFUNCTION("GOOGLETRANSLATE(D1252,""zh"",""en"")"),"""Trust"" help SMEs survive the epidemic")</f>
        <v>"Trust" help SMEs survive the epidemic</v>
      </c>
    </row>
    <row r="1253">
      <c r="A1253" s="1">
        <v>1111.0</v>
      </c>
      <c r="B1253" s="1">
        <v>1172.0</v>
      </c>
      <c r="C1253" s="2" t="s">
        <v>2505</v>
      </c>
      <c r="D1253" s="1" t="s">
        <v>2506</v>
      </c>
      <c r="E1253" s="1">
        <v>3.0</v>
      </c>
      <c r="F1253" s="3" t="str">
        <f>IFERROR(__xludf.DUMMYFUNCTION("GOOGLETRANSLATE(D1253,""zh"",""en"")"),"Climate Change General Class: What is COP26? Why is it so important to you?")</f>
        <v>Climate Change General Class: What is COP26? Why is it so important to you?</v>
      </c>
    </row>
    <row r="1254">
      <c r="A1254" s="1">
        <v>1112.0</v>
      </c>
      <c r="B1254" s="1">
        <v>2420.0</v>
      </c>
      <c r="C1254" s="2" t="s">
        <v>2507</v>
      </c>
      <c r="D1254" s="1" t="s">
        <v>2508</v>
      </c>
      <c r="E1254" s="1">
        <v>3.0</v>
      </c>
      <c r="F1254" s="3" t="str">
        <f>IFERROR(__xludf.DUMMYFUNCTION("GOOGLETRANSLATE(D1254,""zh"",""en"")"),"Pingdi 7 degrees ""this day"" has the opportunity to report! The strongest cold current in winter is coming.")</f>
        <v>Pingdi 7 degrees "this day" has the opportunity to report! The strongest cold current in winter is coming.</v>
      </c>
    </row>
    <row r="1255">
      <c r="A1255" s="1">
        <v>1113.0</v>
      </c>
      <c r="B1255" s="1">
        <v>420.0</v>
      </c>
      <c r="C1255" s="2" t="s">
        <v>2509</v>
      </c>
      <c r="D1255" s="1" t="s">
        <v>2510</v>
      </c>
      <c r="E1255" s="1">
        <v>3.0</v>
      </c>
      <c r="F1255" s="3" t="str">
        <f>IFERROR(__xludf.DUMMYFUNCTION("GOOGLETRANSLATE(D1255,""zh"",""en"")"),"Carbon dioxide rises, and the nutrients of plants will be reduced ... Global nutrition collapse: Everything in the future is like junk food")</f>
        <v>Carbon dioxide rises, and the nutrients of plants will be reduced ... Global nutrition collapse: Everything in the future is like junk food</v>
      </c>
    </row>
    <row r="1256">
      <c r="A1256" s="1">
        <v>1114.0</v>
      </c>
      <c r="B1256" s="1">
        <v>1307.0</v>
      </c>
      <c r="C1256" s="2" t="s">
        <v>2511</v>
      </c>
      <c r="D1256" s="1" t="s">
        <v>2512</v>
      </c>
      <c r="E1256" s="1">
        <v>1.0</v>
      </c>
      <c r="F1256" s="3" t="str">
        <f>IFERROR(__xludf.DUMMYFUNCTION("GOOGLETRANSLATE(D1256,""zh"",""en"")"),"The salary transfer financial card was stolen collectively? CITIC Bank responded")</f>
        <v>The salary transfer financial card was stolen collectively? CITIC Bank responded</v>
      </c>
    </row>
    <row r="1257">
      <c r="A1257" s="1">
        <v>1115.0</v>
      </c>
      <c r="B1257" s="1">
        <v>646.0</v>
      </c>
      <c r="C1257" s="2" t="s">
        <v>2513</v>
      </c>
      <c r="D1257" s="1" t="s">
        <v>2514</v>
      </c>
      <c r="E1257" s="1">
        <v>3.0</v>
      </c>
      <c r="F1257" s="3" t="str">
        <f>IFERROR(__xludf.DUMMYFUNCTION("GOOGLETRANSLATE(D1257,""zh"",""en"")"),"How to eliminate the illegal regulations and eliminate information asymmetry? Financial experts: Banks must implement the ""incident"" exactly")</f>
        <v>How to eliminate the illegal regulations and eliminate information asymmetry? Financial experts: Banks must implement the "incident" exactly</v>
      </c>
    </row>
    <row r="1258">
      <c r="A1258" s="1">
        <v>1116.0</v>
      </c>
      <c r="B1258" s="1">
        <v>1809.0</v>
      </c>
      <c r="C1258" s="2" t="s">
        <v>2515</v>
      </c>
      <c r="D1258" s="1" t="s">
        <v>2516</v>
      </c>
      <c r="E1258" s="1">
        <v>3.0</v>
      </c>
      <c r="F1258" s="3" t="str">
        <f>IFERROR(__xludf.DUMMYFUNCTION("GOOGLETRANSLATE(D1258,""zh"",""en"")"),"To achieve carbon neutrality, you still need to be located in localization! Bill Gates Fund Investment New: Only reduced carbon displacement is not enough")</f>
        <v>To achieve carbon neutrality, you still need to be located in localization! Bill Gates Fund Investment New: Only reduced carbon displacement is not enough</v>
      </c>
    </row>
    <row r="1259">
      <c r="A1259" s="1">
        <v>1117.0</v>
      </c>
      <c r="B1259" s="1">
        <v>289.0</v>
      </c>
      <c r="C1259" s="2" t="s">
        <v>2517</v>
      </c>
      <c r="D1259" s="1" t="s">
        <v>2518</v>
      </c>
      <c r="E1259" s="1">
        <v>4.0</v>
      </c>
      <c r="F1259" s="3" t="str">
        <f>IFERROR(__xludf.DUMMYFUNCTION("GOOGLETRANSLATE(D1259,""zh"",""en"")"),"Open the air -conditioning window, fast cold room and save power? Environmental Protection Bureau: ""Dirty air sucks well!"" This move can be solved")</f>
        <v>Open the air -conditioning window, fast cold room and save power? Environmental Protection Bureau: "Dirty air sucks well!" This move can be solved</v>
      </c>
    </row>
    <row r="1260">
      <c r="A1260" s="1">
        <v>1118.0</v>
      </c>
      <c r="B1260" s="1">
        <v>1236.0</v>
      </c>
      <c r="C1260" s="2" t="s">
        <v>2519</v>
      </c>
      <c r="D1260" s="1" t="s">
        <v>2520</v>
      </c>
      <c r="E1260" s="1">
        <v>3.0</v>
      </c>
      <c r="F1260" s="3" t="str">
        <f>IFERROR(__xludf.DUMMYFUNCTION("GOOGLETRANSLATE(D1260,""zh"",""en"")"),"Climate evaluation of the fifth global number? Environmental Protection Agency: Quoting wrong information, which has caused harm to my country")</f>
        <v>Climate evaluation of the fifth global number? Environmental Protection Agency: Quoting wrong information, which has caused harm to my country</v>
      </c>
    </row>
    <row r="1261">
      <c r="A1261" s="1">
        <v>1119.0</v>
      </c>
      <c r="B1261" s="1">
        <v>1203.0</v>
      </c>
      <c r="C1261" s="2" t="s">
        <v>2521</v>
      </c>
      <c r="D1261" s="1" t="s">
        <v>2522</v>
      </c>
      <c r="E1261" s="1">
        <v>0.0</v>
      </c>
      <c r="F1261" s="3" t="str">
        <f>IFERROR(__xludf.DUMMYFUNCTION("GOOGLETRANSLATE(D1261,""zh"",""en"")"),"International -level energy -saving carbon reduction building landmark! Tao Zhu Yinyuan is not just a mansion, but the roof is equipped with six wind power generation equipment")</f>
        <v>International -level energy -saving carbon reduction building landmark! Tao Zhu Yinyuan is not just a mansion, but the roof is equipped with six wind power generation equipment</v>
      </c>
    </row>
    <row r="1262">
      <c r="A1262" s="1">
        <v>1120.0</v>
      </c>
      <c r="B1262" s="1">
        <v>997.0</v>
      </c>
      <c r="C1262" s="2" t="s">
        <v>2523</v>
      </c>
      <c r="D1262" s="1" t="s">
        <v>2524</v>
      </c>
      <c r="E1262" s="1">
        <v>0.0</v>
      </c>
      <c r="F1262" s="3" t="str">
        <f>IFERROR(__xludf.DUMMYFUNCTION("GOOGLETRANSLATE(D1262,""zh"",""en"")"),"The price of copper board attracts petty bourgeoisie, send electricity to your house, Guangyang lifts an electric motorcycle overlord card!")</f>
        <v>The price of copper board attracts petty bourgeoisie, send electricity to your house, Guangyang lifts an electric motorcycle overlord card!</v>
      </c>
    </row>
    <row r="1263">
      <c r="A1263" s="1">
        <v>1121.0</v>
      </c>
      <c r="B1263" s="1">
        <v>2071.0</v>
      </c>
      <c r="C1263" s="2" t="s">
        <v>2525</v>
      </c>
      <c r="D1263" s="1" t="s">
        <v>2526</v>
      </c>
      <c r="E1263" s="1">
        <v>3.0</v>
      </c>
      <c r="F1263" s="3" t="str">
        <f>IFERROR(__xludf.DUMMYFUNCTION("GOOGLETRANSLATE(D1263,""zh"",""en"")"),"Tesla was kicked out of the S &amp; P ESG Index! Is a single data ESG rating really fair?")</f>
        <v>Tesla was kicked out of the S &amp; P ESG Index! Is a single data ESG rating really fair?</v>
      </c>
    </row>
    <row r="1264">
      <c r="A1264" s="1">
        <v>1122.0</v>
      </c>
      <c r="B1264" s="1">
        <v>1527.0</v>
      </c>
      <c r="C1264" s="2" t="s">
        <v>2527</v>
      </c>
      <c r="D1264" s="1" t="s">
        <v>2528</v>
      </c>
      <c r="E1264" s="1">
        <v>0.0</v>
      </c>
      <c r="F1264" s="3" t="str">
        <f>IFERROR(__xludf.DUMMYFUNCTION("GOOGLETRANSLATE(D1264,""zh"",""en"")"),"Yulong smashed money to stay! Yan Chen Lilian announced: 25 % of employees' salary adjustment")</f>
        <v>Yulong smashed money to stay! Yan Chen Lilian announced: 25 % of employees' salary adjustment</v>
      </c>
    </row>
    <row r="1265">
      <c r="A1265" s="1">
        <v>1123.0</v>
      </c>
      <c r="B1265" s="1">
        <v>2381.0</v>
      </c>
      <c r="C1265" s="2" t="s">
        <v>2529</v>
      </c>
      <c r="D1265" s="1" t="s">
        <v>2530</v>
      </c>
      <c r="E1265" s="1">
        <v>3.0</v>
      </c>
      <c r="F1265" s="3" t="str">
        <f>IFERROR(__xludf.DUMMYFUNCTION("GOOGLETRANSLATE(D1265,""zh"",""en"")"),"The company's decisive battle in the future is permanent competitive, and digital transformation is parallel with the ESG dual track!")</f>
        <v>The company's decisive battle in the future is permanent competitive, and digital transformation is parallel with the ESG dual track!</v>
      </c>
    </row>
    <row r="1266">
      <c r="A1266" s="1">
        <v>1124.0</v>
      </c>
      <c r="B1266" s="1">
        <v>2192.0</v>
      </c>
      <c r="C1266" s="2" t="s">
        <v>2531</v>
      </c>
      <c r="D1266" s="1" t="s">
        <v>2532</v>
      </c>
      <c r="E1266" s="1">
        <v>0.0</v>
      </c>
      <c r="F1266" s="3" t="str">
        <f>IFERROR(__xludf.DUMMYFUNCTION("GOOGLETRANSLATE(D1266,""zh"",""en"")"),"There is no economic pressure on employees! Do not need to pay the agency fee by yourself, Jin Yuanfu pushes the ""zero payment"" of foreign migrant workers")</f>
        <v>There is no economic pressure on employees! Do not need to pay the agency fee by yourself, Jin Yuanfu pushes the "zero payment" of foreign migrant workers</v>
      </c>
    </row>
    <row r="1267">
      <c r="A1267" s="1">
        <v>1125.0</v>
      </c>
      <c r="B1267" s="1">
        <v>2321.0</v>
      </c>
      <c r="C1267" s="2" t="s">
        <v>2533</v>
      </c>
      <c r="D1267" s="1" t="s">
        <v>2534</v>
      </c>
      <c r="E1267" s="1">
        <v>1.0</v>
      </c>
      <c r="F1267" s="3" t="str">
        <f>IFERROR(__xludf.DUMMYFUNCTION("GOOGLETRANSLATE(D1267,""zh"",""en"")"),"Under the tide of layoffs, who is the target? Vice President of Microsoft's former Vice President: In addition to contracting, these two employees are also very dangerous")</f>
        <v>Under the tide of layoffs, who is the target? Vice President of Microsoft's former Vice President: In addition to contracting, these two employees are also very dangerous</v>
      </c>
    </row>
    <row r="1268">
      <c r="A1268" s="1">
        <v>1126.0</v>
      </c>
      <c r="B1268" s="1">
        <v>1414.0</v>
      </c>
      <c r="C1268" s="2" t="s">
        <v>2535</v>
      </c>
      <c r="D1268" s="1" t="s">
        <v>2536</v>
      </c>
      <c r="E1268" s="1">
        <v>0.0</v>
      </c>
      <c r="F1268" s="3" t="str">
        <f>IFERROR(__xludf.DUMMYFUNCTION("GOOGLETRANSLATE(D1268,""zh"",""en"")"),"Zhaofeng Bank sprint financial management 2.0 high assets at the end of the year is expected to exceed 20 billion")</f>
        <v>Zhaofeng Bank sprint financial management 2.0 high assets at the end of the year is expected to exceed 20 billion</v>
      </c>
    </row>
    <row r="1269">
      <c r="A1269" s="1">
        <v>1127.0</v>
      </c>
      <c r="B1269" s="1">
        <v>1289.0</v>
      </c>
      <c r="C1269" s="2" t="s">
        <v>2537</v>
      </c>
      <c r="D1269" s="1" t="s">
        <v>2538</v>
      </c>
      <c r="E1269" s="1">
        <v>1.0</v>
      </c>
      <c r="F1269" s="3" t="str">
        <f>IFERROR(__xludf.DUMMYFUNCTION("GOOGLETRANSLATE(D1269,""zh"",""en"")"),"The dispute between the right to operate in Guangyangke, and the 13 listed cabinets in the Steel Steel Fighting Start! Why is the Tae Steel League so actively siege the city?")</f>
        <v>The dispute between the right to operate in Guangyangke, and the 13 listed cabinets in the Steel Steel Fighting Start! Why is the Tae Steel League so actively siege the city?</v>
      </c>
    </row>
    <row r="1270">
      <c r="A1270" s="1">
        <v>1128.0</v>
      </c>
      <c r="B1270" s="1">
        <v>1897.0</v>
      </c>
      <c r="C1270" s="2" t="s">
        <v>2539</v>
      </c>
      <c r="D1270" s="1" t="s">
        <v>2540</v>
      </c>
      <c r="E1270" s="1">
        <v>0.0</v>
      </c>
      <c r="F1270" s="3" t="str">
        <f>IFERROR(__xludf.DUMMYFUNCTION("GOOGLETRANSLATE(D1270,""zh"",""en"")"),"The whole family coffee sold for 160 million cups, pushing the ""Circle Cup"" to rent a little bit more! A cup lid can be reduced by 54 % to reduce plastic")</f>
        <v>The whole family coffee sold for 160 million cups, pushing the "Circle Cup" to rent a little bit more! A cup lid can be reduced by 54 % to reduce plastic</v>
      </c>
    </row>
    <row r="1271">
      <c r="A1271" s="1">
        <v>1129.0</v>
      </c>
      <c r="B1271" s="1">
        <v>1842.0</v>
      </c>
      <c r="C1271" s="2" t="s">
        <v>2541</v>
      </c>
      <c r="D1271" s="1" t="s">
        <v>2542</v>
      </c>
      <c r="E1271" s="1">
        <v>2.0</v>
      </c>
      <c r="F1271" s="3" t="str">
        <f>IFERROR(__xludf.DUMMYFUNCTION("GOOGLETRANSLATE(D1271,""zh"",""en"")"),"""Prince of Cement"" Cross -panel tragedy, how did he turn the group in 4 years, from nearly 20 billion to 57.5 billion yuan from tragedy, and raised 3 little golden chickens?")</f>
        <v>"Prince of Cement" Cross -panel tragedy, how did he turn the group in 4 years, from nearly 20 billion to 57.5 billion yuan from tragedy, and raised 3 little golden chickens?</v>
      </c>
    </row>
    <row r="1272">
      <c r="A1272" s="1">
        <v>1130.0</v>
      </c>
      <c r="B1272" s="1">
        <v>1071.0</v>
      </c>
      <c r="C1272" s="2" t="s">
        <v>2543</v>
      </c>
      <c r="D1272" s="1" t="s">
        <v>2544</v>
      </c>
      <c r="E1272" s="1">
        <v>3.0</v>
      </c>
      <c r="F1272" s="3" t="str">
        <f>IFERROR(__xludf.DUMMYFUNCTION("GOOGLETRANSLATE(D1272,""zh"",""en"")"),"Interview with the Secretary of the Ministry of Economic Affairs Zeng Wensheng, ""How to take care of power supply and algae reef? 6 key QA once made clear at a time")</f>
        <v>Interview with the Secretary of the Ministry of Economic Affairs Zeng Wensheng, "How to take care of power supply and algae reef? 6 key QA once made clear at a time</v>
      </c>
    </row>
    <row r="1273">
      <c r="A1273" s="1">
        <v>1131.0</v>
      </c>
      <c r="B1273" s="1">
        <v>1349.0</v>
      </c>
      <c r="C1273" s="2" t="s">
        <v>2545</v>
      </c>
      <c r="D1273" s="1" t="s">
        <v>2546</v>
      </c>
      <c r="E1273" s="1">
        <v>0.0</v>
      </c>
      <c r="F1273" s="3" t="str">
        <f>IFERROR(__xludf.DUMMYFUNCTION("GOOGLETRANSLATE(D1273,""zh"",""en"")"),"One thousand degrees of environmental determination to burn! Zhang Anping, the Dong Ni Dongzhang, is only the ""incident"" in the field of energy storage.")</f>
        <v>One thousand degrees of environmental determination to burn! Zhang Anping, the Dong Ni Dongzhang, is only the "incident" in the field of energy storage.</v>
      </c>
    </row>
    <row r="1274">
      <c r="A1274" s="1">
        <v>1132.0</v>
      </c>
      <c r="B1274" s="1">
        <v>2187.0</v>
      </c>
      <c r="C1274" s="2" t="s">
        <v>2547</v>
      </c>
      <c r="D1274" s="1" t="s">
        <v>2548</v>
      </c>
      <c r="E1274" s="1">
        <v>2.0</v>
      </c>
      <c r="F1274" s="3" t="str">
        <f>IFERROR(__xludf.DUMMYFUNCTION("GOOGLETRANSLATE(D1274,""zh"",""en"")"),"Enterprise outsourcing is prevalent. The expedition 1700 kilometers outside the battlefield, all rely on these batches of digital army")</f>
        <v>Enterprise outsourcing is prevalent. The expedition 1700 kilometers outside the battlefield, all rely on these batches of digital army</v>
      </c>
    </row>
    <row r="1275">
      <c r="A1275" s="1">
        <v>1133.0</v>
      </c>
      <c r="B1275" s="1">
        <v>664.0</v>
      </c>
      <c r="C1275" s="2" t="s">
        <v>2549</v>
      </c>
      <c r="D1275" s="1" t="s">
        <v>2550</v>
      </c>
      <c r="E1275" s="1">
        <v>0.0</v>
      </c>
      <c r="F1275" s="3" t="str">
        <f>IFERROR(__xludf.DUMMYFUNCTION("GOOGLETRANSLATE(D1275,""zh"",""en"")"),"Zhang Anping made the gray table green green! The reason is related to the National Taiwan University")</f>
        <v>Zhang Anping made the gray table green green! The reason is related to the National Taiwan University</v>
      </c>
    </row>
    <row r="1276">
      <c r="A1276" s="1">
        <v>1134.0</v>
      </c>
      <c r="B1276" s="1">
        <v>1479.0</v>
      </c>
      <c r="C1276" s="2" t="s">
        <v>2551</v>
      </c>
      <c r="D1276" s="1" t="s">
        <v>2552</v>
      </c>
      <c r="E1276" s="1">
        <v>3.0</v>
      </c>
      <c r="F1276" s="3" t="str">
        <f>IFERROR(__xludf.DUMMYFUNCTION("GOOGLETRANSLATE(D1276,""zh"",""en"")"),"The National Development Council cleared the zero path in March, eliminates nuclear energy and subsidizes the electricization of the transportation tool")</f>
        <v>The National Development Council cleared the zero path in March, eliminates nuclear energy and subsidizes the electricization of the transportation tool</v>
      </c>
    </row>
    <row r="1277">
      <c r="A1277" s="1">
        <v>1135.0</v>
      </c>
      <c r="B1277" s="1">
        <v>989.0</v>
      </c>
      <c r="C1277" s="2" t="s">
        <v>2553</v>
      </c>
      <c r="D1277" s="1" t="s">
        <v>2554</v>
      </c>
      <c r="E1277" s="1">
        <v>3.0</v>
      </c>
      <c r="F1277" s="3" t="str">
        <f>IFERROR(__xludf.DUMMYFUNCTION("GOOGLETRANSLATE(D1277,""zh"",""en"")"),"After 35 years of Chenby nuclear disaster, it has not yet ended, and the monitoring found that the release of a neutron of a compartment increased by 40%.")</f>
        <v>After 35 years of Chenby nuclear disaster, it has not yet ended, and the monitoring found that the release of a neutron of a compartment increased by 40%.</v>
      </c>
    </row>
    <row r="1278">
      <c r="A1278" s="1">
        <v>1136.0</v>
      </c>
      <c r="B1278" s="1">
        <v>857.0</v>
      </c>
      <c r="C1278" s="2" t="s">
        <v>2555</v>
      </c>
      <c r="D1278" s="1" t="s">
        <v>2556</v>
      </c>
      <c r="E1278" s="1">
        <v>3.0</v>
      </c>
      <c r="F1278" s="3" t="str">
        <f>IFERROR(__xludf.DUMMYFUNCTION("GOOGLETRANSLATE(D1278,""zh"",""en"")"),"Corporate fast screening is an important indicator! Excellent enterprises that value ESG will do this well")</f>
        <v>Corporate fast screening is an important indicator! Excellent enterprises that value ESG will do this well</v>
      </c>
    </row>
    <row r="1279">
      <c r="A1279" s="1">
        <v>1137.0</v>
      </c>
      <c r="B1279" s="1">
        <v>718.0</v>
      </c>
      <c r="C1279" s="2" t="s">
        <v>2557</v>
      </c>
      <c r="D1279" s="1" t="s">
        <v>2558</v>
      </c>
      <c r="E1279" s="1">
        <v>3.0</v>
      </c>
      <c r="F1279" s="3" t="str">
        <f>IFERROR(__xludf.DUMMYFUNCTION("GOOGLETRANSLATE(D1279,""zh"",""en"")"),"""Why can't Taiwan do Tesla itself?"" Musk told the senior management of Taiwan factory because ""these two talents"" lackd!")</f>
        <v>"Why can't Taiwan do Tesla itself?" Musk told the senior management of Taiwan factory because "these two talents" lackd!</v>
      </c>
    </row>
    <row r="1280">
      <c r="A1280" s="1">
        <v>1138.0</v>
      </c>
      <c r="B1280" s="1">
        <v>1318.0</v>
      </c>
      <c r="C1280" s="2" t="s">
        <v>2559</v>
      </c>
      <c r="D1280" s="1" t="s">
        <v>2560</v>
      </c>
      <c r="E1280" s="1">
        <v>0.0</v>
      </c>
      <c r="F1280" s="3" t="str">
        <f>IFERROR(__xludf.DUMMYFUNCTION("GOOGLETRANSLATE(D1280,""zh"",""en"")"),"""Shoe King in Tian"" to low -interest OEMs SAY NO! Reject Eddar's 30 billion orders, and the annual revenue is nearly 60 billion yuan.")</f>
        <v>"Shoe King in Tian" to low -interest OEMs SAY NO! Reject Eddar's 30 billion orders, and the annual revenue is nearly 60 billion yuan.</v>
      </c>
    </row>
    <row r="1281">
      <c r="A1281" s="1">
        <v>1139.0</v>
      </c>
      <c r="B1281" s="1">
        <v>349.0</v>
      </c>
      <c r="C1281" s="2" t="s">
        <v>2561</v>
      </c>
      <c r="D1281" s="1" t="s">
        <v>2562</v>
      </c>
      <c r="E1281" s="1">
        <v>4.0</v>
      </c>
      <c r="F1281" s="3" t="str">
        <f>IFERROR(__xludf.DUMMYFUNCTION("GOOGLETRANSLATE(D1281,""zh"",""en"")"),"At the age of 23, he abandoned 2 million years of salary! Graduated from the British master's degree return to Taiwan to plant fields: If your favorite person is gone, what is the meaning of success?")</f>
        <v>At the age of 23, he abandoned 2 million years of salary! Graduated from the British master's degree return to Taiwan to plant fields: If your favorite person is gone, what is the meaning of success?</v>
      </c>
    </row>
    <row r="1282">
      <c r="A1282" s="1">
        <v>1140.0</v>
      </c>
      <c r="B1282" s="1">
        <v>681.0</v>
      </c>
      <c r="C1282" s="2" t="s">
        <v>2563</v>
      </c>
      <c r="D1282" s="1" t="s">
        <v>2564</v>
      </c>
      <c r="E1282" s="1">
        <v>3.0</v>
      </c>
      <c r="F1282" s="3" t="str">
        <f>IFERROR(__xludf.DUMMYFUNCTION("GOOGLETRANSLATE(D1282,""zh"",""en"")"),"The tsunami affects all the power supply and the heart of the furnace cannot be cooled ... The former Prime Minister of Japan, Naoto Naoto: I never thought that the nuclear disaster would happen in Japan")</f>
        <v>The tsunami affects all the power supply and the heart of the furnace cannot be cooled ... The former Prime Minister of Japan, Naoto Naoto: I never thought that the nuclear disaster would happen in Japan</v>
      </c>
    </row>
    <row r="1283">
      <c r="A1283" s="1">
        <v>1141.0</v>
      </c>
      <c r="B1283" s="1">
        <v>256.0</v>
      </c>
      <c r="C1283" s="2" t="s">
        <v>2565</v>
      </c>
      <c r="D1283" s="1" t="s">
        <v>2566</v>
      </c>
      <c r="E1283" s="1">
        <v>3.0</v>
      </c>
      <c r="F1283" s="3" t="str">
        <f>IFERROR(__xludf.DUMMYFUNCTION("GOOGLETRANSLATE(D1283,""zh"",""en"")"),"The epidemic is currently not forgotten climate change -starting from ""TCFD""")</f>
        <v>The epidemic is currently not forgotten climate change -starting from "TCFD"</v>
      </c>
    </row>
    <row r="1284">
      <c r="A1284" s="1">
        <v>1142.0</v>
      </c>
      <c r="B1284" s="1">
        <v>2346.0</v>
      </c>
      <c r="C1284" s="2" t="s">
        <v>2567</v>
      </c>
      <c r="D1284" s="1" t="s">
        <v>2568</v>
      </c>
      <c r="E1284" s="1">
        <v>0.0</v>
      </c>
      <c r="F1284" s="3" t="str">
        <f>IFERROR(__xludf.DUMMYFUNCTION("GOOGLETRANSLATE(D1284,""zh"",""en"")"),"Let Taitung people do not need to leave their hometown to work in the county and cities! How does Fu Tongyuan create vanilla green gold economy?")</f>
        <v>Let Taitung people do not need to leave their hometown to work in the county and cities! How does Fu Tongyuan create vanilla green gold economy?</v>
      </c>
    </row>
    <row r="1285">
      <c r="A1285" s="1">
        <v>1143.0</v>
      </c>
      <c r="B1285" s="1">
        <v>261.0</v>
      </c>
      <c r="C1285" s="2" t="s">
        <v>2569</v>
      </c>
      <c r="D1285" s="1" t="s">
        <v>2570</v>
      </c>
      <c r="E1285" s="1">
        <v>3.0</v>
      </c>
      <c r="F1285" s="3" t="str">
        <f>IFERROR(__xludf.DUMMYFUNCTION("GOOGLETRANSLATE(D1285,""zh"",""en"")"),"""Hailong offshore wind power plan"" look at the future international manufacturers to promote the Taiwan Green Energy Industry Chain to Cheng Asia Pacific Export Center")</f>
        <v>"Hailong offshore wind power plan" look at the future international manufacturers to promote the Taiwan Green Energy Industry Chain to Cheng Asia Pacific Export Center</v>
      </c>
    </row>
    <row r="1286">
      <c r="A1286" s="1">
        <v>1144.0</v>
      </c>
      <c r="B1286" s="1">
        <v>1660.0</v>
      </c>
      <c r="C1286" s="2" t="s">
        <v>2571</v>
      </c>
      <c r="D1286" s="1" t="s">
        <v>2572</v>
      </c>
      <c r="E1286" s="1">
        <v>0.0</v>
      </c>
      <c r="F1286" s="3" t="str">
        <f>IFERROR(__xludf.DUMMYFUNCTION("GOOGLETRANSLATE(D1286,""zh"",""en"")"),"In the face of the zero wave, what should the financial industry do? Yongfeng Gold: Planning four major orientation to echo the trend of sustainability")</f>
        <v>In the face of the zero wave, what should the financial industry do? Yongfeng Gold: Planning four major orientation to echo the trend of sustainability</v>
      </c>
    </row>
    <row r="1287">
      <c r="A1287" s="1">
        <v>1145.0</v>
      </c>
      <c r="B1287" s="1">
        <v>480.0</v>
      </c>
      <c r="C1287" s="2" t="s">
        <v>2573</v>
      </c>
      <c r="D1287" s="1" t="s">
        <v>2574</v>
      </c>
      <c r="E1287" s="1">
        <v>3.0</v>
      </c>
      <c r="F1287" s="3" t="str">
        <f>IFERROR(__xludf.DUMMYFUNCTION("GOOGLETRANSLATE(D1287,""zh"",""en"")"),"People are not as good as the oil peak")</f>
        <v>People are not as good as the oil peak</v>
      </c>
    </row>
    <row r="1288">
      <c r="A1288" s="1">
        <v>1146.0</v>
      </c>
      <c r="B1288" s="1">
        <v>1404.0</v>
      </c>
      <c r="C1288" s="2" t="s">
        <v>2575</v>
      </c>
      <c r="D1288" s="1" t="s">
        <v>2576</v>
      </c>
      <c r="E1288" s="1">
        <v>0.0</v>
      </c>
      <c r="F1288" s="3" t="str">
        <f>IFERROR(__xludf.DUMMYFUNCTION("GOOGLETRANSLATE(D1288,""zh"",""en"")"),"Use carbon dioxide as the soles of the shoe to achieve ""negative emissions""? This Swiss new pursuit of ""efficiency"" and ""environmental protection"" attracts tennis king Federer to start a business together!")</f>
        <v>Use carbon dioxide as the soles of the shoe to achieve "negative emissions"? This Swiss new pursuit of "efficiency" and "environmental protection" attracts tennis king Federer to start a business together!</v>
      </c>
    </row>
    <row r="1289">
      <c r="A1289" s="1">
        <v>1147.0</v>
      </c>
      <c r="B1289" s="1">
        <v>1365.0</v>
      </c>
      <c r="C1289" s="2" t="s">
        <v>2577</v>
      </c>
      <c r="D1289" s="1" t="s">
        <v>2578</v>
      </c>
      <c r="E1289" s="1">
        <v>0.0</v>
      </c>
      <c r="F1289" s="3" t="str">
        <f>IFERROR(__xludf.DUMMYFUNCTION("GOOGLETRANSLATE(D1289,""zh"",""en"")"),"""Small Enterprise's Sustainable Action"" uses circular economic raw materials to create an innovative formula! How do green vines ""credible and clean""?")</f>
        <v>"Small Enterprise's Sustainable Action" uses circular economic raw materials to create an innovative formula! How do green vines "credible and clean"?</v>
      </c>
    </row>
    <row r="1290">
      <c r="A1290" s="1">
        <v>1148.0</v>
      </c>
      <c r="B1290" s="1">
        <v>1899.0</v>
      </c>
      <c r="C1290" s="2" t="s">
        <v>2579</v>
      </c>
      <c r="D1290" s="1" t="s">
        <v>2580</v>
      </c>
      <c r="E1290" s="1">
        <v>3.0</v>
      </c>
      <c r="F1290" s="3" t="str">
        <f>IFERROR(__xludf.DUMMYFUNCTION("GOOGLETRANSLATE(D1290,""zh"",""en"")"),"""People -oriented are the core of the sustainable development of the local!"" In the era of welcoming the net zone challenge, the ""Malmer Declaration"" officially launched")</f>
        <v>"People -oriented are the core of the sustainable development of the local!" In the era of welcoming the net zone challenge, the "Malmer Declaration" officially launched</v>
      </c>
    </row>
    <row r="1291">
      <c r="A1291" s="1">
        <v>1149.0</v>
      </c>
      <c r="B1291" s="1">
        <v>1782.0</v>
      </c>
      <c r="C1291" s="2" t="s">
        <v>2581</v>
      </c>
      <c r="D1291" s="1" t="s">
        <v>2582</v>
      </c>
      <c r="E1291" s="1">
        <v>3.0</v>
      </c>
      <c r="F1291" s="3" t="str">
        <f>IFERROR(__xludf.DUMMYFUNCTION("GOOGLETRANSLATE(D1291,""zh"",""en"")"),"57%of Taiwan's carbon row comes from industry. How can the industry embrace net zero emissions? Experts give 2 transformation suggestions")</f>
        <v>57%of Taiwan's carbon row comes from industry. How can the industry embrace net zero emissions? Experts give 2 transformation suggestions</v>
      </c>
    </row>
    <row r="1292">
      <c r="A1292" s="1">
        <v>1150.0</v>
      </c>
      <c r="B1292" s="1">
        <v>734.0</v>
      </c>
      <c r="C1292" s="2" t="s">
        <v>2583</v>
      </c>
      <c r="D1292" s="1" t="s">
        <v>2584</v>
      </c>
      <c r="E1292" s="1">
        <v>3.0</v>
      </c>
      <c r="F1292" s="3" t="str">
        <f>IFERROR(__xludf.DUMMYFUNCTION("GOOGLETRANSLATE(D1292,""zh"",""en"")"),"Don't think that you can call your employee to get out of the case! Why do companies with frequent labor and capital disputes become a happy enterprise?")</f>
        <v>Don't think that you can call your employee to get out of the case! Why do companies with frequent labor and capital disputes become a happy enterprise?</v>
      </c>
    </row>
    <row r="1293">
      <c r="A1293" s="1">
        <v>1151.0</v>
      </c>
      <c r="B1293" s="1">
        <v>1783.0</v>
      </c>
      <c r="C1293" s="2" t="s">
        <v>2585</v>
      </c>
      <c r="D1293" s="1" t="s">
        <v>2586</v>
      </c>
      <c r="E1293" s="1">
        <v>3.0</v>
      </c>
      <c r="F1293" s="3" t="str">
        <f>IFERROR(__xludf.DUMMYFUNCTION("GOOGLETRANSLATE(D1293,""zh"",""en"")"),"The salary of offshore wind welding talents is as high as 100,000! Guofa Fund will increase, and it is imperative to cultivate sustainable talents")</f>
        <v>The salary of offshore wind welding talents is as high as 100,000! Guofa Fund will increase, and it is imperative to cultivate sustainable talents</v>
      </c>
    </row>
    <row r="1294">
      <c r="A1294" s="1">
        <v>1152.0</v>
      </c>
      <c r="B1294" s="1">
        <v>1012.0</v>
      </c>
      <c r="C1294" s="2" t="s">
        <v>2587</v>
      </c>
      <c r="D1294" s="1" t="s">
        <v>2588</v>
      </c>
      <c r="E1294" s="1">
        <v>3.0</v>
      </c>
      <c r="F1294" s="3" t="str">
        <f>IFERROR(__xludf.DUMMYFUNCTION("GOOGLETRANSLATE(D1294,""zh"",""en"")"),"Climate action initiative, calling on 2050 to achieve net zero emissions")</f>
        <v>Climate action initiative, calling on 2050 to achieve net zero emissions</v>
      </c>
    </row>
    <row r="1295">
      <c r="A1295" s="1">
        <v>1153.0</v>
      </c>
      <c r="B1295" s="1">
        <v>356.0</v>
      </c>
      <c r="C1295" s="2" t="s">
        <v>2589</v>
      </c>
      <c r="D1295" s="1" t="s">
        <v>2590</v>
      </c>
      <c r="E1295" s="1">
        <v>3.0</v>
      </c>
      <c r="F1295" s="3" t="str">
        <f>IFERROR(__xludf.DUMMYFUNCTION("GOOGLETRANSLATE(D1295,""zh"",""en"")"),"""When I came back, I was scolded to death at home!"" Dr. Liularity in the United States abandoned NASA with a high salary and must use ""drone"" to tear off the ""foundry country"" label in Taiwan")</f>
        <v>"When I came back, I was scolded to death at home!" Dr. Liularity in the United States abandoned NASA with a high salary and must use "drone" to tear off the "foundry country" label in Taiwan</v>
      </c>
    </row>
    <row r="1296">
      <c r="A1296" s="1">
        <v>1154.0</v>
      </c>
      <c r="B1296" s="1">
        <v>2351.0</v>
      </c>
      <c r="C1296" s="2" t="s">
        <v>2591</v>
      </c>
      <c r="D1296" s="1" t="s">
        <v>2592</v>
      </c>
      <c r="E1296" s="1">
        <v>3.0</v>
      </c>
      <c r="F1296" s="3" t="str">
        <f>IFERROR(__xludf.DUMMYFUNCTION("GOOGLETRANSLATE(D1296,""zh"",""en"")"),"Heaven, Earth, People: Determine the three elements of the risk of climate change, but also the three elements of the three elements of wine")</f>
        <v>Heaven, Earth, People: Determine the three elements of the risk of climate change, but also the three elements of the three elements of wine</v>
      </c>
    </row>
    <row r="1297">
      <c r="A1297" s="1">
        <v>1155.0</v>
      </c>
      <c r="B1297" s="1">
        <v>984.0</v>
      </c>
      <c r="C1297" s="2" t="s">
        <v>2593</v>
      </c>
      <c r="D1297" s="1" t="s">
        <v>2594</v>
      </c>
      <c r="E1297" s="1">
        <v>3.0</v>
      </c>
      <c r="F1297" s="3" t="str">
        <f>IFERROR(__xludf.DUMMYFUNCTION("GOOGLETRANSLATE(D1297,""zh"",""en"")"),"The extreme climate is normalized, experts warn: food prices have risen ""Can't go back""")</f>
        <v>The extreme climate is normalized, experts warn: food prices have risen "Can't go back"</v>
      </c>
    </row>
    <row r="1298">
      <c r="A1298" s="1">
        <v>1156.0</v>
      </c>
      <c r="B1298" s="1">
        <v>1981.0</v>
      </c>
      <c r="C1298" s="2" t="s">
        <v>2595</v>
      </c>
      <c r="D1298" s="1" t="s">
        <v>2596</v>
      </c>
      <c r="E1298" s="1">
        <v>3.0</v>
      </c>
      <c r="F1298" s="3" t="str">
        <f>IFERROR(__xludf.DUMMYFUNCTION("GOOGLETRANSLATE(D1298,""zh"",""en"")"),"The carbon capture competition winner is released! Musk funded nearly 3 billion Taiwan dollars. Which carbon removal master can hold a prize?")</f>
        <v>The carbon capture competition winner is released! Musk funded nearly 3 billion Taiwan dollars. Which carbon removal master can hold a prize?</v>
      </c>
    </row>
    <row r="1299">
      <c r="A1299" s="1">
        <v>1157.0</v>
      </c>
      <c r="B1299" s="1">
        <v>443.0</v>
      </c>
      <c r="C1299" s="2" t="s">
        <v>2597</v>
      </c>
      <c r="D1299" s="1" t="s">
        <v>2598</v>
      </c>
      <c r="E1299" s="1">
        <v>3.0</v>
      </c>
      <c r="F1299" s="3" t="str">
        <f>IFERROR(__xludf.DUMMYFUNCTION("GOOGLETRANSLATE(D1299,""zh"",""en"")"),"The economic indicator is the first of the six capitals! Zheng Wencan shakes the burden of history and creates the favorite Asian Silicon Valley of Qingchuang")</f>
        <v>The economic indicator is the first of the six capitals! Zheng Wencan shakes the burden of history and creates the favorite Asian Silicon Valley of Qingchuang</v>
      </c>
    </row>
    <row r="1300">
      <c r="A1300" s="1">
        <v>1158.0</v>
      </c>
      <c r="B1300" s="1">
        <v>637.0</v>
      </c>
      <c r="C1300" s="2" t="s">
        <v>2599</v>
      </c>
      <c r="D1300" s="1" t="s">
        <v>2600</v>
      </c>
      <c r="E1300" s="1">
        <v>0.0</v>
      </c>
      <c r="F1300" s="3" t="str">
        <f>IFERROR(__xludf.DUMMYFUNCTION("GOOGLETRANSLATE(D1300,""zh"",""en"")"),"""The semiconductor industry is like the central kitchen of the technology industry"" from material, process to product side ... How does UMC implement ESG?")</f>
        <v>"The semiconductor industry is like the central kitchen of the technology industry" from material, process to product side ... How does UMC implement ESG?</v>
      </c>
    </row>
    <row r="1301">
      <c r="A1301" s="1">
        <v>1159.0</v>
      </c>
      <c r="B1301" s="1">
        <v>52.0</v>
      </c>
      <c r="C1301" s="2" t="s">
        <v>2601</v>
      </c>
      <c r="D1301" s="1" t="s">
        <v>2602</v>
      </c>
      <c r="E1301" s="1">
        <v>4.0</v>
      </c>
      <c r="F1301" s="3" t="str">
        <f>IFERROR(__xludf.DUMMYFUNCTION("GOOGLETRANSLATE(D1301,""zh"",""en"")"),"Children who can't read into a contemporary inventor")</f>
        <v>Children who can't read into a contemporary inventor</v>
      </c>
    </row>
    <row r="1302">
      <c r="A1302" s="1">
        <v>1160.0</v>
      </c>
      <c r="B1302" s="1">
        <v>177.0</v>
      </c>
      <c r="C1302" s="2" t="s">
        <v>2603</v>
      </c>
      <c r="D1302" s="1" t="s">
        <v>2604</v>
      </c>
      <c r="E1302" s="1">
        <v>3.0</v>
      </c>
      <c r="F1302" s="3" t="str">
        <f>IFERROR(__xludf.DUMMYFUNCTION("GOOGLETRANSLATE(D1302,""zh"",""en"")"),"The Rotary Volunteer Group Nepal Township has laid changing seeds")</f>
        <v>The Rotary Volunteer Group Nepal Township has laid changing seeds</v>
      </c>
    </row>
    <row r="1303">
      <c r="A1303" s="1">
        <v>1161.0</v>
      </c>
      <c r="B1303" s="1">
        <v>59.0</v>
      </c>
      <c r="C1303" s="2" t="s">
        <v>2605</v>
      </c>
      <c r="D1303" s="1" t="s">
        <v>2606</v>
      </c>
      <c r="E1303" s="1">
        <v>3.0</v>
      </c>
      <c r="F1303" s="3" t="str">
        <f>IFERROR(__xludf.DUMMYFUNCTION("GOOGLETRANSLATE(D1303,""zh"",""en"")"),"The umbilical cord around the neck and 5 million bonuses were all distributed to 3 coaches ... Guo Yanchun's ""weightlifting life""")</f>
        <v>The umbilical cord around the neck and 5 million bonuses were all distributed to 3 coaches ... Guo Yanchun's "weightlifting life"</v>
      </c>
    </row>
    <row r="1304">
      <c r="A1304" s="1">
        <v>1162.0</v>
      </c>
      <c r="B1304" s="1">
        <v>1294.0</v>
      </c>
      <c r="C1304" s="2" t="s">
        <v>2607</v>
      </c>
      <c r="D1304" s="1" t="s">
        <v>2608</v>
      </c>
      <c r="E1304" s="1">
        <v>0.0</v>
      </c>
      <c r="F1304" s="3" t="str">
        <f>IFERROR(__xludf.DUMMYFUNCTION("GOOGLETRANSLATE(D1304,""zh"",""en"")"),"Directly hit Li Changrong's scientific innovation engine, and the R &amp; D center incubated new talents, new ideas, and new business")</f>
        <v>Directly hit Li Changrong's scientific innovation engine, and the R &amp; D center incubated new talents, new ideas, and new business</v>
      </c>
    </row>
    <row r="1305">
      <c r="A1305" s="1">
        <v>1163.0</v>
      </c>
      <c r="B1305" s="1">
        <v>1533.0</v>
      </c>
      <c r="C1305" s="2" t="s">
        <v>2609</v>
      </c>
      <c r="D1305" s="1" t="s">
        <v>2610</v>
      </c>
      <c r="E1305" s="1">
        <v>0.0</v>
      </c>
      <c r="F1305" s="3" t="str">
        <f>IFERROR(__xludf.DUMMYFUNCTION("GOOGLETRANSLATE(D1305,""zh"",""en"")"),"The layout is sustainable, and MediaTek has achieved it: the three data centers can save 20.3 million degrees each year!")</f>
        <v>The layout is sustainable, and MediaTek has achieved it: the three data centers can save 20.3 million degrees each year!</v>
      </c>
    </row>
    <row r="1306">
      <c r="A1306" s="1">
        <v>1164.0</v>
      </c>
      <c r="B1306" s="1">
        <v>699.0</v>
      </c>
      <c r="C1306" s="2" t="s">
        <v>2611</v>
      </c>
      <c r="D1306" s="1" t="s">
        <v>2612</v>
      </c>
      <c r="E1306" s="1">
        <v>4.0</v>
      </c>
      <c r="F1306" s="3" t="str">
        <f>IFERROR(__xludf.DUMMYFUNCTION("GOOGLETRANSLATE(D1306,""zh"",""en"")"),"Like Italy! Live and live a long life. Who will take care of our elderly?")</f>
        <v>Like Italy! Live and live a long life. Who will take care of our elderly?</v>
      </c>
    </row>
    <row r="1307">
      <c r="A1307" s="1">
        <v>1165.0</v>
      </c>
      <c r="B1307" s="1">
        <v>1132.0</v>
      </c>
      <c r="C1307" s="2" t="s">
        <v>2613</v>
      </c>
      <c r="D1307" s="1" t="s">
        <v>2614</v>
      </c>
      <c r="E1307" s="1">
        <v>0.0</v>
      </c>
      <c r="F1307" s="3" t="str">
        <f>IFERROR(__xludf.DUMMYFUNCTION("GOOGLETRANSLATE(D1307,""zh"",""en"")"),"Xu Wenlong's Chimei Group returned to Electronics after 9 years! A waste plastic, let it be among the first -order suppliers of the 6 major PC brands")</f>
        <v>Xu Wenlong's Chimei Group returned to Electronics after 9 years! A waste plastic, let it be among the first -order suppliers of the 6 major PC brands</v>
      </c>
    </row>
    <row r="1308">
      <c r="A1308" s="1">
        <v>1166.0</v>
      </c>
      <c r="B1308" s="1">
        <v>2060.0</v>
      </c>
      <c r="C1308" s="2" t="s">
        <v>2615</v>
      </c>
      <c r="D1308" s="1" t="s">
        <v>2616</v>
      </c>
      <c r="E1308" s="1">
        <v>0.0</v>
      </c>
      <c r="F1308" s="3" t="str">
        <f>IFERROR(__xludf.DUMMYFUNCTION("GOOGLETRANSLATE(D1308,""zh"",""en"")"),"Bill Gates invested in new air -conditioning technology, and the energy consumption of air -conditioning was reduced by 90%! Is the earth more hot and hotter?")</f>
        <v>Bill Gates invested in new air -conditioning technology, and the energy consumption of air -conditioning was reduced by 90%! Is the earth more hot and hotter?</v>
      </c>
    </row>
    <row r="1309">
      <c r="A1309" s="1">
        <v>1167.0</v>
      </c>
      <c r="B1309" s="1">
        <v>2316.0</v>
      </c>
      <c r="C1309" s="2" t="s">
        <v>2617</v>
      </c>
      <c r="D1309" s="1" t="s">
        <v>2618</v>
      </c>
      <c r="E1309" s="1">
        <v>0.0</v>
      </c>
      <c r="F1309" s="3" t="str">
        <f>IFERROR(__xludf.DUMMYFUNCTION("GOOGLETRANSLATE(D1309,""zh"",""en"")"),"How much does your daily carbon discharge? Joro automatically estimates each daily consumption carbon row, and can also directly conduct ""carbon compensation""")</f>
        <v>How much does your daily carbon discharge? Joro automatically estimates each daily consumption carbon row, and can also directly conduct "carbon compensation"</v>
      </c>
    </row>
    <row r="1310">
      <c r="A1310" s="1">
        <v>1168.0</v>
      </c>
      <c r="B1310" s="1">
        <v>2026.0</v>
      </c>
      <c r="C1310" s="2" t="s">
        <v>2619</v>
      </c>
      <c r="D1310" s="1" t="s">
        <v>2620</v>
      </c>
      <c r="E1310" s="1">
        <v>3.0</v>
      </c>
      <c r="F1310" s="3" t="str">
        <f>IFERROR(__xludf.DUMMYFUNCTION("GOOGLETRANSLATE(D1310,""zh"",""en"")"),"Climate change has entered an emergency! In 2050, the proportion of renewable energy more than 50%... Taiwan developed offshore wind power ""innovation green gold era""")</f>
        <v>Climate change has entered an emergency! In 2050, the proportion of renewable energy more than 50%... Taiwan developed offshore wind power "innovation green gold era"</v>
      </c>
    </row>
    <row r="1311">
      <c r="A1311" s="1">
        <v>1169.0</v>
      </c>
      <c r="B1311" s="1">
        <v>2011.0</v>
      </c>
      <c r="C1311" s="2" t="s">
        <v>2621</v>
      </c>
      <c r="D1311" s="1" t="s">
        <v>2622</v>
      </c>
      <c r="E1311" s="1">
        <v>3.0</v>
      </c>
      <c r="F1311" s="3" t="str">
        <f>IFERROR(__xludf.DUMMYFUNCTION("GOOGLETRANSLATE(D1311,""zh"",""en"")"),"Is it environmentally friendly eating meat? The carbon displacement of fruits and vegetables is actually even more amazing!")</f>
        <v>Is it environmentally friendly eating meat? The carbon displacement of fruits and vegetables is actually even more amazing!</v>
      </c>
    </row>
    <row r="1312">
      <c r="A1312" s="1">
        <v>1170.0</v>
      </c>
      <c r="B1312" s="1">
        <v>2410.0</v>
      </c>
      <c r="C1312" s="2" t="s">
        <v>2623</v>
      </c>
      <c r="D1312" s="1" t="s">
        <v>2624</v>
      </c>
      <c r="E1312" s="1">
        <v>4.0</v>
      </c>
      <c r="F1312" s="3" t="str">
        <f>IFERROR(__xludf.DUMMYFUNCTION("GOOGLETRANSLATE(D1312,""zh"",""en"")"),"Just keep it back for 1 day, the strongest cold air in winter is coming! The ""3 stages of changes"" in the week of the week, the coldest day will be the coldest ... the low temperature is 12 degrees left")</f>
        <v>Just keep it back for 1 day, the strongest cold air in winter is coming! The "3 stages of changes" in the week of the week, the coldest day will be the coldest ... the low temperature is 12 degrees left</v>
      </c>
    </row>
    <row r="1313">
      <c r="A1313" s="1">
        <v>1171.0</v>
      </c>
      <c r="B1313" s="1">
        <v>126.0</v>
      </c>
      <c r="C1313" s="2" t="s">
        <v>2625</v>
      </c>
      <c r="D1313" s="1" t="s">
        <v>2626</v>
      </c>
      <c r="E1313" s="1">
        <v>4.0</v>
      </c>
      <c r="F1313" s="3" t="str">
        <f>IFERROR(__xludf.DUMMYFUNCTION("GOOGLETRANSLATE(D1313,""zh"",""en"")"),"Learn not to say no")</f>
        <v>Learn not to say no</v>
      </c>
    </row>
    <row r="1314">
      <c r="A1314" s="1">
        <v>1172.0</v>
      </c>
      <c r="B1314" s="1">
        <v>1234.0</v>
      </c>
      <c r="C1314" s="2" t="s">
        <v>2627</v>
      </c>
      <c r="D1314" s="1" t="s">
        <v>2628</v>
      </c>
      <c r="E1314" s="1">
        <v>0.0</v>
      </c>
      <c r="F1314" s="3" t="str">
        <f>IFERROR(__xludf.DUMMYFUNCTION("GOOGLETRANSLATE(D1314,""zh"",""en"")"),"A perpetual financial ecosystem in the cycle! Yushan exerts its influence and helps companies transform low -carbon transformation")</f>
        <v>A perpetual financial ecosystem in the cycle! Yushan exerts its influence and helps companies transform low -carbon transformation</v>
      </c>
    </row>
    <row r="1315">
      <c r="A1315" s="1">
        <v>1173.0</v>
      </c>
      <c r="B1315" s="1">
        <v>1982.0</v>
      </c>
      <c r="C1315" s="2" t="s">
        <v>2629</v>
      </c>
      <c r="D1315" s="1" t="s">
        <v>2630</v>
      </c>
      <c r="E1315" s="1">
        <v>0.0</v>
      </c>
      <c r="F1315" s="3" t="str">
        <f>IFERROR(__xludf.DUMMYFUNCTION("GOOGLETRANSLATE(D1315,""zh"",""en"")"),"Introduce low -carbon fresh food and turn employees over 45 years old! Unified Supermarkets selected Dao Qiongyong Sequel Index, see how to do ESG 7-11?")</f>
        <v>Introduce low -carbon fresh food and turn employees over 45 years old! Unified Supermarkets selected Dao Qiongyong Sequel Index, see how to do ESG 7-11?</v>
      </c>
    </row>
    <row r="1316">
      <c r="A1316" s="1">
        <v>1174.0</v>
      </c>
      <c r="B1316" s="1">
        <v>1437.0</v>
      </c>
      <c r="C1316" s="2" t="s">
        <v>2631</v>
      </c>
      <c r="D1316" s="1" t="s">
        <v>2632</v>
      </c>
      <c r="E1316" s="1">
        <v>3.0</v>
      </c>
      <c r="F1316" s="3" t="str">
        <f>IFERROR(__xludf.DUMMYFUNCTION("GOOGLETRANSLATE(D1316,""zh"",""en"")"),"The gold management will fight ESG only EG? The HKMA will shout that the grievances: also fight S support three weaknesses")</f>
        <v>The gold management will fight ESG only EG? The HKMA will shout that the grievances: also fight S support three weaknesses</v>
      </c>
    </row>
    <row r="1317">
      <c r="A1317" s="1">
        <v>1175.0</v>
      </c>
      <c r="B1317" s="1">
        <v>1584.0</v>
      </c>
      <c r="C1317" s="2" t="s">
        <v>2633</v>
      </c>
      <c r="D1317" s="1" t="s">
        <v>2634</v>
      </c>
      <c r="E1317" s="1">
        <v>3.0</v>
      </c>
      <c r="F1317" s="3" t="str">
        <f>IFERROR(__xludf.DUMMYFUNCTION("GOOGLETRANSLATE(D1317,""zh"",""en"")"),"It can be used to protect the flowers in spring mud, and the organic matter produced by the remains can also be used to fertilize! One article knows ""water burial"", ""organic burial"" and other environmentally friendly burials")</f>
        <v>It can be used to protect the flowers in spring mud, and the organic matter produced by the remains can also be used to fertilize! One article knows "water burial", "organic burial" and other environmentally friendly burials</v>
      </c>
    </row>
    <row r="1318">
      <c r="A1318" s="1">
        <v>1176.0</v>
      </c>
      <c r="B1318" s="1">
        <v>2354.0</v>
      </c>
      <c r="C1318" s="2" t="s">
        <v>2635</v>
      </c>
      <c r="D1318" s="1" t="s">
        <v>2636</v>
      </c>
      <c r="E1318" s="1">
        <v>0.0</v>
      </c>
      <c r="F1318" s="3" t="str">
        <f>IFERROR(__xludf.DUMMYFUNCTION("GOOGLETRANSLATE(D1318,""zh"",""en"")"),"Cop27 direct hit ""Deda to communicate with international experts, talk about the Taiwan experience of coral rehabilitation")</f>
        <v>Cop27 direct hit "Deda to communicate with international experts, talk about the Taiwan experience of coral rehabilitation</v>
      </c>
    </row>
    <row r="1319">
      <c r="A1319" s="1">
        <v>1177.0</v>
      </c>
      <c r="B1319" s="1">
        <v>1776.0</v>
      </c>
      <c r="C1319" s="2" t="s">
        <v>2637</v>
      </c>
      <c r="D1319" s="1" t="s">
        <v>2638</v>
      </c>
      <c r="E1319" s="1">
        <v>0.0</v>
      </c>
      <c r="F1319" s="3" t="str">
        <f>IFERROR(__xludf.DUMMYFUNCTION("GOOGLETRANSLATE(D1319,""zh"",""en"")"),"Apple's net zero carbon row is further! The proportion of regeneration materials accounts for nearly 20 %, and for the first time, the certified recycling gold is added")</f>
        <v>Apple's net zero carbon row is further! The proportion of regeneration materials accounts for nearly 20 %, and for the first time, the certified recycling gold is added</v>
      </c>
    </row>
    <row r="1320">
      <c r="A1320" s="1">
        <v>1178.0</v>
      </c>
      <c r="B1320" s="1">
        <v>2337.0</v>
      </c>
      <c r="C1320" s="2" t="s">
        <v>2639</v>
      </c>
      <c r="D1320" s="1" t="s">
        <v>2640</v>
      </c>
      <c r="E1320" s="1">
        <v>0.0</v>
      </c>
      <c r="F1320" s="3" t="str">
        <f>IFERROR(__xludf.DUMMYFUNCTION("GOOGLETRANSLATE(D1320,""zh"",""en"")"),"Why does Taiwan's carbon emissions account for less than 1%of the world? ""When carbon reduction is used as a trade negotiation, we must reduce carbon!""")</f>
        <v>Why does Taiwan's carbon emissions account for less than 1%of the world? "When carbon reduction is used as a trade negotiation, we must reduce carbon!"</v>
      </c>
    </row>
    <row r="1321">
      <c r="A1321" s="1">
        <v>1179.0</v>
      </c>
      <c r="B1321" s="1">
        <v>1606.0</v>
      </c>
      <c r="C1321" s="2" t="s">
        <v>2641</v>
      </c>
      <c r="D1321" s="1" t="s">
        <v>2642</v>
      </c>
      <c r="E1321" s="1">
        <v>0.0</v>
      </c>
      <c r="F1321" s="3" t="str">
        <f>IFERROR(__xludf.DUMMYFUNCTION("GOOGLETRANSLATE(D1321,""zh"",""en"")"),"How can my father died and carried a beam flower fairy CEO Wang Jiayu for 40 years of old shop and transformed the ""Mom card"" into Wenqing Xinhuan?")</f>
        <v>How can my father died and carried a beam flower fairy CEO Wang Jiayu for 40 years of old shop and transformed the "Mom card" into Wenqing Xinhuan?</v>
      </c>
    </row>
    <row r="1322">
      <c r="A1322" s="1">
        <v>1180.0</v>
      </c>
      <c r="B1322" s="1">
        <v>252.0</v>
      </c>
      <c r="C1322" s="2" t="s">
        <v>2643</v>
      </c>
      <c r="D1322" s="1" t="s">
        <v>2644</v>
      </c>
      <c r="E1322" s="1">
        <v>3.0</v>
      </c>
      <c r="F1322" s="3" t="str">
        <f>IFERROR(__xludf.DUMMYFUNCTION("GOOGLETRANSLATE(D1322,""zh"",""en"")"),"Six thoughts for globalization 2.0 Mustnt supply chain management")</f>
        <v>Six thoughts for globalization 2.0 Mustnt supply chain management</v>
      </c>
    </row>
    <row r="1323">
      <c r="A1323" s="1">
        <v>1181.0</v>
      </c>
      <c r="B1323" s="1">
        <v>853.0</v>
      </c>
      <c r="C1323" s="2" t="s">
        <v>2645</v>
      </c>
      <c r="D1323" s="1" t="s">
        <v>2646</v>
      </c>
      <c r="E1323" s="1">
        <v>3.0</v>
      </c>
      <c r="F1323" s="3" t="str">
        <f>IFERROR(__xludf.DUMMYFUNCTION("GOOGLETRANSLATE(D1323,""zh"",""en"")"),"Faced with power shortage and water shortage, oil and electricity prices are still wearing ""King's New Clothing""! TSMC has doubled water and electricity demand in the next 3 years. Is Taiwan ready?")</f>
        <v>Faced with power shortage and water shortage, oil and electricity prices are still wearing "King's New Clothing"! TSMC has doubled water and electricity demand in the next 3 years. Is Taiwan ready?</v>
      </c>
    </row>
    <row r="1324">
      <c r="A1324" s="1">
        <v>1182.0</v>
      </c>
      <c r="B1324" s="1">
        <v>1692.0</v>
      </c>
      <c r="C1324" s="2" t="s">
        <v>2647</v>
      </c>
      <c r="D1324" s="1" t="s">
        <v>2648</v>
      </c>
      <c r="E1324" s="1">
        <v>0.0</v>
      </c>
      <c r="F1324" s="3" t="str">
        <f>IFERROR(__xludf.DUMMYFUNCTION("GOOGLETRANSLATE(D1324,""zh"",""en"")"),"1000 pounds of crab shells can purify ""tens of millions of gallons"" sewage! How to solve water pollution in crab shell essence?")</f>
        <v>1000 pounds of crab shells can purify "tens of millions of gallons" sewage! How to solve water pollution in crab shell essence?</v>
      </c>
    </row>
    <row r="1325">
      <c r="A1325" s="1">
        <v>1183.0</v>
      </c>
      <c r="B1325" s="1">
        <v>1025.0</v>
      </c>
      <c r="C1325" s="2" t="s">
        <v>2649</v>
      </c>
      <c r="D1325" s="1" t="s">
        <v>2650</v>
      </c>
      <c r="E1325" s="1">
        <v>0.0</v>
      </c>
      <c r="F1325" s="3" t="str">
        <f>IFERROR(__xludf.DUMMYFUNCTION("GOOGLETRANSLATE(D1325,""zh"",""en"")"),"""Sinosteel Shareholders' Association"" will be more than half of the recycled water next year, and the cost of Haifang experimental line will continue to be optimized")</f>
        <v>"Sinosteel Shareholders' Association" will be more than half of the recycled water next year, and the cost of Haifang experimental line will continue to be optimized</v>
      </c>
    </row>
    <row r="1326">
      <c r="A1326" s="1">
        <v>1184.0</v>
      </c>
      <c r="B1326" s="1">
        <v>2041.0</v>
      </c>
      <c r="C1326" s="2" t="s">
        <v>2651</v>
      </c>
      <c r="D1326" s="1" t="s">
        <v>2652</v>
      </c>
      <c r="E1326" s="1">
        <v>0.0</v>
      </c>
      <c r="F1326" s="3" t="str">
        <f>IFERROR(__xludf.DUMMYFUNCTION("GOOGLETRANSLATE(D1326,""zh"",""en"")"),"""Environmental protection has never been a simple matter."" It has been promoted for 24 years at a discount of 10 yuan for its own cup! How do Taiwan Starbucks become a pioneer of plastic reduction?")</f>
        <v>"Environmental protection has never been a simple matter." It has been promoted for 24 years at a discount of 10 yuan for its own cup! How do Taiwan Starbucks become a pioneer of plastic reduction?</v>
      </c>
    </row>
    <row r="1327">
      <c r="A1327" s="1">
        <v>1185.0</v>
      </c>
      <c r="B1327" s="1">
        <v>1668.0</v>
      </c>
      <c r="C1327" s="2" t="s">
        <v>2653</v>
      </c>
      <c r="D1327" s="1" t="s">
        <v>2654</v>
      </c>
      <c r="E1327" s="1">
        <v>0.0</v>
      </c>
      <c r="F1327" s="3" t="str">
        <f>IFERROR(__xludf.DUMMYFUNCTION("GOOGLETRANSLATE(D1327,""zh"",""en"")"),"Environment, food safety, and long -term photos are all available! Beyond Fangzhong, ESG Innovation of Taiwan Houses")</f>
        <v>Environment, food safety, and long -term photos are all available! Beyond Fangzhong, ESG Innovation of Taiwan Houses</v>
      </c>
    </row>
    <row r="1328">
      <c r="A1328" s="1">
        <v>1186.0</v>
      </c>
      <c r="B1328" s="1">
        <v>596.0</v>
      </c>
      <c r="C1328" s="2" t="s">
        <v>2655</v>
      </c>
      <c r="D1328" s="1" t="s">
        <v>2656</v>
      </c>
      <c r="E1328" s="1">
        <v>0.0</v>
      </c>
      <c r="F1328" s="3" t="str">
        <f>IFERROR(__xludf.DUMMYFUNCTION("GOOGLETRANSLATE(D1328,""zh"",""en"")"),"Type B enterprise redefine ""success""")</f>
        <v>Type B enterprise redefine "success"</v>
      </c>
    </row>
    <row r="1329">
      <c r="A1329" s="1">
        <v>1187.0</v>
      </c>
      <c r="B1329" s="1">
        <v>744.0</v>
      </c>
      <c r="C1329" s="2" t="s">
        <v>2657</v>
      </c>
      <c r="D1329" s="1" t="s">
        <v>2658</v>
      </c>
      <c r="E1329" s="1">
        <v>3.0</v>
      </c>
      <c r="F1329" s="3" t="str">
        <f>IFERROR(__xludf.DUMMYFUNCTION("GOOGLETRANSLATE(D1329,""zh"",""en"")"),"Recycling batteries and eliminating backward production capacity will rise sharply! Take the business opportunities of energy conservation and emission reduction in China to seize these three opportunities")</f>
        <v>Recycling batteries and eliminating backward production capacity will rise sharply! Take the business opportunities of energy conservation and emission reduction in China to seize these three opportunities</v>
      </c>
    </row>
    <row r="1330">
      <c r="A1330" s="1">
        <v>1188.0</v>
      </c>
      <c r="B1330" s="1">
        <v>904.0</v>
      </c>
      <c r="C1330" s="2" t="s">
        <v>2659</v>
      </c>
      <c r="D1330" s="1" t="s">
        <v>2660</v>
      </c>
      <c r="E1330" s="1">
        <v>1.0</v>
      </c>
      <c r="F1330" s="3" t="str">
        <f>IFERROR(__xludf.DUMMYFUNCTION("GOOGLETRANSLATE(D1330,""zh"",""en"")"),"Sell ​​high prices to governments! Safe vaccine Modner was approved to rob the poor? Remove the truth behind the profits")</f>
        <v>Sell ​​high prices to governments! Safe vaccine Modner was approved to rob the poor? Remove the truth behind the profits</v>
      </c>
    </row>
    <row r="1331">
      <c r="A1331" s="1">
        <v>1189.0</v>
      </c>
      <c r="B1331" s="1">
        <v>1934.0</v>
      </c>
      <c r="C1331" s="2" t="s">
        <v>2661</v>
      </c>
      <c r="D1331" s="1" t="s">
        <v>2662</v>
      </c>
      <c r="E1331" s="1">
        <v>1.0</v>
      </c>
      <c r="F1331" s="3" t="str">
        <f>IFERROR(__xludf.DUMMYFUNCTION("GOOGLETRANSLATE(D1331,""zh"",""en"")"),"Guoguang's passenger capacity once had an avalanche, and it would break through 1,600 families. The main section festival ""shrink and withdraw"": you have to do it if you do it")</f>
        <v>Guoguang's passenger capacity once had an avalanche, and it would break through 1,600 families. The main section festival "shrink and withdraw": you have to do it if you do it</v>
      </c>
    </row>
    <row r="1332">
      <c r="A1332" s="1">
        <v>1190.0</v>
      </c>
      <c r="B1332" s="1">
        <v>876.0</v>
      </c>
      <c r="C1332" s="2" t="s">
        <v>2663</v>
      </c>
      <c r="D1332" s="1" t="s">
        <v>2664</v>
      </c>
      <c r="E1332" s="1">
        <v>0.0</v>
      </c>
      <c r="F1332" s="3" t="str">
        <f>IFERROR(__xludf.DUMMYFUNCTION("GOOGLETRANSLATE(D1332,""zh"",""en"")"),"Fubon comprehensively promotes low -carbon transformation to continue to construct long -term climate toughness")</f>
        <v>Fubon comprehensively promotes low -carbon transformation to continue to construct long -term climate toughness</v>
      </c>
    </row>
    <row r="1333">
      <c r="A1333" s="1">
        <v>1191.0</v>
      </c>
      <c r="B1333" s="1">
        <v>1775.0</v>
      </c>
      <c r="C1333" s="2" t="s">
        <v>2665</v>
      </c>
      <c r="D1333" s="1" t="s">
        <v>2666</v>
      </c>
      <c r="E1333" s="1">
        <v>0.0</v>
      </c>
      <c r="F1333" s="3" t="str">
        <f>IFERROR(__xludf.DUMMYFUNCTION("GOOGLETRANSLATE(D1333,""zh"",""en"")"),"Save 50 % and 30 % costs for the enterprise, the ESG report AI that we Wei Chuang and sincerity are using")</f>
        <v>Save 50 % and 30 % costs for the enterprise, the ESG report AI that we Wei Chuang and sincerity are using</v>
      </c>
    </row>
    <row r="1334">
      <c r="A1334" s="1">
        <v>1192.0</v>
      </c>
      <c r="B1334" s="1">
        <v>1815.0</v>
      </c>
      <c r="C1334" s="2" t="s">
        <v>2667</v>
      </c>
      <c r="D1334" s="1" t="s">
        <v>2668</v>
      </c>
      <c r="E1334" s="1">
        <v>3.0</v>
      </c>
      <c r="F1334" s="3" t="str">
        <f>IFERROR(__xludf.DUMMYFUNCTION("GOOGLETRANSLATE(D1334,""zh"",""en"")"),"Coldplay touring concert blows low carbon wind! Stage electricity almost uses renewable energy almost completely")</f>
        <v>Coldplay touring concert blows low carbon wind! Stage electricity almost uses renewable energy almost completely</v>
      </c>
    </row>
    <row r="1335">
      <c r="A1335" s="1">
        <v>1193.0</v>
      </c>
      <c r="B1335" s="1">
        <v>1216.0</v>
      </c>
      <c r="C1335" s="2" t="s">
        <v>2669</v>
      </c>
      <c r="D1335" s="1" t="s">
        <v>2670</v>
      </c>
      <c r="E1335" s="1">
        <v>0.0</v>
      </c>
      <c r="F1335" s="3" t="str">
        <f>IFERROR(__xludf.DUMMYFUNCTION("GOOGLETRANSLATE(D1335,""zh"",""en"")"),"""Made in Taiwan will not lose international factories!"" From persistence to research and development to doubt self, Cheng Yun Wu Dingfa will sell electric buses to the world")</f>
        <v>"Made in Taiwan will not lose international factories!" From persistence to research and development to doubt self, Cheng Yun Wu Dingfa will sell electric buses to the world</v>
      </c>
    </row>
    <row r="1336">
      <c r="A1336" s="1">
        <v>1194.0</v>
      </c>
      <c r="B1336" s="1">
        <v>2416.0</v>
      </c>
      <c r="C1336" s="2" t="s">
        <v>2671</v>
      </c>
      <c r="D1336" s="1" t="s">
        <v>2672</v>
      </c>
      <c r="E1336" s="1">
        <v>0.0</v>
      </c>
      <c r="F1336" s="3" t="str">
        <f>IFERROR(__xludf.DUMMYFUNCTION("GOOGLETRANSLATE(D1336,""zh"",""en"")"),"""Since 2018, there is no one meeting without mentioning sustainable related things."" How did TEICA overturn the high -carbon row industry?")</f>
        <v>"Since 2018, there is no one meeting without mentioning sustainable related things." How did TEICA overturn the high -carbon row industry?</v>
      </c>
    </row>
    <row r="1337">
      <c r="A1337" s="1">
        <v>1195.0</v>
      </c>
      <c r="B1337" s="1">
        <v>899.0</v>
      </c>
      <c r="C1337" s="2" t="s">
        <v>2673</v>
      </c>
      <c r="D1337" s="1" t="s">
        <v>2674</v>
      </c>
      <c r="E1337" s="1">
        <v>0.0</v>
      </c>
      <c r="F1337" s="3" t="str">
        <f>IFERROR(__xludf.DUMMYFUNCTION("GOOGLETRANSLATE(D1337,""zh"",""en"")"),"Yan Chen Lilian set a three -way to transform the next step to the next two markets for Jiayu.")</f>
        <v>Yan Chen Lilian set a three -way to transform the next step to the next two markets for Jiayu.</v>
      </c>
    </row>
    <row r="1338">
      <c r="A1338" s="1">
        <v>1196.0</v>
      </c>
      <c r="B1338" s="1">
        <v>2196.0</v>
      </c>
      <c r="C1338" s="2" t="s">
        <v>2675</v>
      </c>
      <c r="D1338" s="1" t="s">
        <v>2676</v>
      </c>
      <c r="E1338" s="1">
        <v>0.0</v>
      </c>
      <c r="F1338" s="3" t="str">
        <f>IFERROR(__xludf.DUMMYFUNCTION("GOOGLETRANSLATE(D1338,""zh"",""en"")"),"Citi Taiwan sets up ESG transition blueprint and plant sustainable competitiveness")</f>
        <v>Citi Taiwan sets up ESG transition blueprint and plant sustainable competitiveness</v>
      </c>
    </row>
    <row r="1339">
      <c r="A1339" s="1">
        <v>1197.0</v>
      </c>
      <c r="B1339" s="1">
        <v>5.0</v>
      </c>
      <c r="C1339" s="2" t="s">
        <v>2677</v>
      </c>
      <c r="D1339" s="1" t="s">
        <v>2678</v>
      </c>
      <c r="E1339" s="1">
        <v>0.0</v>
      </c>
      <c r="F1339" s="3" t="str">
        <f>IFERROR(__xludf.DUMMYFUNCTION("GOOGLETRANSLATE(D1339,""zh"",""en"")"),"Take the founder of the Liyingfang in Taiwan with thousands of books to tell the story ambassador")</f>
        <v>Take the founder of the Liyingfang in Taiwan with thousands of books to tell the story ambassador</v>
      </c>
    </row>
    <row r="1340">
      <c r="A1340" s="1">
        <v>1198.0</v>
      </c>
      <c r="B1340" s="1">
        <v>2322.0</v>
      </c>
      <c r="C1340" s="2" t="s">
        <v>2679</v>
      </c>
      <c r="D1340" s="1" t="s">
        <v>2680</v>
      </c>
      <c r="E1340" s="1">
        <v>0.0</v>
      </c>
      <c r="F1340" s="3" t="str">
        <f>IFERROR(__xludf.DUMMYFUNCTION("GOOGLETRANSLATE(D1340,""zh"",""en"")"),"Power saving costs can also reduce carbon emissions! ""Passive House"" is a new solution for sustainable building?")</f>
        <v>Power saving costs can also reduce carbon emissions! "Passive House" is a new solution for sustainable building?</v>
      </c>
    </row>
    <row r="1341">
      <c r="A1341" s="1">
        <v>1199.0</v>
      </c>
      <c r="B1341" s="1">
        <v>156.0</v>
      </c>
      <c r="C1341" s="2" t="s">
        <v>2681</v>
      </c>
      <c r="D1341" s="1" t="s">
        <v>2682</v>
      </c>
      <c r="E1341" s="1">
        <v>0.0</v>
      </c>
      <c r="F1341" s="3" t="str">
        <f>IFERROR(__xludf.DUMMYFUNCTION("GOOGLETRANSLATE(D1341,""zh"",""en"")"),"Putting solar panels as ""depository"" annual remuneration 6 % investment surgery")</f>
        <v>Putting solar panels as "depository" annual remuneration 6 % investment surgery</v>
      </c>
    </row>
    <row r="1342">
      <c r="A1342" s="1">
        <v>1200.0</v>
      </c>
      <c r="B1342" s="1">
        <v>169.0</v>
      </c>
      <c r="C1342" s="2" t="s">
        <v>2683</v>
      </c>
      <c r="D1342" s="1" t="s">
        <v>2684</v>
      </c>
      <c r="E1342" s="1">
        <v>4.0</v>
      </c>
      <c r="F1342" s="3" t="str">
        <f>IFERROR(__xludf.DUMMYFUNCTION("GOOGLETRANSLATE(D1342,""zh"",""en"")"),"The population is less than 40,000, but he has won 10 Olympic medals ... Liecotinson, a new head in old Europe")</f>
        <v>The population is less than 40,000, but he has won 10 Olympic medals ... Liecotinson, a new head in old Europe</v>
      </c>
    </row>
    <row r="1343">
      <c r="A1343" s="1">
        <v>1201.0</v>
      </c>
      <c r="B1343" s="1">
        <v>161.0</v>
      </c>
      <c r="C1343" s="2" t="s">
        <v>2685</v>
      </c>
      <c r="D1343" s="1" t="s">
        <v>2686</v>
      </c>
      <c r="E1343" s="1">
        <v>3.0</v>
      </c>
      <c r="F1343" s="3" t="str">
        <f>IFERROR(__xludf.DUMMYFUNCTION("GOOGLETRANSLATE(D1343,""zh"",""en"")"),"You are so courageous")</f>
        <v>You are so courageous</v>
      </c>
    </row>
    <row r="1344">
      <c r="A1344" s="1">
        <v>1202.0</v>
      </c>
      <c r="B1344" s="1">
        <v>376.0</v>
      </c>
      <c r="C1344" s="2" t="s">
        <v>2687</v>
      </c>
      <c r="D1344" s="1" t="s">
        <v>2688</v>
      </c>
      <c r="E1344" s="1">
        <v>3.0</v>
      </c>
      <c r="F1344" s="3" t="str">
        <f>IFERROR(__xludf.DUMMYFUNCTION("GOOGLETRANSLATE(D1344,""zh"",""en"")"),"Disdowant animal experiments, not doing business in China ... Natura, the 4th largest beauty supporter group in the world: profit and perpetual sustainability are the same thing")</f>
        <v>Disdowant animal experiments, not doing business in China ... Natura, the 4th largest beauty supporter group in the world: profit and perpetual sustainability are the same thing</v>
      </c>
    </row>
    <row r="1345">
      <c r="A1345" s="1">
        <v>1203.0</v>
      </c>
      <c r="B1345" s="1">
        <v>1733.0</v>
      </c>
      <c r="C1345" s="2" t="s">
        <v>2689</v>
      </c>
      <c r="D1345" s="1" t="s">
        <v>2690</v>
      </c>
      <c r="E1345" s="1">
        <v>0.0</v>
      </c>
      <c r="F1345" s="3" t="str">
        <f>IFERROR(__xludf.DUMMYFUNCTION("GOOGLETRANSLATE(D1345,""zh"",""en"")"),"SMEs can also accurately track carbon discharge! Google, Sweden New Chuang jointly launched free services")</f>
        <v>SMEs can also accurately track carbon discharge! Google, Sweden New Chuang jointly launched free services</v>
      </c>
    </row>
    <row r="1346">
      <c r="A1346" s="1">
        <v>1204.0</v>
      </c>
      <c r="B1346" s="1">
        <v>852.0</v>
      </c>
      <c r="C1346" s="2" t="s">
        <v>2691</v>
      </c>
      <c r="D1346" s="1" t="s">
        <v>2646</v>
      </c>
      <c r="E1346" s="1">
        <v>3.0</v>
      </c>
      <c r="F1346" s="3" t="str">
        <f>IFERROR(__xludf.DUMMYFUNCTION("GOOGLETRANSLATE(D1346,""zh"",""en"")"),"Faced with power shortage and water shortage, oil and electricity prices are still wearing ""King's New Clothing""! TSMC has doubled water and electricity demand in the next 3 years. Is Taiwan ready?")</f>
        <v>Faced with power shortage and water shortage, oil and electricity prices are still wearing "King's New Clothing"! TSMC has doubled water and electricity demand in the next 3 years. Is Taiwan ready?</v>
      </c>
    </row>
    <row r="1347">
      <c r="A1347" s="1">
        <v>1205.0</v>
      </c>
      <c r="B1347" s="1">
        <v>545.0</v>
      </c>
      <c r="C1347" s="2" t="s">
        <v>2692</v>
      </c>
      <c r="D1347" s="1" t="s">
        <v>2693</v>
      </c>
      <c r="E1347" s="1">
        <v>3.0</v>
      </c>
      <c r="F1347" s="3" t="str">
        <f>IFERROR(__xludf.DUMMYFUNCTION("GOOGLETRANSLATE(D1347,""zh"",""en"")"),"New Rules of Nasdaq's listing: The board of directors must have women and diverse status seats. Why is this related to your investment remuneration?")</f>
        <v>New Rules of Nasdaq's listing: The board of directors must have women and diverse status seats. Why is this related to your investment remuneration?</v>
      </c>
    </row>
    <row r="1348">
      <c r="A1348" s="1">
        <v>1206.0</v>
      </c>
      <c r="B1348" s="1">
        <v>463.0</v>
      </c>
      <c r="C1348" s="2" t="s">
        <v>2694</v>
      </c>
      <c r="D1348" s="1" t="s">
        <v>2695</v>
      </c>
      <c r="E1348" s="1">
        <v>4.0</v>
      </c>
      <c r="F1348" s="3" t="str">
        <f>IFERROR(__xludf.DUMMYFUNCTION("GOOGLETRANSLATE(D1348,""zh"",""en"")"),"The devil is hidden in the details! Small supervisors started in scratch.")</f>
        <v>The devil is hidden in the details! Small supervisors started in scratch.</v>
      </c>
    </row>
    <row r="1349">
      <c r="A1349" s="1">
        <v>1207.0</v>
      </c>
      <c r="B1349" s="1">
        <v>2405.0</v>
      </c>
      <c r="C1349" s="2" t="s">
        <v>2696</v>
      </c>
      <c r="D1349" s="1" t="s">
        <v>2697</v>
      </c>
      <c r="E1349" s="1">
        <v>3.0</v>
      </c>
      <c r="F1349" s="3" t="str">
        <f>IFERROR(__xludf.DUMMYFUNCTION("GOOGLETRANSLATE(D1349,""zh"",""en"")"),"This morning low temperature 14.3 ° C! These 2 rain rain are 7 days ... Why is ""North Cold and South Warm""? Ming Hui warmly fell on this day, one picture understands the weather changes")</f>
        <v>This morning low temperature 14.3 ° C! These 2 rain rain are 7 days ... Why is "North Cold and South Warm"? Ming Hui warmly fell on this day, one picture understands the weather changes</v>
      </c>
    </row>
    <row r="1350">
      <c r="A1350" s="1">
        <v>1208.0</v>
      </c>
      <c r="B1350" s="1">
        <v>938.0</v>
      </c>
      <c r="C1350" s="2" t="s">
        <v>2698</v>
      </c>
      <c r="D1350" s="1" t="s">
        <v>2699</v>
      </c>
      <c r="E1350" s="1">
        <v>3.0</v>
      </c>
      <c r="F1350" s="3" t="str">
        <f>IFERROR(__xludf.DUMMYFUNCTION("GOOGLETRANSLATE(D1350,""zh"",""en"")"),"Open the mysterious veil of the European Union's carbon tariffs: there is no longer free carbon discharge in the world")</f>
        <v>Open the mysterious veil of the European Union's carbon tariffs: there is no longer free carbon discharge in the world</v>
      </c>
    </row>
    <row r="1351">
      <c r="A1351" s="1">
        <v>1209.0</v>
      </c>
      <c r="B1351" s="1">
        <v>1686.0</v>
      </c>
      <c r="C1351" s="2" t="s">
        <v>2700</v>
      </c>
      <c r="D1351" s="1" t="s">
        <v>2701</v>
      </c>
      <c r="E1351" s="1">
        <v>0.0</v>
      </c>
      <c r="F1351" s="3" t="str">
        <f>IFERROR(__xludf.DUMMYFUNCTION("GOOGLETRANSLATE(D1351,""zh"",""en"")"),"Nespresso joined hands with i mailbox and Taiwan University to push the recycling capsule! How to create a cup of carbon neutralization?")</f>
        <v>Nespresso joined hands with i mailbox and Taiwan University to push the recycling capsule! How to create a cup of carbon neutralization?</v>
      </c>
    </row>
    <row r="1352">
      <c r="A1352" s="1">
        <v>1210.0</v>
      </c>
      <c r="B1352" s="1">
        <v>293.0</v>
      </c>
      <c r="C1352" s="2" t="s">
        <v>2702</v>
      </c>
      <c r="D1352" s="1" t="s">
        <v>2703</v>
      </c>
      <c r="E1352" s="1">
        <v>3.0</v>
      </c>
      <c r="F1352" s="3" t="str">
        <f>IFERROR(__xludf.DUMMYFUNCTION("GOOGLETRANSLATE(D1352,""zh"",""en"")"),"Economics excessively attaches great importance to GDP! The author of ""Glose Economics"" subverts traditional economic theory")</f>
        <v>Economics excessively attaches great importance to GDP! The author of "Glose Economics" subverts traditional economic theory</v>
      </c>
    </row>
    <row r="1353">
      <c r="A1353" s="1">
        <v>1211.0</v>
      </c>
      <c r="B1353" s="1">
        <v>1847.0</v>
      </c>
      <c r="C1353" s="2" t="s">
        <v>2704</v>
      </c>
      <c r="D1353" s="1" t="s">
        <v>2705</v>
      </c>
      <c r="E1353" s="1">
        <v>0.0</v>
      </c>
      <c r="F1353" s="3" t="str">
        <f>IFERROR(__xludf.DUMMYFUNCTION("GOOGLETRANSLATE(D1353,""zh"",""en"")"),"The worth of 130 billion big bosses attacked again! Chen Taiming joined hands with Hon Hai Liu Yangwei, and 2.8 billion invested in the MOSFET manufacturer to bring it for electric vehicles.")</f>
        <v>The worth of 130 billion big bosses attacked again! Chen Taiming joined hands with Hon Hai Liu Yangwei, and 2.8 billion invested in the MOSFET manufacturer to bring it for electric vehicles.</v>
      </c>
    </row>
    <row r="1354">
      <c r="A1354" s="1">
        <v>1212.0</v>
      </c>
      <c r="B1354" s="1">
        <v>1031.0</v>
      </c>
      <c r="C1354" s="2" t="s">
        <v>2706</v>
      </c>
      <c r="D1354" s="1" t="s">
        <v>2707</v>
      </c>
      <c r="E1354" s="1">
        <v>3.0</v>
      </c>
      <c r="F1354" s="3" t="str">
        <f>IFERROR(__xludf.DUMMYFUNCTION("GOOGLETRANSLATE(D1354,""zh"",""en"")"),"Don't see the impulse purchase of more than 10 yuan! These small things in life are major killers of climate change")</f>
        <v>Don't see the impulse purchase of more than 10 yuan! These small things in life are major killers of climate change</v>
      </c>
    </row>
    <row r="1355">
      <c r="A1355" s="1">
        <v>1213.0</v>
      </c>
      <c r="B1355" s="1">
        <v>1358.0</v>
      </c>
      <c r="C1355" s="2" t="s">
        <v>2708</v>
      </c>
      <c r="D1355" s="1" t="s">
        <v>2709</v>
      </c>
      <c r="E1355" s="1">
        <v>3.0</v>
      </c>
      <c r="F1355" s="3" t="str">
        <f>IFERROR(__xludf.DUMMYFUNCTION("GOOGLETRANSLATE(D1355,""zh"",""en"")"),"Does the company declare ""carbon neutral"", does it mean that it is green enough? One article takes you to see how deep the water is")</f>
        <v>Does the company declare "carbon neutral", does it mean that it is green enough? One article takes you to see how deep the water is</v>
      </c>
    </row>
    <row r="1356">
      <c r="A1356" s="1">
        <v>1214.0</v>
      </c>
      <c r="B1356" s="1">
        <v>2290.0</v>
      </c>
      <c r="C1356" s="2" t="s">
        <v>2710</v>
      </c>
      <c r="D1356" s="1" t="s">
        <v>2711</v>
      </c>
      <c r="E1356" s="1">
        <v>0.0</v>
      </c>
      <c r="F1356" s="3" t="str">
        <f>IFERROR(__xludf.DUMMYFUNCTION("GOOGLETRANSLATE(D1356,""zh"",""en"")"),"If the filler in the shark bag becomes marine garbage, IKEA builds a sea waste experience house, shocking shows the real scene of sea pollution")</f>
        <v>If the filler in the shark bag becomes marine garbage, IKEA builds a sea waste experience house, shocking shows the real scene of sea pollution</v>
      </c>
    </row>
    <row r="1357">
      <c r="A1357" s="1">
        <v>1215.0</v>
      </c>
      <c r="B1357" s="1">
        <v>1182.0</v>
      </c>
      <c r="C1357" s="2" t="s">
        <v>2712</v>
      </c>
      <c r="D1357" s="1" t="s">
        <v>2713</v>
      </c>
      <c r="E1357" s="1">
        <v>3.0</v>
      </c>
      <c r="F1357" s="3" t="str">
        <f>IFERROR(__xludf.DUMMYFUNCTION("GOOGLETRANSLATE(D1357,""zh"",""en"")"),"""GDP cannot fully measure the well -being of a country!"" Pursuing sustainable development, the Taiwan government must first break the GDP myth first")</f>
        <v>"GDP cannot fully measure the well -being of a country!" Pursuing sustainable development, the Taiwan government must first break the GDP myth first</v>
      </c>
    </row>
    <row r="1358">
      <c r="A1358" s="1">
        <v>1216.0</v>
      </c>
      <c r="B1358" s="1">
        <v>285.0</v>
      </c>
      <c r="C1358" s="2" t="s">
        <v>2714</v>
      </c>
      <c r="D1358" s="1" t="s">
        <v>2715</v>
      </c>
      <c r="E1358" s="1">
        <v>0.0</v>
      </c>
      <c r="F1358" s="3" t="str">
        <f>IFERROR(__xludf.DUMMYFUNCTION("GOOGLETRANSLATE(D1358,""zh"",""en"")"),"Carrefour pushes friendly consumption from the channel")</f>
        <v>Carrefour pushes friendly consumption from the channel</v>
      </c>
    </row>
    <row r="1359">
      <c r="A1359" s="1">
        <v>1217.0</v>
      </c>
      <c r="B1359" s="1">
        <v>60.0</v>
      </c>
      <c r="C1359" s="2" t="s">
        <v>2716</v>
      </c>
      <c r="D1359" s="1" t="s">
        <v>2717</v>
      </c>
      <c r="E1359" s="1">
        <v>3.0</v>
      </c>
      <c r="F1359" s="3" t="str">
        <f>IFERROR(__xludf.DUMMYFUNCTION("GOOGLETRANSLATE(D1359,""zh"",""en"")"),"他 Sustainable Malti Green Environmental Protection × Light Travel")</f>
        <v>他 Sustainable Malti Green Environmental Protection × Light Travel</v>
      </c>
    </row>
    <row r="1360">
      <c r="A1360" s="1">
        <v>1218.0</v>
      </c>
      <c r="B1360" s="1">
        <v>2450.0</v>
      </c>
      <c r="C1360" s="2" t="s">
        <v>2718</v>
      </c>
      <c r="D1360" s="1" t="s">
        <v>2719</v>
      </c>
      <c r="E1360" s="1">
        <v>3.0</v>
      </c>
      <c r="F1360" s="3" t="str">
        <f>IFERROR(__xludf.DUMMYFUNCTION("GOOGLETRANSLATE(D1360,""zh"",""en"")"),"Fish species and quantities are sharply reduced, and the indigenous people are difficult to calculate the changes in tide ... The impact of climate change on the ocean is far more serious than imagination!")</f>
        <v>Fish species and quantities are sharply reduced, and the indigenous people are difficult to calculate the changes in tide ... The impact of climate change on the ocean is far more serious than imagination!</v>
      </c>
    </row>
    <row r="1361">
      <c r="A1361" s="1">
        <v>1219.0</v>
      </c>
      <c r="B1361" s="1">
        <v>1511.0</v>
      </c>
      <c r="C1361" s="2" t="s">
        <v>2720</v>
      </c>
      <c r="D1361" s="1" t="s">
        <v>2721</v>
      </c>
      <c r="E1361" s="1">
        <v>3.0</v>
      </c>
      <c r="F1361" s="3" t="str">
        <f>IFERROR(__xludf.DUMMYFUNCTION("GOOGLETRANSLATE(D1361,""zh"",""en"")"),"From the farm to the dining table, it is permanent! Friendly animal husbandry and food permanent, how can Taiwan take the key next step?")</f>
        <v>From the farm to the dining table, it is permanent! Friendly animal husbandry and food permanent, how can Taiwan take the key next step?</v>
      </c>
    </row>
    <row r="1362">
      <c r="A1362" s="1">
        <v>1220.0</v>
      </c>
      <c r="B1362" s="1">
        <v>44.0</v>
      </c>
      <c r="C1362" s="2" t="s">
        <v>2722</v>
      </c>
      <c r="D1362" s="1" t="s">
        <v>2723</v>
      </c>
      <c r="E1362" s="1">
        <v>3.0</v>
      </c>
      <c r="F1362" s="3" t="str">
        <f>IFERROR(__xludf.DUMMYFUNCTION("GOOGLETRANSLATE(D1362,""zh"",""en"")"),"Profit first is outdated")</f>
        <v>Profit first is outdated</v>
      </c>
    </row>
    <row r="1363">
      <c r="A1363" s="1">
        <v>1221.0</v>
      </c>
      <c r="B1363" s="1">
        <v>2179.0</v>
      </c>
      <c r="C1363" s="2" t="s">
        <v>2724</v>
      </c>
      <c r="D1363" s="1" t="s">
        <v>2725</v>
      </c>
      <c r="E1363" s="1">
        <v>0.0</v>
      </c>
      <c r="F1363" s="3" t="str">
        <f>IFERROR(__xludf.DUMMYFUNCTION("GOOGLETRANSLATE(D1363,""zh"",""en"")"),"Zhimao implements the environmental permanent response to return to the sea clean beach activity")</f>
        <v>Zhimao implements the environmental permanent response to return to the sea clean beach activity</v>
      </c>
    </row>
    <row r="1364">
      <c r="A1364" s="1">
        <v>1222.0</v>
      </c>
      <c r="B1364" s="1">
        <v>1283.0</v>
      </c>
      <c r="C1364" s="2" t="s">
        <v>2726</v>
      </c>
      <c r="D1364" s="1" t="s">
        <v>2727</v>
      </c>
      <c r="E1364" s="1">
        <v>0.0</v>
      </c>
      <c r="F1364" s="3" t="str">
        <f>IFERROR(__xludf.DUMMYFUNCTION("GOOGLETRANSLATE(D1364,""zh"",""en"")"),"Moss profit is twice the same industry! Textiles and eugenics specialize in ""small orders"".")</f>
        <v>Moss profit is twice the same industry! Textiles and eugenics specialize in "small orders".</v>
      </c>
    </row>
    <row r="1365">
      <c r="A1365" s="1">
        <v>1223.0</v>
      </c>
      <c r="B1365" s="1">
        <v>15.0</v>
      </c>
      <c r="C1365" s="2" t="s">
        <v>2728</v>
      </c>
      <c r="D1365" s="1" t="s">
        <v>2729</v>
      </c>
      <c r="E1365" s="1">
        <v>3.0</v>
      </c>
      <c r="F1365" s="3" t="str">
        <f>IFERROR(__xludf.DUMMYFUNCTION("GOOGLETRANSLATE(D1365,""zh"",""en"")"),"The transparency and trust of social enterprises")</f>
        <v>The transparency and trust of social enterprises</v>
      </c>
    </row>
    <row r="1366">
      <c r="A1366" s="1">
        <v>1224.0</v>
      </c>
      <c r="B1366" s="1">
        <v>1019.0</v>
      </c>
      <c r="C1366" s="2" t="s">
        <v>2730</v>
      </c>
      <c r="D1366" s="1" t="s">
        <v>2731</v>
      </c>
      <c r="E1366" s="1">
        <v>3.0</v>
      </c>
      <c r="F1366" s="3" t="str">
        <f>IFERROR(__xludf.DUMMYFUNCTION("GOOGLETRANSLATE(D1366,""zh"",""en"")"),"Have you been adjusted? Military and public education and workers are expected to increase their salary next year. In a second, who will understand who has not risen for 10 years!")</f>
        <v>Have you been adjusted? Military and public education and workers are expected to increase their salary next year. In a second, who will understand who has not risen for 10 years!</v>
      </c>
    </row>
    <row r="1367">
      <c r="A1367" s="1">
        <v>1225.0</v>
      </c>
      <c r="B1367" s="1">
        <v>2286.0</v>
      </c>
      <c r="C1367" s="2" t="s">
        <v>2732</v>
      </c>
      <c r="D1367" s="1" t="s">
        <v>2733</v>
      </c>
      <c r="E1367" s="1">
        <v>0.0</v>
      </c>
      <c r="F1367" s="3" t="str">
        <f>IFERROR(__xludf.DUMMYFUNCTION("GOOGLETRANSLATE(D1367,""zh"",""en"")"),"I'm going to the Middle East Desert to make an electric car! Petroleum Power Power Sandal's first electric car brand CEER only finds a joint venture in Taiwan, selling in 2025")</f>
        <v>I'm going to the Middle East Desert to make an electric car! Petroleum Power Power Sandal's first electric car brand CEER only finds a joint venture in Taiwan, selling in 2025</v>
      </c>
    </row>
    <row r="1368">
      <c r="A1368" s="1">
        <v>1226.0</v>
      </c>
      <c r="B1368" s="1">
        <v>2017.0</v>
      </c>
      <c r="C1368" s="2" t="s">
        <v>2734</v>
      </c>
      <c r="D1368" s="1" t="s">
        <v>2735</v>
      </c>
      <c r="E1368" s="1">
        <v>0.0</v>
      </c>
      <c r="F1368" s="3" t="str">
        <f>IFERROR(__xludf.DUMMYFUNCTION("GOOGLETRANSLATE(D1368,""zh"",""en"")"),"Fubon Life's new enterprise permanently advocates ""STAY Young"" to invite the public to renovate the era together")</f>
        <v>Fubon Life's new enterprise permanently advocates "STAY Young" to invite the public to renovate the era together</v>
      </c>
    </row>
    <row r="1369">
      <c r="A1369" s="1">
        <v>1227.0</v>
      </c>
      <c r="B1369" s="1">
        <v>363.0</v>
      </c>
      <c r="C1369" s="2" t="s">
        <v>2736</v>
      </c>
      <c r="D1369" s="1" t="s">
        <v>2737</v>
      </c>
      <c r="E1369" s="1">
        <v>3.0</v>
      </c>
      <c r="F1369" s="3" t="str">
        <f>IFERROR(__xludf.DUMMYFUNCTION("GOOGLETRANSLATE(D1369,""zh"",""en"")"),"50-30-10 The Cross-domain X Generation Sustainable Education Department invites the cross-minister's joint initiative for the Ministry of Sustainable Education")</f>
        <v>50-30-10 The Cross-domain X Generation Sustainable Education Department invites the cross-minister's joint initiative for the Ministry of Sustainable Education</v>
      </c>
    </row>
    <row r="1370">
      <c r="A1370" s="1">
        <v>1228.0</v>
      </c>
      <c r="B1370" s="1">
        <v>2165.0</v>
      </c>
      <c r="C1370" s="2" t="s">
        <v>2738</v>
      </c>
      <c r="D1370" s="1" t="s">
        <v>2739</v>
      </c>
      <c r="E1370" s="1">
        <v>0.0</v>
      </c>
      <c r="F1370" s="3" t="str">
        <f>IFERROR(__xludf.DUMMYFUNCTION("GOOGLETRANSLATE(D1370,""zh"",""en"")"),"He has swallowed 300 million losses in digital cameras. How did Xinding enter the car manufacturer in just 5 years?")</f>
        <v>He has swallowed 300 million losses in digital cameras. How did Xinding enter the car manufacturer in just 5 years?</v>
      </c>
    </row>
    <row r="1371">
      <c r="A1371" s="1">
        <v>1229.0</v>
      </c>
      <c r="B1371" s="1">
        <v>855.0</v>
      </c>
      <c r="C1371" s="2" t="s">
        <v>2740</v>
      </c>
      <c r="D1371" s="1" t="s">
        <v>2741</v>
      </c>
      <c r="E1371" s="1">
        <v>0.0</v>
      </c>
      <c r="F1371" s="3" t="str">
        <f>IFERROR(__xludf.DUMMYFUNCTION("GOOGLETRANSLATE(D1371,""zh"",""en"")"),"From the risk of ESG hidden in the loan, you will find the influence of responsibility for credit!")</f>
        <v>From the risk of ESG hidden in the loan, you will find the influence of responsibility for credit!</v>
      </c>
    </row>
    <row r="1372">
      <c r="A1372" s="1">
        <v>1230.0</v>
      </c>
      <c r="B1372" s="1">
        <v>1484.0</v>
      </c>
      <c r="C1372" s="2" t="s">
        <v>2742</v>
      </c>
      <c r="D1372" s="1" t="s">
        <v>2743</v>
      </c>
      <c r="E1372" s="1">
        <v>3.0</v>
      </c>
      <c r="F1372" s="3" t="str">
        <f>IFERROR(__xludf.DUMMYFUNCTION("GOOGLETRANSLATE(D1372,""zh"",""en"")"),"Another one of air pollution reduction trading pathway! In the draft of the EIA, high -screen will be able to replace the difference in public auction")</f>
        <v>Another one of air pollution reduction trading pathway! In the draft of the EIA, high -screen will be able to replace the difference in public auction</v>
      </c>
    </row>
    <row r="1373">
      <c r="A1373" s="1">
        <v>1231.0</v>
      </c>
      <c r="B1373" s="1">
        <v>766.0</v>
      </c>
      <c r="C1373" s="2" t="s">
        <v>2744</v>
      </c>
      <c r="D1373" s="1" t="s">
        <v>2745</v>
      </c>
      <c r="E1373" s="1">
        <v>4.0</v>
      </c>
      <c r="F1373" s="3" t="str">
        <f>IFERROR(__xludf.DUMMYFUNCTION("GOOGLETRANSLATE(D1373,""zh"",""en"")"),"67 % of Chinese people don't want to give birth! Improve the willingness of fertility to ""3 solutions"": Gongtu Kindergarten adds another 3,000 classes")</f>
        <v>67 % of Chinese people don't want to give birth! Improve the willingness of fertility to "3 solutions": Gongtu Kindergarten adds another 3,000 classes</v>
      </c>
    </row>
    <row r="1374">
      <c r="A1374" s="1">
        <v>1232.0</v>
      </c>
      <c r="B1374" s="1">
        <v>2279.0</v>
      </c>
      <c r="C1374" s="2" t="s">
        <v>2746</v>
      </c>
      <c r="D1374" s="1" t="s">
        <v>2747</v>
      </c>
      <c r="E1374" s="1">
        <v>1.0</v>
      </c>
      <c r="F1374" s="3" t="str">
        <f>IFERROR(__xludf.DUMMYFUNCTION("GOOGLETRANSLATE(D1374,""zh"",""en"")"),"Dissatisfaction with the energy industry to make accidents by war! Biden warned: huge profit tax will be levied")</f>
        <v>Dissatisfaction with the energy industry to make accidents by war! Biden warned: huge profit tax will be levied</v>
      </c>
    </row>
    <row r="1375">
      <c r="A1375" s="1">
        <v>1233.0</v>
      </c>
      <c r="B1375" s="1">
        <v>1582.0</v>
      </c>
      <c r="C1375" s="2" t="s">
        <v>2748</v>
      </c>
      <c r="D1375" s="1" t="s">
        <v>2749</v>
      </c>
      <c r="E1375" s="1">
        <v>0.0</v>
      </c>
      <c r="F1375" s="3" t="str">
        <f>IFERROR(__xludf.DUMMYFUNCTION("GOOGLETRANSLATE(D1375,""zh"",""en"")"),"""Electric Team"" has become a new standard for residential and commercial! Goshare teamed up with Runtai Innovation and expanded commercial territory")</f>
        <v>"Electric Team" has become a new standard for residential and commercial! Goshare teamed up with Runtai Innovation and expanded commercial territory</v>
      </c>
    </row>
    <row r="1376">
      <c r="A1376" s="1">
        <v>1234.0</v>
      </c>
      <c r="B1376" s="1">
        <v>1601.0</v>
      </c>
      <c r="C1376" s="2" t="s">
        <v>2750</v>
      </c>
      <c r="D1376" s="1" t="s">
        <v>2751</v>
      </c>
      <c r="E1376" s="1">
        <v>0.0</v>
      </c>
      <c r="F1376" s="3" t="str">
        <f>IFERROR(__xludf.DUMMYFUNCTION("GOOGLETRANSLATE(D1376,""zh"",""en"")"),"""We never entertain with customers!"" This TSMC earned a share capital every year, but the business can get off work on time! How did Xie Dong do it?")</f>
        <v>"We never entertain with customers!" This TSMC earned a share capital every year, but the business can get off work on time! How did Xie Dong do it?</v>
      </c>
    </row>
    <row r="1377">
      <c r="A1377" s="1">
        <v>1235.0</v>
      </c>
      <c r="B1377" s="1">
        <v>1188.0</v>
      </c>
      <c r="C1377" s="2" t="s">
        <v>2752</v>
      </c>
      <c r="D1377" s="1" t="s">
        <v>2753</v>
      </c>
      <c r="E1377" s="1">
        <v>0.0</v>
      </c>
      <c r="F1377" s="3" t="str">
        <f>IFERROR(__xludf.DUMMYFUNCTION("GOOGLETRANSLATE(D1377,""zh"",""en"")"),"Love to eat cattle and drink milk and be afraid of exacerbating warmth? New types of feed are reduced by 80 % of methane emissions")</f>
        <v>Love to eat cattle and drink milk and be afraid of exacerbating warmth? New types of feed are reduced by 80 % of methane emissions</v>
      </c>
    </row>
    <row r="1378">
      <c r="A1378" s="1">
        <v>1236.0</v>
      </c>
      <c r="B1378" s="1">
        <v>399.0</v>
      </c>
      <c r="C1378" s="2" t="s">
        <v>2754</v>
      </c>
      <c r="D1378" s="1" t="s">
        <v>2755</v>
      </c>
      <c r="E1378" s="1">
        <v>3.0</v>
      </c>
      <c r="F1378" s="3" t="str">
        <f>IFERROR(__xludf.DUMMYFUNCTION("GOOGLETRANSLATE(D1378,""zh"",""en"")"),"The first integration of talent connection from the four major fields of offshore wind power is the key to continuing the industry.")</f>
        <v>The first integration of talent connection from the four major fields of offshore wind power is the key to continuing the industry.</v>
      </c>
    </row>
    <row r="1379">
      <c r="A1379" s="1">
        <v>1237.0</v>
      </c>
      <c r="B1379" s="1">
        <v>1630.0</v>
      </c>
      <c r="C1379" s="2" t="s">
        <v>2756</v>
      </c>
      <c r="D1379" s="1" t="s">
        <v>2757</v>
      </c>
      <c r="E1379" s="1">
        <v>0.0</v>
      </c>
      <c r="F1379" s="3" t="str">
        <f>IFERROR(__xludf.DUMMYFUNCTION("GOOGLETRANSLATE(D1379,""zh"",""en"")"),"Dajin Air Conditioning Global NO.1 Environmental Sustainable Return to Carbon neutralization and green innovation")</f>
        <v>Dajin Air Conditioning Global NO.1 Environmental Sustainable Return to Carbon neutralization and green innovation</v>
      </c>
    </row>
    <row r="1380">
      <c r="A1380" s="1">
        <v>1238.0</v>
      </c>
      <c r="B1380" s="1">
        <v>1329.0</v>
      </c>
      <c r="C1380" s="2" t="s">
        <v>2758</v>
      </c>
      <c r="D1380" s="1" t="s">
        <v>2759</v>
      </c>
      <c r="E1380" s="1">
        <v>0.0</v>
      </c>
      <c r="F1380" s="3" t="str">
        <f>IFERROR(__xludf.DUMMYFUNCTION("GOOGLETRANSLATE(D1380,""zh"",""en"")"),"Give sugar first, and then remind you who is the boss! The two letters written to the employees by Musk, the management inspiration behind")</f>
        <v>Give sugar first, and then remind you who is the boss! The two letters written to the employees by Musk, the management inspiration behind</v>
      </c>
    </row>
    <row r="1381">
      <c r="A1381" s="1">
        <v>1239.0</v>
      </c>
      <c r="B1381" s="1">
        <v>1184.0</v>
      </c>
      <c r="C1381" s="2" t="s">
        <v>2760</v>
      </c>
      <c r="D1381" s="1" t="s">
        <v>2761</v>
      </c>
      <c r="E1381" s="1">
        <v>0.0</v>
      </c>
      <c r="F1381" s="3" t="str">
        <f>IFERROR(__xludf.DUMMYFUNCTION("GOOGLETRANSLATE(D1381,""zh"",""en"")"),"Apple supply chain nearly 90 % promised 100 % renewable energy to increase more than 60 companies, and these Taiwanese factories are also listed")</f>
        <v>Apple supply chain nearly 90 % promised 100 % renewable energy to increase more than 60 companies, and these Taiwanese factories are also listed</v>
      </c>
    </row>
    <row r="1382">
      <c r="A1382" s="1">
        <v>1240.0</v>
      </c>
      <c r="B1382" s="1">
        <v>1694.0</v>
      </c>
      <c r="C1382" s="2" t="s">
        <v>2762</v>
      </c>
      <c r="D1382" s="1" t="s">
        <v>2763</v>
      </c>
      <c r="E1382" s="1">
        <v>0.0</v>
      </c>
      <c r="F1382" s="3" t="str">
        <f>IFERROR(__xludf.DUMMYFUNCTION("GOOGLETRANSLATE(D1382,""zh"",""en"")"),"""Green New Fortune"" Electric Train has become a new international trend. Can lithium -ion batteries really support 150 cars?")</f>
        <v>"Green New Fortune" Electric Train has become a new international trend. Can lithium -ion batteries really support 150 cars?</v>
      </c>
    </row>
    <row r="1383">
      <c r="A1383" s="1">
        <v>1241.0</v>
      </c>
      <c r="B1383" s="1">
        <v>264.0</v>
      </c>
      <c r="C1383" s="2" t="s">
        <v>2764</v>
      </c>
      <c r="D1383" s="1" t="s">
        <v>2765</v>
      </c>
      <c r="E1383" s="1">
        <v>3.0</v>
      </c>
      <c r="F1383" s="3" t="str">
        <f>IFERROR(__xludf.DUMMYFUNCTION("GOOGLETRANSLATE(D1383,""zh"",""en"")"),"The epidemic has exacerbated global uncertainty how to ""sustain"" and become the most important subject of an enterprise")</f>
        <v>The epidemic has exacerbated global uncertainty how to "sustain" and become the most important subject of an enterprise</v>
      </c>
    </row>
    <row r="1384">
      <c r="A1384" s="1">
        <v>1242.0</v>
      </c>
      <c r="B1384" s="1">
        <v>922.0</v>
      </c>
      <c r="C1384" s="2" t="s">
        <v>2766</v>
      </c>
      <c r="D1384" s="1" t="s">
        <v>2767</v>
      </c>
      <c r="E1384" s="1">
        <v>4.0</v>
      </c>
      <c r="F1384" s="3" t="str">
        <f>IFERROR(__xludf.DUMMYFUNCTION("GOOGLETRANSLATE(D1384,""zh"",""en"")"),"How difficult is it to play the Olympics at the age of 40? Guo Taiming praised Zhuang Zhiyuan: ""He brings you not only medals, but hard work, hard work in the end!""")</f>
        <v>How difficult is it to play the Olympics at the age of 40? Guo Taiming praised Zhuang Zhiyuan: "He brings you not only medals, but hard work, hard work in the end!"</v>
      </c>
    </row>
    <row r="1385">
      <c r="A1385" s="1">
        <v>1243.0</v>
      </c>
      <c r="B1385" s="1">
        <v>175.0</v>
      </c>
      <c r="C1385" s="2" t="s">
        <v>2768</v>
      </c>
      <c r="D1385" s="1" t="s">
        <v>2769</v>
      </c>
      <c r="E1385" s="1">
        <v>4.0</v>
      </c>
      <c r="F1385" s="3" t="str">
        <f>IFERROR(__xludf.DUMMYFUNCTION("GOOGLETRANSLATE(D1385,""zh"",""en"")"),"Because you are the protagonist")</f>
        <v>Because you are the protagonist</v>
      </c>
    </row>
    <row r="1386">
      <c r="A1386" s="1">
        <v>1244.0</v>
      </c>
      <c r="B1386" s="1">
        <v>276.0</v>
      </c>
      <c r="C1386" s="2" t="s">
        <v>2770</v>
      </c>
      <c r="D1386" s="1" t="s">
        <v>2771</v>
      </c>
      <c r="E1386" s="1">
        <v>3.0</v>
      </c>
      <c r="F1386" s="3" t="str">
        <f>IFERROR(__xludf.DUMMYFUNCTION("GOOGLETRANSLATE(D1386,""zh"",""en"")"),"Ignore the board of directors of climate change risk.")</f>
        <v>Ignore the board of directors of climate change risk.</v>
      </c>
    </row>
    <row r="1387">
      <c r="A1387" s="1">
        <v>1245.0</v>
      </c>
      <c r="B1387" s="1">
        <v>2001.0</v>
      </c>
      <c r="C1387" s="2" t="s">
        <v>2772</v>
      </c>
      <c r="D1387" s="1" t="s">
        <v>2773</v>
      </c>
      <c r="E1387" s="1">
        <v>0.0</v>
      </c>
      <c r="F1387" s="3" t="str">
        <f>IFERROR(__xludf.DUMMYFUNCTION("GOOGLETRANSLATE(D1387,""zh"",""en"")"),"GROUPM groups have launched global media decarbolization frameworks")</f>
        <v>GROUPM groups have launched global media decarbolization frameworks</v>
      </c>
    </row>
    <row r="1388">
      <c r="A1388" s="1">
        <v>1246.0</v>
      </c>
      <c r="B1388" s="1">
        <v>2363.0</v>
      </c>
      <c r="C1388" s="2" t="s">
        <v>2774</v>
      </c>
      <c r="D1388" s="1" t="s">
        <v>2775</v>
      </c>
      <c r="E1388" s="1">
        <v>0.0</v>
      </c>
      <c r="F1388" s="3" t="str">
        <f>IFERROR(__xludf.DUMMYFUNCTION("GOOGLETRANSLATE(D1388,""zh"",""en"")"),"Ta Ni enters Green Electric Trading! The subsidiary can be opened by the Platform of the Sub -Commercial Platform")</f>
        <v>Ta Ni enters Green Electric Trading! The subsidiary can be opened by the Platform of the Sub -Commercial Platform</v>
      </c>
    </row>
    <row r="1389">
      <c r="A1389" s="1">
        <v>1247.0</v>
      </c>
      <c r="B1389" s="1">
        <v>401.0</v>
      </c>
      <c r="C1389" s="2" t="s">
        <v>2776</v>
      </c>
      <c r="D1389" s="1" t="s">
        <v>2777</v>
      </c>
      <c r="E1389" s="1">
        <v>3.0</v>
      </c>
      <c r="F1389" s="3" t="str">
        <f>IFERROR(__xludf.DUMMYFUNCTION("GOOGLETRANSLATE(D1389,""zh"",""en"")"),"California, the United States announced that the sale of gasoline and diesel vehicles plans to follow up with the rise of electric vehicle concept stocks in Ireland, Denmark, and Britain?")</f>
        <v>California, the United States announced that the sale of gasoline and diesel vehicles plans to follow up with the rise of electric vehicle concept stocks in Ireland, Denmark, and Britain?</v>
      </c>
    </row>
    <row r="1390">
      <c r="A1390" s="1">
        <v>1248.0</v>
      </c>
      <c r="B1390" s="1">
        <v>2008.0</v>
      </c>
      <c r="C1390" s="2" t="s">
        <v>2778</v>
      </c>
      <c r="D1390" s="1" t="s">
        <v>2779</v>
      </c>
      <c r="E1390" s="1">
        <v>3.0</v>
      </c>
      <c r="F1390" s="3" t="str">
        <f>IFERROR(__xludf.DUMMYFUNCTION("GOOGLETRANSLATE(D1390,""zh"",""en"")"),"High temperature in Europe not only sends thousands of lives! Energy is more tight, and the heat wave is cheered on global inflation fire")</f>
        <v>High temperature in Europe not only sends thousands of lives! Energy is more tight, and the heat wave is cheered on global inflation fire</v>
      </c>
    </row>
    <row r="1391">
      <c r="A1391" s="1">
        <v>1249.0</v>
      </c>
      <c r="B1391" s="1">
        <v>1710.0</v>
      </c>
      <c r="C1391" s="2" t="s">
        <v>2780</v>
      </c>
      <c r="D1391" s="1" t="s">
        <v>2781</v>
      </c>
      <c r="E1391" s="1">
        <v>0.0</v>
      </c>
      <c r="F1391" s="3" t="str">
        <f>IFERROR(__xludf.DUMMYFUNCTION("GOOGLETRANSLATE(D1391,""zh"",""en"")"),"Leasing and subscription system ... Sustainable thinking derives new business models! Furniture faucet IKEA, how can I walk out of the new route by ""double -axis transition""?")</f>
        <v>Leasing and subscription system ... Sustainable thinking derives new business models! Furniture faucet IKEA, how can I walk out of the new route by "double -axis transition"?</v>
      </c>
    </row>
    <row r="1392">
      <c r="A1392" s="1">
        <v>1250.0</v>
      </c>
      <c r="B1392" s="1">
        <v>1256.0</v>
      </c>
      <c r="C1392" s="2" t="s">
        <v>2782</v>
      </c>
      <c r="D1392" s="1" t="s">
        <v>2783</v>
      </c>
      <c r="E1392" s="1">
        <v>0.0</v>
      </c>
      <c r="F1392" s="3" t="str">
        <f>IFERROR(__xludf.DUMMYFUNCTION("GOOGLETRANSLATE(D1392,""zh"",""en"")"),"Good for hens, good environment, carbon neutralization and eggs into supermarkets.")</f>
        <v>Good for hens, good environment, carbon neutralization and eggs into supermarkets.</v>
      </c>
    </row>
    <row r="1393">
      <c r="A1393" s="1">
        <v>1251.0</v>
      </c>
      <c r="B1393" s="1">
        <v>944.0</v>
      </c>
      <c r="C1393" s="2" t="s">
        <v>2784</v>
      </c>
      <c r="D1393" s="1" t="s">
        <v>2785</v>
      </c>
      <c r="E1393" s="1">
        <v>0.0</v>
      </c>
      <c r="F1393" s="3" t="str">
        <f>IFERROR(__xludf.DUMMYFUNCTION("GOOGLETRANSLATE(D1393,""zh"",""en"")"),"Following Tesla's footsteps, and Haruo's global expansion of electric vehicle business opportunities! Tong Zixian: The growth of growth in the next 10 years can be expected")</f>
        <v>Following Tesla's footsteps, and Haruo's global expansion of electric vehicle business opportunities! Tong Zixian: The growth of growth in the next 10 years can be expected</v>
      </c>
    </row>
    <row r="1394">
      <c r="A1394" s="1">
        <v>1252.0</v>
      </c>
      <c r="B1394" s="1">
        <v>484.0</v>
      </c>
      <c r="C1394" s="2" t="s">
        <v>2786</v>
      </c>
      <c r="D1394" s="1" t="s">
        <v>2787</v>
      </c>
      <c r="E1394" s="1">
        <v>0.0</v>
      </c>
      <c r="F1394" s="3" t="str">
        <f>IFERROR(__xludf.DUMMYFUNCTION("GOOGLETRANSLATE(D1394,""zh"",""en"")"),"Asia -Pacific's first company Yushan Gold Holdings signed the ""principle of responsibility tax""")</f>
        <v>Asia -Pacific's first company Yushan Gold Holdings signed the "principle of responsibility tax"</v>
      </c>
    </row>
    <row r="1395">
      <c r="A1395" s="1">
        <v>1253.0</v>
      </c>
      <c r="B1395" s="1">
        <v>2331.0</v>
      </c>
      <c r="C1395" s="2" t="s">
        <v>2788</v>
      </c>
      <c r="D1395" s="1" t="s">
        <v>2789</v>
      </c>
      <c r="E1395" s="1">
        <v>2.0</v>
      </c>
      <c r="F1395" s="3" t="str">
        <f>IFERROR(__xludf.DUMMYFUNCTION("GOOGLETRANSLATE(D1395,""zh"",""en"")"),"COP27 Stranding """" Straight on the spot ""hosted the Human rights of Egypt, and an unprecedented"" bird cage ""climate parade")</f>
        <v>COP27 Stranding "" Straight on the spot "hosted the Human rights of Egypt, and an unprecedented" bird cage "climate parade</v>
      </c>
    </row>
    <row r="1396">
      <c r="A1396" s="1">
        <v>1254.0</v>
      </c>
      <c r="B1396" s="1">
        <v>939.0</v>
      </c>
      <c r="C1396" s="2" t="s">
        <v>2790</v>
      </c>
      <c r="D1396" s="1" t="s">
        <v>2791</v>
      </c>
      <c r="E1396" s="1">
        <v>4.0</v>
      </c>
      <c r="F1396" s="3" t="str">
        <f>IFERROR(__xludf.DUMMYFUNCTION("GOOGLETRANSLATE(D1396,""zh"",""en"")"),"""Do you have two gold medals in two sides""? Super good friends have seen high dual gold records for the first time in the past century")</f>
        <v>"Do you have two gold medals in two sides"? Super good friends have seen high dual gold records for the first time in the past century</v>
      </c>
    </row>
    <row r="1397">
      <c r="A1397" s="1">
        <v>1255.0</v>
      </c>
      <c r="B1397" s="1">
        <v>1803.0</v>
      </c>
      <c r="C1397" s="2" t="s">
        <v>2792</v>
      </c>
      <c r="D1397" s="1" t="s">
        <v>2793</v>
      </c>
      <c r="E1397" s="1">
        <v>2.0</v>
      </c>
      <c r="F1397" s="3" t="str">
        <f>IFERROR(__xludf.DUMMYFUNCTION("GOOGLETRANSLATE(D1397,""zh"",""en"")"),"For 4 years, ""the more you do, the more you pay!"" Wantai has to turn around and spend 150 million yuan into the United States: a move, revenue has been turned 3 times in 5 years")</f>
        <v>For 4 years, "the more you do, the more you pay!" Wantai has to turn around and spend 150 million yuan into the United States: a move, revenue has been turned 3 times in 5 years</v>
      </c>
    </row>
    <row r="1398">
      <c r="A1398" s="1">
        <v>1256.0</v>
      </c>
      <c r="B1398" s="1">
        <v>432.0</v>
      </c>
      <c r="C1398" s="2" t="s">
        <v>2794</v>
      </c>
      <c r="D1398" s="1" t="s">
        <v>2795</v>
      </c>
      <c r="E1398" s="1">
        <v>0.0</v>
      </c>
      <c r="F1398" s="3" t="str">
        <f>IFERROR(__xludf.DUMMYFUNCTION("GOOGLETRANSLATE(D1398,""zh"",""en"")"),"TSMC lost 2.6 billion yuan in less than 3 days! How to do not re -perform the poisonous tragedy of the player, transform into the corner of the sanitation from a semiconductor brother?")</f>
        <v>TSMC lost 2.6 billion yuan in less than 3 days! How to do not re -perform the poisonous tragedy of the player, transform into the corner of the sanitation from a semiconductor brother?</v>
      </c>
    </row>
    <row r="1399">
      <c r="A1399" s="1">
        <v>1257.0</v>
      </c>
      <c r="B1399" s="1">
        <v>2300.0</v>
      </c>
      <c r="C1399" s="2" t="s">
        <v>2796</v>
      </c>
      <c r="D1399" s="1" t="s">
        <v>2797</v>
      </c>
      <c r="E1399" s="1">
        <v>0.0</v>
      </c>
      <c r="F1399" s="3" t="str">
        <f>IFERROR(__xludf.DUMMYFUNCTION("GOOGLETRANSLATE(D1399,""zh"",""en"")"),"Chen Taiming tells you why Guoju is no longer the giant you think? ""We have 45,000 people, 80 % are foreigners!""")</f>
        <v>Chen Taiming tells you why Guoju is no longer the giant you think? "We have 45,000 people, 80 % are foreigners!"</v>
      </c>
    </row>
    <row r="1400">
      <c r="A1400" s="1">
        <v>1258.0</v>
      </c>
      <c r="B1400" s="1">
        <v>1462.0</v>
      </c>
      <c r="C1400" s="2" t="s">
        <v>2798</v>
      </c>
      <c r="D1400" s="1" t="s">
        <v>2799</v>
      </c>
      <c r="E1400" s="1">
        <v>3.0</v>
      </c>
      <c r="F1400" s="3" t="str">
        <f>IFERROR(__xludf.DUMMYFUNCTION("GOOGLETRANSLATE(D1400,""zh"",""en"")"),"Will your next car change an electric car? The United States and Southeast Asia are the most loved.")</f>
        <v>Will your next car change an electric car? The United States and Southeast Asia are the most loved.</v>
      </c>
    </row>
    <row r="1401">
      <c r="A1401" s="1">
        <v>1259.0</v>
      </c>
      <c r="B1401" s="1">
        <v>1997.0</v>
      </c>
      <c r="C1401" s="2" t="s">
        <v>2800</v>
      </c>
      <c r="D1401" s="1" t="s">
        <v>2801</v>
      </c>
      <c r="E1401" s="1">
        <v>0.0</v>
      </c>
      <c r="F1401" s="3" t="str">
        <f>IFERROR(__xludf.DUMMYFUNCTION("GOOGLETRANSLATE(D1401,""zh"",""en"")"),"Why does Hon Hai invest in Ziguang? ""The strongest apple analyst"" Guo Mingzheng's 5 motivations: Electric vehicles are a battle that cannot be lost!")</f>
        <v>Why does Hon Hai invest in Ziguang? "The strongest apple analyst" Guo Mingzheng's 5 motivations: Electric vehicles are a battle that cannot be lost!</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 r:id="rId975" ref="C976"/>
    <hyperlink r:id="rId976" ref="C977"/>
    <hyperlink r:id="rId977" ref="C978"/>
    <hyperlink r:id="rId978" ref="C979"/>
    <hyperlink r:id="rId979" ref="C980"/>
    <hyperlink r:id="rId980" ref="C981"/>
    <hyperlink r:id="rId981" ref="C982"/>
    <hyperlink r:id="rId982" ref="C983"/>
    <hyperlink r:id="rId983" ref="C984"/>
    <hyperlink r:id="rId984" ref="C985"/>
    <hyperlink r:id="rId985" ref="C986"/>
    <hyperlink r:id="rId986" ref="C987"/>
    <hyperlink r:id="rId987" ref="C988"/>
    <hyperlink r:id="rId988" ref="C989"/>
    <hyperlink r:id="rId989" ref="C990"/>
    <hyperlink r:id="rId990" ref="C991"/>
    <hyperlink r:id="rId991" ref="C992"/>
    <hyperlink r:id="rId992" ref="C993"/>
    <hyperlink r:id="rId993" ref="C994"/>
    <hyperlink r:id="rId994" ref="C995"/>
    <hyperlink r:id="rId995" ref="C996"/>
    <hyperlink r:id="rId996" ref="C997"/>
    <hyperlink r:id="rId997" ref="C998"/>
    <hyperlink r:id="rId998" ref="C999"/>
    <hyperlink r:id="rId999" ref="C1000"/>
    <hyperlink r:id="rId1000" ref="C1001"/>
    <hyperlink r:id="rId1001" ref="C1002"/>
    <hyperlink r:id="rId1002" ref="C1003"/>
    <hyperlink r:id="rId1003" ref="C1004"/>
    <hyperlink r:id="rId1004" ref="C1005"/>
    <hyperlink r:id="rId1005" ref="C1006"/>
    <hyperlink r:id="rId1006" ref="C1007"/>
    <hyperlink r:id="rId1007" ref="C1008"/>
    <hyperlink r:id="rId1008" ref="C1009"/>
    <hyperlink r:id="rId1009" ref="C1010"/>
    <hyperlink r:id="rId1010" ref="C1011"/>
    <hyperlink r:id="rId1011" ref="C1012"/>
    <hyperlink r:id="rId1012" ref="C1013"/>
    <hyperlink r:id="rId1013" ref="C1014"/>
    <hyperlink r:id="rId1014" ref="C1015"/>
    <hyperlink r:id="rId1015" ref="C1016"/>
    <hyperlink r:id="rId1016" ref="C1017"/>
    <hyperlink r:id="rId1017" ref="C1018"/>
    <hyperlink r:id="rId1018" ref="C1019"/>
    <hyperlink r:id="rId1019" ref="C1020"/>
    <hyperlink r:id="rId1020" ref="C1021"/>
    <hyperlink r:id="rId1021" ref="C1022"/>
    <hyperlink r:id="rId1022" ref="C1023"/>
    <hyperlink r:id="rId1023" ref="C1024"/>
    <hyperlink r:id="rId1024" ref="C1025"/>
    <hyperlink r:id="rId1025" ref="C1026"/>
    <hyperlink r:id="rId1026" ref="C1027"/>
    <hyperlink r:id="rId1027" ref="C1028"/>
    <hyperlink r:id="rId1028" ref="C1029"/>
    <hyperlink r:id="rId1029" ref="C1030"/>
    <hyperlink r:id="rId1030" ref="C1031"/>
    <hyperlink r:id="rId1031" ref="C1032"/>
    <hyperlink r:id="rId1032" ref="C1033"/>
    <hyperlink r:id="rId1033" ref="C1034"/>
    <hyperlink r:id="rId1034" ref="C1035"/>
    <hyperlink r:id="rId1035" ref="C1036"/>
    <hyperlink r:id="rId1036" ref="C1037"/>
    <hyperlink r:id="rId1037" ref="C1038"/>
    <hyperlink r:id="rId1038" ref="C1039"/>
    <hyperlink r:id="rId1039" ref="C1040"/>
    <hyperlink r:id="rId1040" ref="C1041"/>
    <hyperlink r:id="rId1041" ref="C1042"/>
    <hyperlink r:id="rId1042" ref="C1043"/>
    <hyperlink r:id="rId1043" ref="C1044"/>
    <hyperlink r:id="rId1044" ref="C1045"/>
    <hyperlink r:id="rId1045" ref="C1046"/>
    <hyperlink r:id="rId1046" ref="C1047"/>
    <hyperlink r:id="rId1047" ref="C1048"/>
    <hyperlink r:id="rId1048" ref="C1049"/>
    <hyperlink r:id="rId1049" ref="C1050"/>
    <hyperlink r:id="rId1050" ref="C1051"/>
    <hyperlink r:id="rId1051" ref="C1052"/>
    <hyperlink r:id="rId1052" ref="C1053"/>
    <hyperlink r:id="rId1053" ref="C1054"/>
    <hyperlink r:id="rId1054" ref="C1055"/>
    <hyperlink r:id="rId1055" ref="C1056"/>
    <hyperlink r:id="rId1056" ref="C1057"/>
    <hyperlink r:id="rId1057" ref="C1058"/>
    <hyperlink r:id="rId1058" ref="C1059"/>
    <hyperlink r:id="rId1059" ref="C1060"/>
    <hyperlink r:id="rId1060" ref="C1061"/>
    <hyperlink r:id="rId1061" ref="C1062"/>
    <hyperlink r:id="rId1062" ref="C1063"/>
    <hyperlink r:id="rId1063" ref="C1064"/>
    <hyperlink r:id="rId1064" ref="C1065"/>
    <hyperlink r:id="rId1065" ref="C1066"/>
    <hyperlink r:id="rId1066" ref="C1067"/>
    <hyperlink r:id="rId1067" ref="C1068"/>
    <hyperlink r:id="rId1068" ref="C1069"/>
    <hyperlink r:id="rId1069" ref="C1070"/>
    <hyperlink r:id="rId1070" ref="C1071"/>
    <hyperlink r:id="rId1071" ref="C1072"/>
    <hyperlink r:id="rId1072" ref="C1073"/>
    <hyperlink r:id="rId1073" ref="C1074"/>
    <hyperlink r:id="rId1074" ref="C1075"/>
    <hyperlink r:id="rId1075" ref="C1076"/>
    <hyperlink r:id="rId1076" ref="C1077"/>
    <hyperlink r:id="rId1077" ref="C1078"/>
    <hyperlink r:id="rId1078" ref="C1079"/>
    <hyperlink r:id="rId1079" ref="C1080"/>
    <hyperlink r:id="rId1080" ref="C1081"/>
    <hyperlink r:id="rId1081" ref="C1082"/>
    <hyperlink r:id="rId1082" ref="C1083"/>
    <hyperlink r:id="rId1083" ref="C1084"/>
    <hyperlink r:id="rId1084" ref="C1085"/>
    <hyperlink r:id="rId1085" ref="C1086"/>
    <hyperlink r:id="rId1086" ref="C1087"/>
    <hyperlink r:id="rId1087" ref="C1088"/>
    <hyperlink r:id="rId1088" ref="C1089"/>
    <hyperlink r:id="rId1089" ref="C1090"/>
    <hyperlink r:id="rId1090" ref="C1091"/>
    <hyperlink r:id="rId1091" ref="C1092"/>
    <hyperlink r:id="rId1092" ref="C1093"/>
    <hyperlink r:id="rId1093" ref="C1094"/>
    <hyperlink r:id="rId1094" ref="C1095"/>
    <hyperlink r:id="rId1095" ref="C1096"/>
    <hyperlink r:id="rId1096" ref="C1097"/>
    <hyperlink r:id="rId1097" ref="C1098"/>
    <hyperlink r:id="rId1098" ref="C1099"/>
    <hyperlink r:id="rId1099" ref="C1100"/>
    <hyperlink r:id="rId1100" ref="C1101"/>
    <hyperlink r:id="rId1101" ref="C1102"/>
    <hyperlink r:id="rId1102" ref="C1103"/>
    <hyperlink r:id="rId1103" ref="C1104"/>
    <hyperlink r:id="rId1104" ref="C1105"/>
    <hyperlink r:id="rId1105" ref="C1106"/>
    <hyperlink r:id="rId1106" ref="C1107"/>
    <hyperlink r:id="rId1107" ref="C1108"/>
    <hyperlink r:id="rId1108" ref="C1109"/>
    <hyperlink r:id="rId1109" ref="C1110"/>
    <hyperlink r:id="rId1110" ref="C1111"/>
    <hyperlink r:id="rId1111" ref="C1112"/>
    <hyperlink r:id="rId1112" ref="C1113"/>
    <hyperlink r:id="rId1113" ref="C1114"/>
    <hyperlink r:id="rId1114" ref="C1115"/>
    <hyperlink r:id="rId1115" ref="C1116"/>
    <hyperlink r:id="rId1116" ref="C1117"/>
    <hyperlink r:id="rId1117" ref="C1118"/>
    <hyperlink r:id="rId1118" ref="C1119"/>
    <hyperlink r:id="rId1119" ref="C1120"/>
    <hyperlink r:id="rId1120" ref="C1121"/>
    <hyperlink r:id="rId1121" ref="C1122"/>
    <hyperlink r:id="rId1122" ref="C1123"/>
    <hyperlink r:id="rId1123" ref="C1124"/>
    <hyperlink r:id="rId1124" ref="C1125"/>
    <hyperlink r:id="rId1125" ref="C1126"/>
    <hyperlink r:id="rId1126" ref="C1127"/>
    <hyperlink r:id="rId1127" ref="C1128"/>
    <hyperlink r:id="rId1128" ref="C1129"/>
    <hyperlink r:id="rId1129" ref="C1130"/>
    <hyperlink r:id="rId1130" ref="C1131"/>
    <hyperlink r:id="rId1131" ref="C1132"/>
    <hyperlink r:id="rId1132" ref="C1133"/>
    <hyperlink r:id="rId1133" ref="C1134"/>
    <hyperlink r:id="rId1134" ref="C1135"/>
    <hyperlink r:id="rId1135" ref="C1136"/>
    <hyperlink r:id="rId1136" ref="C1137"/>
    <hyperlink r:id="rId1137" ref="C1138"/>
    <hyperlink r:id="rId1138" ref="C1139"/>
    <hyperlink r:id="rId1139" ref="C1140"/>
    <hyperlink r:id="rId1140" ref="C1141"/>
    <hyperlink r:id="rId1141" ref="C1142"/>
    <hyperlink r:id="rId1142" ref="C1143"/>
    <hyperlink r:id="rId1143" ref="C1144"/>
    <hyperlink r:id="rId1144" ref="C1145"/>
    <hyperlink r:id="rId1145" ref="C1146"/>
    <hyperlink r:id="rId1146" ref="C1147"/>
    <hyperlink r:id="rId1147" ref="C1148"/>
    <hyperlink r:id="rId1148" ref="C1149"/>
    <hyperlink r:id="rId1149" ref="C1150"/>
    <hyperlink r:id="rId1150" ref="C1151"/>
    <hyperlink r:id="rId1151" ref="C1152"/>
    <hyperlink r:id="rId1152" ref="C1153"/>
    <hyperlink r:id="rId1153" ref="C1154"/>
    <hyperlink r:id="rId1154" ref="C1155"/>
    <hyperlink r:id="rId1155" ref="C1156"/>
    <hyperlink r:id="rId1156" ref="C1157"/>
    <hyperlink r:id="rId1157" ref="C1158"/>
    <hyperlink r:id="rId1158" ref="C1159"/>
    <hyperlink r:id="rId1159" ref="C1160"/>
    <hyperlink r:id="rId1160" ref="C1161"/>
    <hyperlink r:id="rId1161" ref="C1162"/>
    <hyperlink r:id="rId1162" ref="C1163"/>
    <hyperlink r:id="rId1163" ref="C1164"/>
    <hyperlink r:id="rId1164" ref="C1165"/>
    <hyperlink r:id="rId1165" ref="C1166"/>
    <hyperlink r:id="rId1166" ref="C1167"/>
    <hyperlink r:id="rId1167" ref="C1168"/>
    <hyperlink r:id="rId1168" ref="C1169"/>
    <hyperlink r:id="rId1169" ref="C1170"/>
    <hyperlink r:id="rId1170" ref="C1171"/>
    <hyperlink r:id="rId1171" ref="C1172"/>
    <hyperlink r:id="rId1172" ref="C1173"/>
    <hyperlink r:id="rId1173" ref="C1174"/>
    <hyperlink r:id="rId1174" ref="C1175"/>
    <hyperlink r:id="rId1175" ref="C1176"/>
    <hyperlink r:id="rId1176" ref="C1177"/>
    <hyperlink r:id="rId1177" ref="C1178"/>
    <hyperlink r:id="rId1178" ref="C1179"/>
    <hyperlink r:id="rId1179" ref="C1180"/>
    <hyperlink r:id="rId1180" ref="C1181"/>
    <hyperlink r:id="rId1181" ref="C1182"/>
    <hyperlink r:id="rId1182" ref="C1183"/>
    <hyperlink r:id="rId1183" ref="C1184"/>
    <hyperlink r:id="rId1184" ref="C1185"/>
    <hyperlink r:id="rId1185" ref="C1186"/>
    <hyperlink r:id="rId1186" ref="C1187"/>
    <hyperlink r:id="rId1187" ref="C1188"/>
    <hyperlink r:id="rId1188" ref="C1189"/>
    <hyperlink r:id="rId1189" ref="C1190"/>
    <hyperlink r:id="rId1190" ref="C1191"/>
    <hyperlink r:id="rId1191" ref="C1192"/>
    <hyperlink r:id="rId1192" ref="C1193"/>
    <hyperlink r:id="rId1193" ref="C1194"/>
    <hyperlink r:id="rId1194" ref="C1195"/>
    <hyperlink r:id="rId1195" ref="C1196"/>
    <hyperlink r:id="rId1196" ref="C1197"/>
    <hyperlink r:id="rId1197" ref="C1198"/>
    <hyperlink r:id="rId1198" ref="C1199"/>
    <hyperlink r:id="rId1199" ref="C1200"/>
    <hyperlink r:id="rId1200" ref="C1201"/>
    <hyperlink r:id="rId1201" ref="C1202"/>
    <hyperlink r:id="rId1202" ref="C1203"/>
    <hyperlink r:id="rId1203" ref="C1204"/>
    <hyperlink r:id="rId1204" ref="C1205"/>
    <hyperlink r:id="rId1205" ref="C1206"/>
    <hyperlink r:id="rId1206" ref="C1207"/>
    <hyperlink r:id="rId1207" ref="C1208"/>
    <hyperlink r:id="rId1208" ref="C1209"/>
    <hyperlink r:id="rId1209" ref="C1210"/>
    <hyperlink r:id="rId1210" ref="C1211"/>
    <hyperlink r:id="rId1211" ref="C1212"/>
    <hyperlink r:id="rId1212" ref="C1213"/>
    <hyperlink r:id="rId1213" ref="C1214"/>
    <hyperlink r:id="rId1214" ref="C1215"/>
    <hyperlink r:id="rId1215" ref="C1216"/>
    <hyperlink r:id="rId1216" ref="C1217"/>
    <hyperlink r:id="rId1217" ref="C1218"/>
    <hyperlink r:id="rId1218" ref="C1219"/>
    <hyperlink r:id="rId1219" ref="C1220"/>
    <hyperlink r:id="rId1220" ref="C1221"/>
    <hyperlink r:id="rId1221" ref="C1222"/>
    <hyperlink r:id="rId1222" ref="C1223"/>
    <hyperlink r:id="rId1223" ref="C1224"/>
    <hyperlink r:id="rId1224" ref="C1225"/>
    <hyperlink r:id="rId1225" ref="C1226"/>
    <hyperlink r:id="rId1226" ref="C1227"/>
    <hyperlink r:id="rId1227" ref="C1228"/>
    <hyperlink r:id="rId1228" ref="C1229"/>
    <hyperlink r:id="rId1229" ref="C1230"/>
    <hyperlink r:id="rId1230" ref="C1231"/>
    <hyperlink r:id="rId1231" ref="C1232"/>
    <hyperlink r:id="rId1232" ref="C1233"/>
    <hyperlink r:id="rId1233" ref="C1234"/>
    <hyperlink r:id="rId1234" ref="C1235"/>
    <hyperlink r:id="rId1235" ref="C1236"/>
    <hyperlink r:id="rId1236" ref="C1237"/>
    <hyperlink r:id="rId1237" ref="C1238"/>
    <hyperlink r:id="rId1238" ref="C1239"/>
    <hyperlink r:id="rId1239" ref="C1240"/>
    <hyperlink r:id="rId1240" ref="C1241"/>
    <hyperlink r:id="rId1241" ref="C1242"/>
    <hyperlink r:id="rId1242" ref="C1243"/>
    <hyperlink r:id="rId1243" ref="C1244"/>
    <hyperlink r:id="rId1244" ref="C1245"/>
    <hyperlink r:id="rId1245" ref="C1246"/>
    <hyperlink r:id="rId1246" ref="C1247"/>
    <hyperlink r:id="rId1247" ref="C1248"/>
    <hyperlink r:id="rId1248" ref="C1249"/>
    <hyperlink r:id="rId1249" ref="C1250"/>
    <hyperlink r:id="rId1250" ref="C1251"/>
    <hyperlink r:id="rId1251" ref="C1252"/>
    <hyperlink r:id="rId1252" ref="C1253"/>
    <hyperlink r:id="rId1253" ref="C1254"/>
    <hyperlink r:id="rId1254" ref="C1255"/>
    <hyperlink r:id="rId1255" ref="C1256"/>
    <hyperlink r:id="rId1256" ref="C1257"/>
    <hyperlink r:id="rId1257" ref="C1258"/>
    <hyperlink r:id="rId1258" ref="C1259"/>
    <hyperlink r:id="rId1259" ref="C1260"/>
    <hyperlink r:id="rId1260" ref="C1261"/>
    <hyperlink r:id="rId1261" ref="C1262"/>
    <hyperlink r:id="rId1262" ref="C1263"/>
    <hyperlink r:id="rId1263" ref="C1264"/>
    <hyperlink r:id="rId1264" ref="C1265"/>
    <hyperlink r:id="rId1265" ref="C1266"/>
    <hyperlink r:id="rId1266" ref="C1267"/>
    <hyperlink r:id="rId1267" ref="C1268"/>
    <hyperlink r:id="rId1268" ref="C1269"/>
    <hyperlink r:id="rId1269" ref="C1270"/>
    <hyperlink r:id="rId1270" ref="C1271"/>
    <hyperlink r:id="rId1271" ref="C1272"/>
    <hyperlink r:id="rId1272" ref="C1273"/>
    <hyperlink r:id="rId1273" ref="C1274"/>
    <hyperlink r:id="rId1274" ref="C1275"/>
    <hyperlink r:id="rId1275" ref="C1276"/>
    <hyperlink r:id="rId1276" ref="C1277"/>
    <hyperlink r:id="rId1277" ref="C1278"/>
    <hyperlink r:id="rId1278" ref="C1279"/>
    <hyperlink r:id="rId1279" ref="C1280"/>
    <hyperlink r:id="rId1280" ref="C1281"/>
    <hyperlink r:id="rId1281" ref="C1282"/>
    <hyperlink r:id="rId1282" ref="C1283"/>
    <hyperlink r:id="rId1283" ref="C1284"/>
    <hyperlink r:id="rId1284" ref="C1285"/>
    <hyperlink r:id="rId1285" ref="C1286"/>
    <hyperlink r:id="rId1286" ref="C1287"/>
    <hyperlink r:id="rId1287" ref="C1288"/>
    <hyperlink r:id="rId1288" ref="C1289"/>
    <hyperlink r:id="rId1289" ref="C1290"/>
    <hyperlink r:id="rId1290" ref="C1291"/>
    <hyperlink r:id="rId1291" ref="C1292"/>
    <hyperlink r:id="rId1292" ref="C1293"/>
    <hyperlink r:id="rId1293" ref="C1294"/>
    <hyperlink r:id="rId1294" ref="C1295"/>
    <hyperlink r:id="rId1295" ref="C1296"/>
    <hyperlink r:id="rId1296" ref="C1297"/>
    <hyperlink r:id="rId1297" ref="C1298"/>
    <hyperlink r:id="rId1298" ref="C1299"/>
    <hyperlink r:id="rId1299" ref="C1300"/>
    <hyperlink r:id="rId1300" ref="C1301"/>
    <hyperlink r:id="rId1301" ref="C1302"/>
    <hyperlink r:id="rId1302" ref="C1303"/>
    <hyperlink r:id="rId1303" ref="C1304"/>
    <hyperlink r:id="rId1304" ref="C1305"/>
    <hyperlink r:id="rId1305" ref="C1306"/>
    <hyperlink r:id="rId1306" ref="C1307"/>
    <hyperlink r:id="rId1307" ref="C1308"/>
    <hyperlink r:id="rId1308" ref="C1309"/>
    <hyperlink r:id="rId1309" ref="C1310"/>
    <hyperlink r:id="rId1310" ref="C1311"/>
    <hyperlink r:id="rId1311" ref="C1312"/>
    <hyperlink r:id="rId1312" ref="C1313"/>
    <hyperlink r:id="rId1313" ref="C1314"/>
    <hyperlink r:id="rId1314" ref="C1315"/>
    <hyperlink r:id="rId1315" ref="C1316"/>
    <hyperlink r:id="rId1316" ref="C1317"/>
    <hyperlink r:id="rId1317" ref="C1318"/>
    <hyperlink r:id="rId1318" ref="C1319"/>
    <hyperlink r:id="rId1319" ref="C1320"/>
    <hyperlink r:id="rId1320" ref="C1321"/>
    <hyperlink r:id="rId1321" ref="C1322"/>
    <hyperlink r:id="rId1322" ref="C1323"/>
    <hyperlink r:id="rId1323" ref="C1324"/>
    <hyperlink r:id="rId1324" ref="C1325"/>
    <hyperlink r:id="rId1325" ref="C1326"/>
    <hyperlink r:id="rId1326" ref="C1327"/>
    <hyperlink r:id="rId1327" ref="C1328"/>
    <hyperlink r:id="rId1328" ref="C1329"/>
    <hyperlink r:id="rId1329" ref="C1330"/>
    <hyperlink r:id="rId1330" ref="C1331"/>
    <hyperlink r:id="rId1331" ref="C1332"/>
    <hyperlink r:id="rId1332" ref="C1333"/>
    <hyperlink r:id="rId1333" ref="C1334"/>
    <hyperlink r:id="rId1334" ref="C1335"/>
    <hyperlink r:id="rId1335" ref="C1336"/>
    <hyperlink r:id="rId1336" ref="C1337"/>
    <hyperlink r:id="rId1337" ref="C1338"/>
    <hyperlink r:id="rId1338" ref="C1339"/>
    <hyperlink r:id="rId1339" ref="C1340"/>
    <hyperlink r:id="rId1340" ref="C1341"/>
    <hyperlink r:id="rId1341" ref="C1342"/>
    <hyperlink r:id="rId1342" ref="C1343"/>
    <hyperlink r:id="rId1343" ref="C1344"/>
    <hyperlink r:id="rId1344" ref="C1345"/>
    <hyperlink r:id="rId1345" ref="C1346"/>
    <hyperlink r:id="rId1346" ref="C1347"/>
    <hyperlink r:id="rId1347" ref="C1348"/>
    <hyperlink r:id="rId1348" ref="C1349"/>
    <hyperlink r:id="rId1349" ref="C1350"/>
    <hyperlink r:id="rId1350" ref="C1351"/>
    <hyperlink r:id="rId1351" ref="C1352"/>
    <hyperlink r:id="rId1352" ref="C1353"/>
    <hyperlink r:id="rId1353" ref="C1354"/>
    <hyperlink r:id="rId1354" ref="C1355"/>
    <hyperlink r:id="rId1355" ref="C1356"/>
    <hyperlink r:id="rId1356" ref="C1357"/>
    <hyperlink r:id="rId1357" ref="C1358"/>
    <hyperlink r:id="rId1358" ref="C1359"/>
    <hyperlink r:id="rId1359" ref="C1360"/>
    <hyperlink r:id="rId1360" ref="C1361"/>
    <hyperlink r:id="rId1361" ref="C1362"/>
    <hyperlink r:id="rId1362" ref="C1363"/>
    <hyperlink r:id="rId1363" ref="C1364"/>
    <hyperlink r:id="rId1364" ref="C1365"/>
    <hyperlink r:id="rId1365" ref="C1366"/>
    <hyperlink r:id="rId1366" ref="C1367"/>
    <hyperlink r:id="rId1367" ref="C1368"/>
    <hyperlink r:id="rId1368" ref="C1369"/>
    <hyperlink r:id="rId1369" ref="C1370"/>
    <hyperlink r:id="rId1370" ref="C1371"/>
    <hyperlink r:id="rId1371" ref="C1372"/>
    <hyperlink r:id="rId1372" ref="C1373"/>
    <hyperlink r:id="rId1373" ref="C1374"/>
    <hyperlink r:id="rId1374" ref="C1375"/>
    <hyperlink r:id="rId1375" ref="C1376"/>
    <hyperlink r:id="rId1376" ref="C1377"/>
    <hyperlink r:id="rId1377" ref="C1378"/>
    <hyperlink r:id="rId1378" ref="C1379"/>
    <hyperlink r:id="rId1379" ref="C1380"/>
    <hyperlink r:id="rId1380" ref="C1381"/>
    <hyperlink r:id="rId1381" ref="C1382"/>
    <hyperlink r:id="rId1382" ref="C1383"/>
    <hyperlink r:id="rId1383" ref="C1384"/>
    <hyperlink r:id="rId1384" ref="C1385"/>
    <hyperlink r:id="rId1385" ref="C1386"/>
    <hyperlink r:id="rId1386" ref="C1387"/>
    <hyperlink r:id="rId1387" ref="C1388"/>
    <hyperlink r:id="rId1388" ref="C1389"/>
    <hyperlink r:id="rId1389" ref="C1390"/>
    <hyperlink r:id="rId1390" ref="C1391"/>
    <hyperlink r:id="rId1391" ref="C1392"/>
    <hyperlink r:id="rId1392" ref="C1393"/>
    <hyperlink r:id="rId1393" ref="C1394"/>
    <hyperlink r:id="rId1394" ref="C1395"/>
    <hyperlink r:id="rId1395" ref="C1396"/>
    <hyperlink r:id="rId1396" ref="C1397"/>
    <hyperlink r:id="rId1397" ref="C1398"/>
    <hyperlink r:id="rId1398" ref="C1399"/>
    <hyperlink r:id="rId1399" ref="C1400"/>
    <hyperlink r:id="rId1400" ref="C1401"/>
  </hyperlinks>
  <drawing r:id="rId1401"/>
</worksheet>
</file>