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ea958f42c2fa8a5/Desktop/Module 7/"/>
    </mc:Choice>
  </mc:AlternateContent>
  <xr:revisionPtr revIDLastSave="249" documentId="13_ncr:1_{07BEBB3F-58C9-4D26-89B3-5172EE907138}" xr6:coauthVersionLast="47" xr6:coauthVersionMax="47" xr10:uidLastSave="{74E7C1A2-E540-46F3-8621-25DF2F8BFFDC}"/>
  <bookViews>
    <workbookView xWindow="-110" yWindow="-110" windowWidth="19420" windowHeight="10300" firstSheet="5" activeTab="5" xr2:uid="{00000000-000D-0000-FFFF-FFFF00000000}"/>
  </bookViews>
  <sheets>
    <sheet name="Documentation" sheetId="33" r:id="rId1"/>
    <sheet name="Student Representatives" sheetId="25" r:id="rId2"/>
    <sheet name="Academic Groups" sheetId="28" r:id="rId3"/>
    <sheet name="Academic PivotTable" sheetId="32" r:id="rId4"/>
    <sheet name="All Groups" sheetId="26" r:id="rId5"/>
    <sheet name="All Groups PivotTable" sheetId="27" r:id="rId6"/>
    <sheet name="Activitie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Activities">#N/A</definedName>
    <definedName name="Totals_2020">#REF!</definedName>
    <definedName name="Totals_2021">#REF!</definedName>
    <definedName name="Walkup">#REF!</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25" l="1"/>
  <c r="Q8" i="25"/>
  <c r="Q9" i="25"/>
  <c r="A17" i="28"/>
  <c r="A14" i="28"/>
  <c r="R9" i="25"/>
  <c r="Q3"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M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K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E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alcChain>
</file>

<file path=xl/sharedStrings.xml><?xml version="1.0" encoding="utf-8"?>
<sst xmlns="http://schemas.openxmlformats.org/spreadsheetml/2006/main" count="438" uniqueCount="155">
  <si>
    <t>Note: Do not edit this sheet. If your name does not appear in cell B6, please download a new copy of the file from the SAM website.</t>
  </si>
  <si>
    <t>Harshaanth Thiyagaraja Kumar</t>
  </si>
  <si>
    <t>Author:</t>
  </si>
  <si>
    <t>Service</t>
  </si>
  <si>
    <t>Grand Total</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</si>
  <si>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</si>
  <si>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</si>
  <si>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</si>
  <si>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</si>
  <si>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</si>
  <si>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</si>
  <si>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</si>
  <si>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</si>
  <si>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</si>
  <si>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</si>
  <si>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</si>
  <si>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</si>
  <si>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</si>
  <si>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</si>
  <si>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</si>
  <si>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</si>
  <si>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</si>
  <si>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</si>
  <si>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</si>
  <si>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</si>
  <si>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</si>
  <si>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</si>
  <si>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</si>
  <si>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</si>
  <si>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</si>
  <si>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</si>
  <si>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</si>
  <si>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</si>
  <si>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</si>
  <si>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</si>
  <si>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</si>
  <si>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</si>
  <si>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</si>
  <si>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</si>
  <si>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</si>
  <si>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</si>
  <si>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</si>
  <si>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</si>
  <si>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</si>
  <si>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</si>
  <si>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Officer Qualified</t>
  </si>
  <si>
    <t>Leadership Training</t>
  </si>
  <si>
    <t>Base Rate</t>
  </si>
  <si>
    <t>Student ID</t>
  </si>
  <si>
    <t>Student Name</t>
  </si>
  <si>
    <t>All Students</t>
  </si>
  <si>
    <t>Total Students</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</si>
  <si>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</si>
  <si>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</si>
  <si>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</si>
  <si>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</si>
  <si>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</si>
  <si>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</si>
  <si>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</si>
  <si>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</si>
  <si>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</si>
  <si>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</si>
  <si>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</si>
  <si>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</si>
  <si>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</si>
  <si>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</si>
  <si>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</si>
  <si>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</si>
  <si>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</si>
  <si>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</si>
  <si>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</si>
  <si>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</si>
  <si>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</si>
  <si>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</si>
  <si>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</si>
  <si>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</si>
  <si>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</si>
  <si>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</si>
  <si>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</si>
  <si>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</si>
  <si>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</si>
  <si>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</si>
  <si>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</si>
  <si>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</si>
  <si>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</si>
  <si>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</si>
  <si>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Elected Students</t>
  </si>
  <si>
    <t>Average Post-Secondary Years</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</si>
  <si>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</si>
  <si>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</si>
  <si>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</si>
  <si>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</si>
  <si>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</si>
  <si>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</si>
  <si>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</si>
  <si>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</si>
  <si>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</si>
  <si>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</si>
  <si>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</si>
  <si>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</si>
  <si>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</si>
  <si>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</si>
  <si>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</si>
  <si>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</si>
  <si>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</si>
  <si>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</si>
  <si>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Row Labels</t>
  </si>
  <si>
    <t>Broomstick Ball</t>
  </si>
  <si>
    <t>Running Club</t>
  </si>
  <si>
    <t>Pickup Field Hockey</t>
  </si>
  <si>
    <t>Badminton Club</t>
  </si>
  <si>
    <t>Frisbee Golf Association</t>
  </si>
  <si>
    <t>Sailing Club</t>
  </si>
  <si>
    <t>Ultramarathoners Fellowship</t>
  </si>
  <si>
    <t>Recreational Rock Climbers</t>
  </si>
  <si>
    <t>Camping and Excursion Club</t>
  </si>
  <si>
    <t>Take A Hike</t>
  </si>
  <si>
    <t>Recreational</t>
  </si>
  <si>
    <t>Cultural</t>
  </si>
  <si>
    <t>Black Students Association</t>
  </si>
  <si>
    <t>Latinx Students at Valerian</t>
  </si>
  <si>
    <t>College Republicans</t>
  </si>
  <si>
    <t>College Democrats</t>
  </si>
  <si>
    <t>Democratic Socialists at Valerian</t>
  </si>
  <si>
    <t>Libertarian Valerians</t>
  </si>
  <si>
    <t>LGBTQI* Students Association</t>
  </si>
  <si>
    <t>International Students at Valerian</t>
  </si>
  <si>
    <t>Arab Students Association</t>
  </si>
  <si>
    <t>Hillel</t>
  </si>
  <si>
    <t>Pi Beta Phi</t>
  </si>
  <si>
    <t>Greek</t>
  </si>
  <si>
    <t>Chi Omega</t>
  </si>
  <si>
    <t>Sigma Sigma Sigma</t>
  </si>
  <si>
    <t>Alpha Phi</t>
  </si>
  <si>
    <t>Alpha Chi Omega</t>
  </si>
  <si>
    <t>Delta Delta Delta</t>
  </si>
  <si>
    <t>Alpha Phi Alpha</t>
  </si>
  <si>
    <t>Tau Kappa Epsilon</t>
  </si>
  <si>
    <t>Sigma Nu</t>
  </si>
  <si>
    <t>Kappa Delta</t>
  </si>
  <si>
    <t>Educational</t>
  </si>
  <si>
    <t>Political</t>
  </si>
  <si>
    <t>Fraternal</t>
  </si>
  <si>
    <t>Mentor</t>
  </si>
  <si>
    <t>SUMMARIZING YOUR DATA WITH PIVOTTABLES</t>
  </si>
  <si>
    <t>2026</t>
  </si>
  <si>
    <t>Largest Academic Club, 2026:</t>
  </si>
  <si>
    <t>2026 membership in large groups:</t>
  </si>
  <si>
    <t>2026 Membership</t>
  </si>
  <si>
    <t>2025</t>
  </si>
  <si>
    <t>2025 Membership</t>
  </si>
  <si>
    <t>2024</t>
  </si>
  <si>
    <t>2024 Membership</t>
  </si>
  <si>
    <t xml:space="preserve">2026 Membership </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</si>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</sst>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7">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0">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2"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0" borderId="0"/>
  </cellStyleXfs>
  <cellXfs count="32">
    <xf numFmtId="0" fontId="0" fillId="0" borderId="0" xfId="0"/>
    <xf numFmtId="0" fontId="3" fillId="2" borderId="1" xfId="5" applyFont="1" applyFill="1" applyBorder="1" applyAlignment="1">
      <alignment horizontal="left"/>
    </xf>
    <xf numFmtId="0" fontId="7" fillId="2" borderId="1" xfId="5" applyFont="1" applyFill="1" applyBorder="1" applyAlignment="1">
      <alignment horizontal="left" wrapText="1"/>
    </xf>
    <xf numFmtId="0" fontId="4" fillId="3" borderId="2" xfId="5" applyFont="1" applyFill="1" applyBorder="1" applyAlignment="1">
      <alignment horizontal="left"/>
    </xf>
    <xf numFmtId="0" fontId="8" fillId="2" borderId="0" xfId="2" applyFont="1" applyAlignment="1">
      <alignment horizontal="left" vertical="top" wrapText="1"/>
    </xf>
    <xf numFmtId="0" fontId="6" fillId="2" borderId="0" xfId="3" applyAlignment="1">
      <alignment horizontal="left" vertical="top" wrapText="1"/>
    </xf>
    <xf numFmtId="2" fontId="0" fillId="0" borderId="0" xfId="0" applyNumberFormat="1"/>
    <xf numFmtId="0" fontId="12" fillId="4" borderId="5" xfId="6" applyBorder="1"/>
    <xf numFmtId="0" fontId="10" fillId="6" borderId="5" xfId="8" applyBorder="1"/>
    <xf numFmtId="0" fontId="10" fillId="5" borderId="5" xfId="7" applyBorder="1"/>
    <xf numFmtId="0" fontId="11" fillId="4" borderId="5" xfId="6" applyFont="1" applyBorder="1"/>
    <xf numFmtId="0" fontId="11" fillId="4" borderId="6" xfId="6"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11" fillId="4" borderId="0" xfId="6" applyFont="1"/>
    <xf numFmtId="0" fontId="13" fillId="0" borderId="0" xfId="0" applyFont="1"/>
    <xf numFmtId="0" fontId="13" fillId="0" borderId="0" xfId="0" applyFont="1" applyAlignment="1">
      <alignment horizontal="left"/>
    </xf>
    <xf numFmtId="0" fontId="1" fillId="0" borderId="0" xfId="5"/>
    <xf numFmtId="0" fontId="3" fillId="0" borderId="0" xfId="5" applyFont="1" applyAlignment="1">
      <alignment vertical="center"/>
    </xf>
    <xf numFmtId="0" fontId="10" fillId="0" borderId="0" xfId="9"/>
    <xf numFmtId="0" fontId="3" fillId="2" borderId="0" xfId="5" applyFont="1" applyFill="1" applyAlignment="1">
      <alignment horizontal="left"/>
    </xf>
    <xf numFmtId="0" fontId="1" fillId="0" borderId="0" xfId="5" applyAlignment="1">
      <alignment wrapText="1"/>
    </xf>
    <xf numFmtId="0" fontId="3" fillId="2" borderId="0" xfId="5" applyFont="1" applyFill="1" applyAlignment="1">
      <alignment horizontal="right"/>
    </xf>
    <xf numFmtId="1" fontId="0" fillId="0" borderId="0" xfId="0" applyNumberFormat="1"/>
    <xf numFmtId="0" fontId="9" fillId="0" borderId="0" xfId="5" applyFont="1" applyAlignment="1">
      <alignment horizontal="left" vertical="center" indent="7"/>
    </xf>
    <xf numFmtId="0" fontId="9" fillId="0" borderId="1" xfId="5" applyFont="1" applyBorder="1" applyAlignment="1">
      <alignment horizontal="left" vertical="center" indent="7"/>
    </xf>
    <xf numFmtId="0" fontId="2" fillId="2" borderId="0" xfId="5" applyFont="1" applyFill="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0" fillId="0" borderId="0" xfId="0" applyNumberFormat="1"/>
  </cellXfs>
  <cellStyles count="10">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Normal 3" xfId="9" xr:uid="{0872788A-0DA4-4684-95B8-944BE175912A}"/>
    <cellStyle name="Project Header" xfId="4" xr:uid="{00000000-0005-0000-0000-000006000000}"/>
    <cellStyle name="Student Name" xfId="3" xr:uid="{00000000-0005-0000-0000-000007000000}"/>
    <cellStyle name="Submission" xfId="2" xr:uid="{00000000-0005-0000-0000-000008000000}"/>
  </cellStyles>
  <dxfs count="6">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[NP_EX365_2021_7a_HarshaanthThiyagaraja Kumar_2.xlsx]Activities PivotTable!Activities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Membership by Type</a:t>
            </a:r>
            <a:r>
              <a:rPr lang="en-US" sz="1400" b="0" i="0" u="none" strike="noStrike" baseline="0">
                <a:effectLst/>
              </a:rPr>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'Activities PivotTable'!$B$3</c:f>
              <c:strCache>
                <c:ptCount val="1"/>
                <c:pt idx="0">
                  <c:v>2024 Membership</c:v>
                </c:pt>
              </c:strCache>
            </c:strRef>
          </c:tx>
          <c:spPr>
            <a:solidFill>
              <a:schemeClr val="accent1"/>
            </a:solidFill>
            <a:ln>
              <a:noFill/>
            </a:ln>
            <a:effectLst/>
          </c:spPr>
          <c:invertIfNegative val="0"/>
          <c:cat>
            <c:multiLvlStrRef>
              <c:f>'Activities PivotTable'!$A$4:$A$12</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PivotTable'!$B$4:$B$12</c:f>
              <c:numCache>
                <c:formatCode>General</c:formatCode>
                <c:ptCount val="4"/>
                <c:pt idx="0">
                  <c:v>97</c:v>
                </c:pt>
                <c:pt idx="1">
                  <c:v>129</c:v>
                </c:pt>
                <c:pt idx="2">
                  <c:v>306</c:v>
                </c:pt>
                <c:pt idx="3">
                  <c:v>298</c:v>
                </c:pt>
              </c:numCache>
            </c:numRef>
          </c:val>
          <c:extLst>
            <c:ext xmlns:c16="http://schemas.microsoft.com/office/drawing/2014/chart" uri="{C3380CC4-5D6E-409C-BE32-E72D297353CC}">
              <c16:uniqueId val="{00000000-D850-4BCB-A7CB-5ADC4A9BF6B2}"/>
            </c:ext>
          </c:extLst>
        </c:ser>
        <c:ser>
          <c:idx val="1"/>
          <c:order val="1"/>
          <c:tx>
            <c:strRef>
              <c:f>'Activities PivotTable'!$C$3</c:f>
              <c:strCache>
                <c:ptCount val="1"/>
                <c:pt idx="0">
                  <c:v>2025 Membership</c:v>
                </c:pt>
              </c:strCache>
            </c:strRef>
          </c:tx>
          <c:spPr>
            <a:solidFill>
              <a:schemeClr val="accent2"/>
            </a:solidFill>
            <a:ln>
              <a:noFill/>
            </a:ln>
            <a:effectLst/>
          </c:spPr>
          <c:invertIfNegative val="0"/>
          <c:cat>
            <c:multiLvlStrRef>
              <c:f>'Activities PivotTable'!$A$4:$A$12</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PivotTable'!$C$4:$C$12</c:f>
              <c:numCache>
                <c:formatCode>General</c:formatCode>
                <c:ptCount val="4"/>
                <c:pt idx="0">
                  <c:v>140</c:v>
                </c:pt>
                <c:pt idx="1">
                  <c:v>122</c:v>
                </c:pt>
                <c:pt idx="2">
                  <c:v>333</c:v>
                </c:pt>
                <c:pt idx="3">
                  <c:v>356</c:v>
                </c:pt>
              </c:numCache>
            </c:numRef>
          </c:val>
          <c:extLst>
            <c:ext xmlns:c16="http://schemas.microsoft.com/office/drawing/2014/chart" uri="{C3380CC4-5D6E-409C-BE32-E72D297353CC}">
              <c16:uniqueId val="{00000001-D850-4BCB-A7CB-5ADC4A9BF6B2}"/>
            </c:ext>
          </c:extLst>
        </c:ser>
        <c:ser>
          <c:idx val="2"/>
          <c:order val="2"/>
          <c:tx>
            <c:strRef>
              <c:f>'Activities PivotTable'!$D$3</c:f>
              <c:strCache>
                <c:ptCount val="1"/>
                <c:pt idx="0">
                  <c:v>2026 Membership</c:v>
                </c:pt>
              </c:strCache>
            </c:strRef>
          </c:tx>
          <c:spPr>
            <a:solidFill>
              <a:schemeClr val="accent3"/>
            </a:solidFill>
            <a:ln>
              <a:noFill/>
            </a:ln>
            <a:effectLst/>
          </c:spPr>
          <c:invertIfNegative val="0"/>
          <c:cat>
            <c:multiLvlStrRef>
              <c:f>'Activities PivotTable'!$A$4:$A$12</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PivotTable'!$D$4:$D$12</c:f>
              <c:numCache>
                <c:formatCode>General</c:formatCode>
                <c:ptCount val="4"/>
                <c:pt idx="0">
                  <c:v>179</c:v>
                </c:pt>
                <c:pt idx="1">
                  <c:v>130</c:v>
                </c:pt>
                <c:pt idx="2">
                  <c:v>383</c:v>
                </c:pt>
                <c:pt idx="3">
                  <c:v>350</c:v>
                </c:pt>
              </c:numCache>
            </c:numRef>
          </c:val>
          <c:extLst>
            <c:ext xmlns:c16="http://schemas.microsoft.com/office/drawing/2014/chart" uri="{C3380CC4-5D6E-409C-BE32-E72D297353CC}">
              <c16:uniqueId val="{00000002-D850-4BCB-A7CB-5ADC4A9BF6B2}"/>
            </c:ext>
          </c:extLst>
        </c:ser>
        <c:dLbls>
          <c:showLegendKey val="0"/>
          <c:showVal val="0"/>
          <c:showCatName val="0"/>
          <c:showSerName val="0"/>
          <c:showPercent val="0"/>
          <c:showBubbleSize val="0"/>
        </c:dLbls>
        <c:gapWidth val="219"/>
        <c:overlap val="-27"/>
        <c:axId val="2122811648"/>
        <c:axId val="2122819328"/>
      </c:barChart>
      <c:catAx>
        <c:axId val="21228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19328"/>
        <c:crosses val="autoZero"/>
        <c:auto val="1"/>
        <c:lblAlgn val="ctr"/>
        <c:lblOffset val="100"/>
        <c:noMultiLvlLbl val="0"/>
      </c:catAx>
      <c:valAx>
        <c:axId val="212281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B56A5A85-6BBE-45EB-8A1B-9A1385C951F5}"/>
            </a:ext>
          </a:extLst>
        </xdr:cNvPr>
        <xdr:cNvGrpSpPr>
          <a:grpSpLocks noChangeAspect="1"/>
        </xdr:cNvGrpSpPr>
      </xdr:nvGrpSpPr>
      <xdr:grpSpPr>
        <a:xfrm>
          <a:off x="0" y="0"/>
          <a:ext cx="8235950" cy="563880"/>
          <a:chOff x="6987540" y="0"/>
          <a:chExt cx="6377940" cy="514244"/>
        </a:xfrm>
      </xdr:grpSpPr>
      <xdr:pic>
        <xdr:nvPicPr>
          <xdr:cNvPr id="3" name="Picture 2">
            <a:extLst>
              <a:ext uri="{FF2B5EF4-FFF2-40B4-BE49-F238E27FC236}">
                <a16:creationId xmlns:a16="http://schemas.microsoft.com/office/drawing/2014/main" id="{D67D0767-04E2-49E7-A093-87B2B92298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22E045E4-CCC1-4458-BC25-E4B9BE09DE3C}"/>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New Perspectives Excel 365/2021 | Module 7: SAM Project 1a</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44450</xdr:colOff>
      <xdr:row>2</xdr:row>
      <xdr:rowOff>57150</xdr:rowOff>
    </xdr:from>
    <xdr:to>
      <xdr:col>9</xdr:col>
      <xdr:colOff>532130</xdr:colOff>
      <xdr:row>13</xdr:row>
      <xdr:rowOff>43180</xdr:rowOff>
    </xdr:to>
    <mc:AlternateContent xmlns:mc="http://schemas.openxmlformats.org/markup-compatibility/2006" xmlns:a14="http://schemas.microsoft.com/office/drawing/2010/main">
      <mc:Choice Requires="a14">
        <xdr:graphicFrame macro="">
          <xdr:nvGraphicFramePr>
            <xdr:cNvPr id="5" name="Activities">
              <a:extLst>
                <a:ext uri="{FF2B5EF4-FFF2-40B4-BE49-F238E27FC236}">
                  <a16:creationId xmlns:a16="http://schemas.microsoft.com/office/drawing/2014/main" id="{298B4CFB-18C5-5B16-9427-8D223B604549}"/>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5435600" y="425450"/>
              <a:ext cx="292608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0</xdr:colOff>
      <xdr:row>19</xdr:row>
      <xdr:rowOff>0</xdr:rowOff>
    </xdr:to>
    <xdr:graphicFrame macro="">
      <xdr:nvGraphicFramePr>
        <xdr:cNvPr id="3" name="Membership by Type ">
          <a:extLst>
            <a:ext uri="{FF2B5EF4-FFF2-40B4-BE49-F238E27FC236}">
              <a16:creationId xmlns:a16="http://schemas.microsoft.com/office/drawing/2014/main" id="{4D34F7CE-C9D7-1244-3809-69B9D9EBF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anth Kumar Thiyagaraja Kumar" refreshedDate="45096.56052939815" createdVersion="8" refreshedVersion="8" minRefreshableVersion="3" recordCount="10" xr:uid="{24D3C89C-DAD3-4374-9F77-9E886CBB82EF}">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acheField>
    <cacheField name="2024" numFmtId="0">
      <sharedItems containsSemiMixedTypes="0" containsString="0" containsNumber="1" containsInteger="1" minValue="5" maxValue="54"/>
    </cacheField>
    <cacheField name="2025" numFmtId="0">
      <sharedItems containsSemiMixedTypes="0" containsString="0" containsNumber="1" containsInteger="1" minValue="6" maxValue="81"/>
    </cacheField>
    <cacheField name="2026"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anth Kumar Thiyagaraja Kumar" refreshedDate="45096.565357870371" createdVersion="6" refreshedVersion="8" minRefreshableVersion="3" recordCount="40" xr:uid="{99DB4D58-CD0E-4E41-B84F-F7E3A46B19B0}">
  <cacheSource type="worksheet">
    <worksheetSource name="AllGroups"/>
  </cacheSource>
  <cacheFields count="7">
    <cacheField name="Group Name" numFmtId="0">
      <sharedItems count="40">
        <s v="Accounting and Finance Forum"/>
        <s v="Alpha Chi Omega"/>
        <s v="Alpha Phi"/>
        <s v="Alpha Phi Alpha"/>
        <s v="Arab Students Association"/>
        <s v="Astronomy Society"/>
        <s v="Badminton Club"/>
        <s v="Black Students Association"/>
        <s v="Broomstick Ball"/>
        <s v="Camping and Excursion Club"/>
        <s v="Chi Omega"/>
        <s v="College Democrats"/>
        <s v="College Republicans"/>
        <s v="Communication Studies Club"/>
        <s v="Computing Club"/>
        <s v="Delta Delta Delta"/>
        <s v="Democratic Socialists at Valerian"/>
        <s v="Environmental Management Club"/>
        <s v="Frisbee Golf Association"/>
        <s v="Hillel"/>
        <s v="History Club"/>
        <s v="Humanities and English Club"/>
        <s v="International Students at Valerian"/>
        <s v="Investigative Forensics Club"/>
        <s v="Kappa Delta"/>
        <s v="Latinx Students at Valerian"/>
        <s v="LGBTQI* Students Association"/>
        <s v="Libertarian Valerians"/>
        <s v="Nursing Club"/>
        <s v="Pi Beta Phi"/>
        <s v="Pickup Field Hockey"/>
        <s v="Psychology Association for Students"/>
        <s v="Recreational Rock Climbers"/>
        <s v="Running Club"/>
        <s v="Sailing Club"/>
        <s v="Sigma Nu"/>
        <s v="Sigma Sigma Sigma"/>
        <s v="Take A Hike"/>
        <s v="Tau Kappa Epsilon"/>
        <s v="Ultramarathoners Fellowship"/>
      </sharedItems>
    </cacheField>
    <cacheField name="Type" numFmtId="0">
      <sharedItems count="4">
        <s v="Academic"/>
        <s v="Greek"/>
        <s v="Cultural"/>
        <s v="Recreational"/>
      </sharedItems>
    </cacheField>
    <cacheField name="Activities" numFmtId="0">
      <sharedItems count="6">
        <s v="Professional"/>
        <s v="Fraternal"/>
        <s v="Educational"/>
        <s v="Field"/>
        <s v="Political"/>
        <s v="Service"/>
      </sharedItems>
    </cacheField>
    <cacheField name="Office" numFmtId="0">
      <sharedItems count="3">
        <s v="None"/>
        <s v="Private"/>
        <s v="Public"/>
      </sharedItems>
    </cacheField>
    <cacheField name="2024" numFmtId="0">
      <sharedItems containsSemiMixedTypes="0" containsString="0" containsNumber="1" containsInteger="1" minValue="4" maxValue="54"/>
    </cacheField>
    <cacheField name="2025" numFmtId="0">
      <sharedItems containsSemiMixedTypes="0" containsString="0" containsNumber="1" containsInteger="1" minValue="3" maxValue="81"/>
    </cacheField>
    <cacheField name="2026" numFmtId="0">
      <sharedItems containsSemiMixedTypes="0" containsString="0" containsNumber="1" containsInteger="1" minValue="4" maxValue="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cademic"/>
    <x v="0"/>
    <s v="Public"/>
    <n v="54"/>
    <n v="81"/>
    <n v="93"/>
  </r>
  <r>
    <x v="1"/>
    <s v="Academic"/>
    <x v="0"/>
    <s v="Private"/>
    <n v="37"/>
    <n v="51"/>
    <n v="76"/>
  </r>
  <r>
    <x v="2"/>
    <s v="Academic"/>
    <x v="1"/>
    <s v="None"/>
    <n v="47"/>
    <n v="54"/>
    <n v="64"/>
  </r>
  <r>
    <x v="3"/>
    <s v="Academic"/>
    <x v="2"/>
    <s v="Private"/>
    <n v="45"/>
    <n v="44"/>
    <n v="52"/>
  </r>
  <r>
    <x v="4"/>
    <s v="Academic"/>
    <x v="1"/>
    <s v="Public"/>
    <n v="30"/>
    <n v="32"/>
    <n v="51"/>
  </r>
  <r>
    <x v="5"/>
    <s v="Academic"/>
    <x v="2"/>
    <s v="Private"/>
    <n v="44"/>
    <n v="47"/>
    <n v="41"/>
  </r>
  <r>
    <x v="6"/>
    <s v="Academic"/>
    <x v="1"/>
    <s v="None"/>
    <n v="48"/>
    <n v="40"/>
    <n v="40"/>
  </r>
  <r>
    <x v="7"/>
    <s v="Academic"/>
    <x v="1"/>
    <s v="Private"/>
    <n v="29"/>
    <n v="26"/>
    <n v="23"/>
  </r>
  <r>
    <x v="8"/>
    <s v="Academic"/>
    <x v="0"/>
    <s v="Public"/>
    <n v="6"/>
    <n v="8"/>
    <n v="10"/>
  </r>
  <r>
    <x v="9"/>
    <s v="Academic"/>
    <x v="1"/>
    <s v="None"/>
    <n v="5"/>
    <n v="6"/>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6"/>
    <n v="5"/>
  </r>
  <r>
    <x v="1"/>
    <x v="1"/>
    <x v="1"/>
    <x v="1"/>
    <n v="13"/>
    <n v="12"/>
    <n v="13"/>
  </r>
  <r>
    <x v="2"/>
    <x v="1"/>
    <x v="1"/>
    <x v="1"/>
    <n v="54"/>
    <n v="49"/>
    <n v="61"/>
  </r>
  <r>
    <x v="3"/>
    <x v="1"/>
    <x v="1"/>
    <x v="1"/>
    <n v="6"/>
    <n v="6"/>
    <n v="6"/>
  </r>
  <r>
    <x v="4"/>
    <x v="2"/>
    <x v="2"/>
    <x v="1"/>
    <n v="4"/>
    <n v="3"/>
    <n v="4"/>
  </r>
  <r>
    <x v="5"/>
    <x v="0"/>
    <x v="3"/>
    <x v="1"/>
    <n v="37"/>
    <n v="51"/>
    <n v="76"/>
  </r>
  <r>
    <x v="6"/>
    <x v="3"/>
    <x v="3"/>
    <x v="0"/>
    <n v="28"/>
    <n v="36"/>
    <n v="47"/>
  </r>
  <r>
    <x v="7"/>
    <x v="2"/>
    <x v="2"/>
    <x v="1"/>
    <n v="35"/>
    <n v="35"/>
    <n v="33"/>
  </r>
  <r>
    <x v="8"/>
    <x v="3"/>
    <x v="3"/>
    <x v="0"/>
    <n v="34"/>
    <n v="41"/>
    <n v="38"/>
  </r>
  <r>
    <x v="9"/>
    <x v="3"/>
    <x v="3"/>
    <x v="2"/>
    <n v="14"/>
    <n v="17"/>
    <n v="14"/>
  </r>
  <r>
    <x v="10"/>
    <x v="1"/>
    <x v="1"/>
    <x v="1"/>
    <n v="27"/>
    <n v="30"/>
    <n v="36"/>
  </r>
  <r>
    <x v="11"/>
    <x v="2"/>
    <x v="4"/>
    <x v="1"/>
    <n v="7"/>
    <n v="10"/>
    <n v="10"/>
  </r>
  <r>
    <x v="12"/>
    <x v="2"/>
    <x v="4"/>
    <x v="1"/>
    <n v="16"/>
    <n v="21"/>
    <n v="25"/>
  </r>
  <r>
    <x v="13"/>
    <x v="0"/>
    <x v="0"/>
    <x v="2"/>
    <n v="30"/>
    <n v="32"/>
    <n v="51"/>
  </r>
  <r>
    <x v="14"/>
    <x v="0"/>
    <x v="3"/>
    <x v="2"/>
    <n v="54"/>
    <n v="81"/>
    <n v="93"/>
  </r>
  <r>
    <x v="15"/>
    <x v="1"/>
    <x v="1"/>
    <x v="1"/>
    <n v="37"/>
    <n v="46"/>
    <n v="62"/>
  </r>
  <r>
    <x v="16"/>
    <x v="2"/>
    <x v="4"/>
    <x v="0"/>
    <n v="53"/>
    <n v="74"/>
    <n v="61"/>
  </r>
  <r>
    <x v="17"/>
    <x v="0"/>
    <x v="5"/>
    <x v="1"/>
    <n v="45"/>
    <n v="44"/>
    <n v="52"/>
  </r>
  <r>
    <x v="18"/>
    <x v="3"/>
    <x v="3"/>
    <x v="0"/>
    <n v="19"/>
    <n v="21"/>
    <n v="19"/>
  </r>
  <r>
    <x v="19"/>
    <x v="2"/>
    <x v="2"/>
    <x v="2"/>
    <n v="28"/>
    <n v="24"/>
    <n v="27"/>
  </r>
  <r>
    <x v="20"/>
    <x v="0"/>
    <x v="0"/>
    <x v="0"/>
    <n v="48"/>
    <n v="40"/>
    <n v="40"/>
  </r>
  <r>
    <x v="21"/>
    <x v="0"/>
    <x v="0"/>
    <x v="0"/>
    <n v="47"/>
    <n v="54"/>
    <n v="64"/>
  </r>
  <r>
    <x v="22"/>
    <x v="2"/>
    <x v="2"/>
    <x v="2"/>
    <n v="10"/>
    <n v="13"/>
    <n v="16"/>
  </r>
  <r>
    <x v="23"/>
    <x v="0"/>
    <x v="3"/>
    <x v="2"/>
    <n v="6"/>
    <n v="8"/>
    <n v="10"/>
  </r>
  <r>
    <x v="24"/>
    <x v="1"/>
    <x v="1"/>
    <x v="1"/>
    <n v="52"/>
    <n v="67"/>
    <n v="62"/>
  </r>
  <r>
    <x v="25"/>
    <x v="2"/>
    <x v="2"/>
    <x v="1"/>
    <n v="26"/>
    <n v="25"/>
    <n v="27"/>
  </r>
  <r>
    <x v="26"/>
    <x v="2"/>
    <x v="2"/>
    <x v="1"/>
    <n v="26"/>
    <n v="22"/>
    <n v="23"/>
  </r>
  <r>
    <x v="27"/>
    <x v="2"/>
    <x v="4"/>
    <x v="0"/>
    <n v="39"/>
    <n v="52"/>
    <n v="73"/>
  </r>
  <r>
    <x v="28"/>
    <x v="0"/>
    <x v="5"/>
    <x v="1"/>
    <n v="44"/>
    <n v="47"/>
    <n v="41"/>
  </r>
  <r>
    <x v="29"/>
    <x v="1"/>
    <x v="1"/>
    <x v="1"/>
    <n v="26"/>
    <n v="33"/>
    <n v="46"/>
  </r>
  <r>
    <x v="30"/>
    <x v="3"/>
    <x v="3"/>
    <x v="1"/>
    <n v="42"/>
    <n v="46"/>
    <n v="47"/>
  </r>
  <r>
    <x v="31"/>
    <x v="0"/>
    <x v="0"/>
    <x v="1"/>
    <n v="29"/>
    <n v="26"/>
    <n v="23"/>
  </r>
  <r>
    <x v="32"/>
    <x v="3"/>
    <x v="3"/>
    <x v="0"/>
    <n v="37"/>
    <n v="49"/>
    <n v="42"/>
  </r>
  <r>
    <x v="33"/>
    <x v="3"/>
    <x v="3"/>
    <x v="0"/>
    <n v="46"/>
    <n v="44"/>
    <n v="38"/>
  </r>
  <r>
    <x v="34"/>
    <x v="3"/>
    <x v="3"/>
    <x v="1"/>
    <n v="7"/>
    <n v="10"/>
    <n v="13"/>
  </r>
  <r>
    <x v="35"/>
    <x v="1"/>
    <x v="1"/>
    <x v="1"/>
    <n v="15"/>
    <n v="12"/>
    <n v="14"/>
  </r>
  <r>
    <x v="36"/>
    <x v="1"/>
    <x v="1"/>
    <x v="1"/>
    <n v="51"/>
    <n v="54"/>
    <n v="64"/>
  </r>
  <r>
    <x v="37"/>
    <x v="3"/>
    <x v="3"/>
    <x v="0"/>
    <n v="33"/>
    <n v="46"/>
    <n v="37"/>
  </r>
  <r>
    <x v="38"/>
    <x v="1"/>
    <x v="1"/>
    <x v="1"/>
    <n v="25"/>
    <n v="24"/>
    <n v="19"/>
  </r>
  <r>
    <x v="39"/>
    <x v="3"/>
    <x v="3"/>
    <x v="0"/>
    <n v="38"/>
    <n v="4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078AE-F1B4-4561-8DA9-2D6FCF972D7E}" name="AcademicPivotTabl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2024 Membership" fld="4" baseField="2" baseItem="0" numFmtId="1"/>
    <dataField name="2025 Membership" fld="5" baseField="2" baseItem="0" numFmtId="1"/>
    <dataField name="2026 Membership " fld="6"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6C469-8E51-4F8A-857C-6685C42C23F5}" name="AllGroup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9" firstHeaderRow="0" firstDataRow="1" firstDataCol="1" rowPageCount="1" colPageCount="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5">
        <item x="0"/>
        <item x="2"/>
        <item x="1"/>
        <item x="3"/>
        <item t="default"/>
      </items>
    </pivotField>
    <pivotField showAll="0">
      <items count="7">
        <item h="1" x="2"/>
        <item x="3"/>
        <item h="1" x="1"/>
        <item h="1" x="4"/>
        <item h="1" x="0"/>
        <item h="1" x="5"/>
        <item t="default"/>
      </items>
    </pivotField>
    <pivotField axis="axisPage" multipleItemSelectionAllowed="1" showAll="0">
      <items count="4">
        <item h="1" x="0"/>
        <item x="1"/>
        <item h="1" x="2"/>
        <item t="default"/>
      </items>
    </pivotField>
    <pivotField dataField="1" showAll="0"/>
    <pivotField dataField="1" showAll="0"/>
    <pivotField dataField="1" showAll="0"/>
  </pivotFields>
  <rowFields count="2">
    <field x="1"/>
    <field x="0"/>
  </rowFields>
  <rowItems count="6">
    <i>
      <x/>
    </i>
    <i r="1">
      <x v="5"/>
    </i>
    <i>
      <x v="3"/>
    </i>
    <i r="1">
      <x v="30"/>
    </i>
    <i r="1">
      <x v="34"/>
    </i>
    <i t="grand">
      <x/>
    </i>
  </rowItems>
  <colFields count="1">
    <field x="-2"/>
  </colFields>
  <colItems count="3">
    <i>
      <x/>
    </i>
    <i i="1">
      <x v="1"/>
    </i>
    <i i="2">
      <x v="2"/>
    </i>
  </colItems>
  <pageFields count="1">
    <pageField fld="3" hier="-1"/>
  </pageFields>
  <dataFields count="3">
    <dataField name="2024 Membership" fld="4" baseField="0" baseItem="4"/>
    <dataField name="2025 Membership" fld="5" baseField="1" baseItem="0"/>
    <dataField name="2026 Membership" fld="6" baseField="1"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128EF-EB6E-4D88-B506-A72A6B912FC2}" name="Activitie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12" firstHeaderRow="0" firstDataRow="1" firstDataCol="1"/>
  <pivotFields count="7">
    <pivotField showAll="0"/>
    <pivotField axis="axisRow" showAll="0">
      <items count="5">
        <item x="0"/>
        <item x="2"/>
        <item x="1"/>
        <item x="3"/>
        <item t="default"/>
      </items>
    </pivotField>
    <pivotField axis="axisRow" showAll="0">
      <items count="7">
        <item x="2"/>
        <item x="3"/>
        <item x="1"/>
        <item h="1" x="4"/>
        <item h="1" x="0"/>
        <item h="1" x="5"/>
        <item t="default"/>
      </items>
    </pivotField>
    <pivotField showAll="0"/>
    <pivotField dataField="1" showAll="0"/>
    <pivotField dataField="1" showAll="0"/>
    <pivotField dataField="1" showAll="0"/>
  </pivotFields>
  <rowFields count="2">
    <field x="1"/>
    <field x="2"/>
  </rowFields>
  <rowItems count="9">
    <i>
      <x/>
    </i>
    <i r="1">
      <x v="1"/>
    </i>
    <i>
      <x v="1"/>
    </i>
    <i r="1">
      <x/>
    </i>
    <i>
      <x v="2"/>
    </i>
    <i r="1">
      <x v="2"/>
    </i>
    <i>
      <x v="3"/>
    </i>
    <i r="1">
      <x v="1"/>
    </i>
    <i t="grand">
      <x/>
    </i>
  </rowItems>
  <colFields count="1">
    <field x="-2"/>
  </colFields>
  <colItems count="3">
    <i>
      <x/>
    </i>
    <i i="1">
      <x v="1"/>
    </i>
    <i i="2">
      <x v="2"/>
    </i>
  </colItems>
  <dataFields count="3">
    <dataField name="2024 Membership" fld="4" baseField="1" baseItem="2"/>
    <dataField name="2025 Membership" fld="5" baseField="1" baseItem="2"/>
    <dataField name="2026 Membership" fld="6" baseField="1" baseItem="2"/>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05EF104F-78FE-4472-9050-34F12AF86FBD}" sourceName="Activities">
  <pivotTables>
    <pivotTable tabId="27" name="AllGroups"/>
  </pivotTables>
  <data>
    <tabular pivotCacheId="1">
      <items count="6">
        <i x="2"/>
        <i x="3" s="1"/>
        <i x="1"/>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ies" xr10:uid="{B96FBD4A-D918-4EDC-AED0-A28C401B4BB6}" cache="Slicer_Activities" caption="Activiti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N31" totalsRowShown="0">
  <autoFilter ref="A1:N31" xr:uid="{1A9B7A2C-E01B-400B-853F-1C0BC5C27B56}"/>
  <tableColumns count="14">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5">
      <calculatedColumnFormula>HLOOKUP(StudentRepresentatives[[#This Row],[Post-Secondary Years]],$P$13:$U$14,2)</calculatedColumnFormula>
    </tableColumn>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4">
      <calculatedColumnFormula>IF(StudentRepresentatives[[#This Row],[Age]]&gt;23,"Yes","No")</calculatedColumnFormula>
    </tableColumn>
    <tableColumn id="13" xr3:uid="{AFCC6032-A99E-4631-BBCC-74C501D981BE}" name="Leadership Training" dataDxfId="3">
      <calculatedColumnFormula>IF(OR(StudentRepresentatives[[#This Row],[Post-Secondary Years]]&gt;=2,StudentRepresentatives[[#This Row],[Finance Certified]]="Yes"),"Yes","No")</calculatedColumnFormula>
    </tableColumn>
    <tableColumn id="16" xr3:uid="{3D4D00D6-8D1E-42F9-AFE1-FCB76EA7ECEA}" name="Mentor" dataDxfId="2">
      <calculatedColumnFormula>IF(AND(StudentRepresentatives[[#This Row],[Age]]&gt;=21,StudentRepresentatives[[#This Row],[Post-Secondary Years]]&gt;=3),"Yes","No")</calculatedColumnFormula>
    </tableColumn>
    <tableColumn id="12" xr3:uid="{6111E302-6485-4C02-A6F2-8AE7983D949D}" name="Officer Qualified" dataDxfId="1">
      <calculatedColumnFormula>IF(StudentRepresentatives[[#This Row],[Elected]]="Yes","Elected",IF(StudentRepresentatives[[#This Row],[Finance Certified]]="Yes","Yes","No"))</calculatedColumnFormula>
    </tableColumn>
    <tableColumn id="14" xr3:uid="{53E754D0-DFDF-457D-BEE5-9687F091AE88}" name="Tier" dataDxfId="0">
      <calculatedColumnFormula>IF(StudentRepresentatives[[#This Row],[Post-Secondary Years]]&gt;=4,2,1)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xmlns:xlrd2="http://schemas.microsoft.com/office/spreadsheetml/2017/richdata2"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4"/>
    <tableColumn id="6" xr3:uid="{18CF3F3D-44F7-4D87-BB00-3224C4AAA19F}" name="2025"/>
    <tableColumn id="7" xr3:uid="{55BF6EC9-5829-4994-B060-9EA15B1FE851}" name="202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E0420-720A-4246-95B3-A49808194DB4}" name="AllGroups" displayName="AllGroups" ref="A1:G41" totalsRowShown="0">
  <autoFilter ref="A1:G41" xr:uid="{1C8D1A3B-345D-448D-9CF3-86275F72C3D6}"/>
  <tableColumns count="7">
    <tableColumn id="1" xr3:uid="{1D27863F-FE2E-4E2B-9F89-D876C1A6B86A}" name="Group Name"/>
    <tableColumn id="2" xr3:uid="{48BA6741-5944-4CAB-91BD-2EC6E1A2A51C}" name="Type"/>
    <tableColumn id="3" xr3:uid="{DB18DEE0-77D6-4A5B-9452-717024A4BB33}" name="Activities"/>
    <tableColumn id="4" xr3:uid="{4A410C95-6C5F-4A40-B92C-5E999EA31B92}" name="Office"/>
    <tableColumn id="5" xr3:uid="{C9048429-3564-40EA-8483-1676B6BA4C4A}" name="2024"/>
    <tableColumn id="6" xr3:uid="{0AAE5723-67EE-4CC0-B216-E0CE7254781A}" name="2025"/>
    <tableColumn id="7" xr3:uid="{1E1E85A8-0002-4192-9B6F-F251E46A4E62}" name="202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D5E6-D456-4888-AE2C-FF55C9D12447}">
  <dimension ref="A1:C11"/>
  <sheetViews>
    <sheetView showGridLines="0" zoomScaleNormal="100" workbookViewId="0">
      <selection activeCell="E1" sqref="E1"/>
    </sheetView>
  </sheetViews>
  <sheetFormatPr defaultColWidth="8.90625" defaultRowHeight="12.5" x14ac:dyDescent="0.25"/>
  <cols>
    <col min="1" max="1" width="8.6328125" style="18" customWidth="1"/>
    <col min="2" max="2" width="105.6328125" style="18" customWidth="1"/>
    <col min="3" max="3" width="3.6328125" style="18" customWidth="1"/>
    <col min="4" max="16384" width="8.90625" style="18"/>
  </cols>
  <sheetData>
    <row r="1" spans="1:3" ht="42" customHeight="1" x14ac:dyDescent="0.25">
      <c r="A1" s="25"/>
      <c r="B1" s="25"/>
      <c r="C1" s="26"/>
    </row>
    <row r="2" spans="1:3" ht="5.15" customHeight="1" x14ac:dyDescent="0.35">
      <c r="A2" s="19"/>
      <c r="B2" s="20"/>
      <c r="C2" s="1"/>
    </row>
    <row r="3" spans="1:3" s="22" customFormat="1" ht="36.5" x14ac:dyDescent="0.25">
      <c r="A3" s="21"/>
      <c r="B3" s="5" t="s">
        <v>5</v>
      </c>
      <c r="C3" s="2"/>
    </row>
    <row r="4" spans="1:3" ht="13.5" x14ac:dyDescent="0.25">
      <c r="A4" s="21"/>
      <c r="B4" s="4" t="s">
        <v>144</v>
      </c>
      <c r="C4" s="1"/>
    </row>
    <row r="5" spans="1:3" ht="15.75" customHeight="1" x14ac:dyDescent="0.25">
      <c r="A5" s="21"/>
      <c r="B5" s="21"/>
      <c r="C5" s="1"/>
    </row>
    <row r="6" spans="1:3" x14ac:dyDescent="0.25">
      <c r="A6" s="23" t="s">
        <v>2</v>
      </c>
      <c r="B6" s="3" t="s">
        <v>1</v>
      </c>
      <c r="C6" s="1"/>
    </row>
    <row r="7" spans="1:3" x14ac:dyDescent="0.25">
      <c r="A7" s="21"/>
      <c r="B7" s="21"/>
      <c r="C7" s="1"/>
    </row>
    <row r="8" spans="1:3" x14ac:dyDescent="0.25">
      <c r="A8" s="27" t="s">
        <v>0</v>
      </c>
      <c r="B8" s="27"/>
      <c r="C8" s="28"/>
    </row>
    <row r="9" spans="1:3" x14ac:dyDescent="0.25">
      <c r="A9" s="27"/>
      <c r="B9" s="27"/>
      <c r="C9" s="28"/>
    </row>
    <row r="10" spans="1:3" ht="13" thickBot="1" x14ac:dyDescent="0.3">
      <c r="A10" s="29"/>
      <c r="B10" s="29"/>
      <c r="C10" s="30"/>
    </row>
    <row r="11" spans="1:3" ht="13" thickTop="1" x14ac:dyDescent="0.25"/>
  </sheetData>
  <mergeCells count="2">
    <mergeCell ref="A1:C1"/>
    <mergeCell ref="A8:C10"/>
  </mergeCells>
  <dataValidations count="2">
    <dataValidation allowBlank="1" showInputMessage="1" showErrorMessage="1" error="                                                                " sqref="J3" xr:uid="{90B27AC4-8AFD-4C28-A54B-F6ECAC35FD7D}"/>
    <dataValidation allowBlank="1" error="pavI8MeUFtEyxX2I4tky1a24c8d9-3d1f-435b-9a11-d02bcfe87a3f"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U31"/>
  <sheetViews>
    <sheetView topLeftCell="J2" workbookViewId="0">
      <selection activeCell="Q8" sqref="Q8"/>
    </sheetView>
  </sheetViews>
  <sheetFormatPr defaultRowHeight="14.5" x14ac:dyDescent="0.35"/>
  <cols>
    <col min="1" max="1" width="12.54296875" bestFit="1" customWidth="1"/>
    <col min="2" max="2" width="18.6328125" bestFit="1" customWidth="1"/>
    <col min="3" max="3" width="6.6328125" bestFit="1" customWidth="1"/>
    <col min="4" max="4" width="22.54296875" bestFit="1" customWidth="1"/>
    <col min="5" max="5" width="11.90625" bestFit="1" customWidth="1"/>
    <col min="6" max="6" width="7.6328125" bestFit="1" customWidth="1"/>
    <col min="7" max="7" width="18.54296875" bestFit="1" customWidth="1"/>
    <col min="8" max="8" width="15" bestFit="1" customWidth="1"/>
    <col min="9" max="9" width="9.90625" bestFit="1" customWidth="1"/>
    <col min="10" max="10" width="17.54296875" bestFit="1" customWidth="1"/>
    <col min="11" max="11" width="20.90625" bestFit="1" customWidth="1"/>
    <col min="12" max="12" width="10" bestFit="1" customWidth="1"/>
    <col min="13" max="13" width="18.36328125" bestFit="1" customWidth="1"/>
    <col min="14" max="14" width="6.6328125" bestFit="1" customWidth="1"/>
    <col min="16" max="16" width="23.6328125" bestFit="1" customWidth="1"/>
    <col min="17" max="17" width="13.90625" bestFit="1" customWidth="1"/>
    <col min="18" max="18" width="27.36328125" bestFit="1" customWidth="1"/>
  </cols>
  <sheetData>
    <row r="1" spans="1:21" x14ac:dyDescent="0.35">
      <c r="A1" t="s">
        <v>48</v>
      </c>
      <c r="B1" t="s">
        <v>6</v>
      </c>
      <c r="C1" t="s">
        <v>7</v>
      </c>
      <c r="D1" t="s">
        <v>83</v>
      </c>
      <c r="E1" t="s">
        <v>47</v>
      </c>
      <c r="F1" t="s">
        <v>8</v>
      </c>
      <c r="G1" t="s">
        <v>84</v>
      </c>
      <c r="H1" t="s">
        <v>9</v>
      </c>
      <c r="I1" t="s">
        <v>85</v>
      </c>
      <c r="J1" t="s">
        <v>44</v>
      </c>
      <c r="K1" t="s">
        <v>46</v>
      </c>
      <c r="L1" t="s">
        <v>143</v>
      </c>
      <c r="M1" t="s">
        <v>45</v>
      </c>
      <c r="N1" t="s">
        <v>154</v>
      </c>
    </row>
    <row r="2" spans="1:21" x14ac:dyDescent="0.35">
      <c r="A2" t="s">
        <v>53</v>
      </c>
      <c r="B2" t="s">
        <v>13</v>
      </c>
      <c r="C2">
        <v>24</v>
      </c>
      <c r="D2">
        <v>6</v>
      </c>
      <c r="E2" s="6">
        <f>HLOOKUP(StudentRepresentatives[[#This Row],[Post-Secondary Years]],$P$13:$U$14,2)</f>
        <v>16.5</v>
      </c>
      <c r="F2">
        <v>2025</v>
      </c>
      <c r="G2" t="s">
        <v>42</v>
      </c>
      <c r="H2" t="s">
        <v>42</v>
      </c>
      <c r="I2" t="s">
        <v>43</v>
      </c>
      <c r="J2" t="str">
        <f>IF(StudentRepresentatives[[#This Row],[Age]]&gt;23,"Yes","No")</f>
        <v>Yes</v>
      </c>
      <c r="K2" t="str">
        <f>IF(OR(StudentRepresentatives[[#This Row],[Post-Secondary Years]]&gt;=2,StudentRepresentatives[[#This Row],[Finance Certified]]="Yes"),"Yes","No")</f>
        <v>Yes</v>
      </c>
      <c r="L2" t="str">
        <f>IF(AND(StudentRepresentatives[[#This Row],[Age]]&gt;=21,StudentRepresentatives[[#This Row],[Post-Secondary Years]]&gt;=3),"Yes","No")</f>
        <v>Yes</v>
      </c>
      <c r="M2" t="str">
        <f>IF(StudentRepresentatives[[#This Row],[Elected]]="Yes","Elected",IF(StudentRepresentatives[[#This Row],[Finance Certified]]="Yes","Yes","No"))</f>
        <v>Yes</v>
      </c>
      <c r="N2">
        <f>IF(StudentRepresentatives[[#This Row],[Post-Secondary Years]]&gt;=4,2,1)</f>
        <v>2</v>
      </c>
      <c r="P2" s="10" t="s">
        <v>48</v>
      </c>
      <c r="Q2" s="8" t="s">
        <v>53</v>
      </c>
    </row>
    <row r="3" spans="1:21" x14ac:dyDescent="0.35">
      <c r="A3" t="s">
        <v>54</v>
      </c>
      <c r="B3" t="s">
        <v>40</v>
      </c>
      <c r="C3">
        <v>25</v>
      </c>
      <c r="D3">
        <v>7</v>
      </c>
      <c r="E3" s="6">
        <f>HLOOKUP(StudentRepresentatives[[#This Row],[Post-Secondary Years]],$P$13:$U$14,2)</f>
        <v>16.5</v>
      </c>
      <c r="F3">
        <v>2026</v>
      </c>
      <c r="G3" t="s">
        <v>42</v>
      </c>
      <c r="H3" t="s">
        <v>42</v>
      </c>
      <c r="I3" t="s">
        <v>42</v>
      </c>
      <c r="J3" t="str">
        <f>IF(StudentRepresentatives[[#This Row],[Age]]&gt;23,"Yes","No")</f>
        <v>Yes</v>
      </c>
      <c r="K3" t="str">
        <f>IF(OR(StudentRepresentatives[[#This Row],[Post-Secondary Years]]&gt;=2,StudentRepresentatives[[#This Row],[Finance Certified]]="Yes"),"Yes","No")</f>
        <v>Yes</v>
      </c>
      <c r="L3" t="str">
        <f>IF(AND(StudentRepresentatives[[#This Row],[Age]]&gt;=21,StudentRepresentatives[[#This Row],[Post-Secondary Years]]&gt;=3),"Yes","No")</f>
        <v>Yes</v>
      </c>
      <c r="M3" t="str">
        <f>IF(StudentRepresentatives[[#This Row],[Elected]]="Yes","Elected",IF(StudentRepresentatives[[#This Row],[Finance Certified]]="Yes","Yes","No"))</f>
        <v>Elected</v>
      </c>
      <c r="N3">
        <f>IF(StudentRepresentatives[[#This Row],[Post-Secondary Years]]&gt;=4,2,1)</f>
        <v>2</v>
      </c>
      <c r="P3" s="10" t="s">
        <v>49</v>
      </c>
      <c r="Q3" s="8" t="str">
        <f>IFERROR(VLOOKUP(Q2,StudentRepresentatives[[Student ID]:[Name]],2,FALSE),"Invalid Student ID")</f>
        <v>Kay 	Colbert</v>
      </c>
    </row>
    <row r="4" spans="1:21" x14ac:dyDescent="0.35">
      <c r="A4" t="s">
        <v>55</v>
      </c>
      <c r="B4" t="s">
        <v>14</v>
      </c>
      <c r="C4">
        <v>21</v>
      </c>
      <c r="D4">
        <v>3</v>
      </c>
      <c r="E4" s="6">
        <f>HLOOKUP(StudentRepresentatives[[#This Row],[Post-Secondary Years]],$P$13:$U$14,2)</f>
        <v>15.75</v>
      </c>
      <c r="F4">
        <v>2025</v>
      </c>
      <c r="G4" t="s">
        <v>42</v>
      </c>
      <c r="H4" t="s">
        <v>43</v>
      </c>
      <c r="I4" t="s">
        <v>42</v>
      </c>
      <c r="J4" t="str">
        <f>IF(StudentRepresentatives[[#This Row],[Age]]&gt;23,"Yes","No")</f>
        <v>No</v>
      </c>
      <c r="K4" t="str">
        <f>IF(OR(StudentRepresentatives[[#This Row],[Post-Secondary Years]]&gt;=2,StudentRepresentatives[[#This Row],[Finance Certified]]="Yes"),"Yes","No")</f>
        <v>Yes</v>
      </c>
      <c r="L4" t="str">
        <f>IF(AND(StudentRepresentatives[[#This Row],[Age]]&gt;=21,StudentRepresentatives[[#This Row],[Post-Secondary Years]]&gt;=3),"Yes","No")</f>
        <v>Yes</v>
      </c>
      <c r="M4" t="str">
        <f>IF(StudentRepresentatives[[#This Row],[Elected]]="Yes","Elected",IF(StudentRepresentatives[[#This Row],[Finance Certified]]="Yes","Yes","No"))</f>
        <v>Elected</v>
      </c>
      <c r="N4">
        <f>IF(StudentRepresentatives[[#This Row],[Post-Secondary Years]]&gt;=4,2,1)</f>
        <v>1</v>
      </c>
    </row>
    <row r="5" spans="1:21" x14ac:dyDescent="0.35">
      <c r="A5" t="s">
        <v>56</v>
      </c>
      <c r="B5" t="s">
        <v>15</v>
      </c>
      <c r="C5">
        <v>22</v>
      </c>
      <c r="D5">
        <v>4</v>
      </c>
      <c r="E5" s="6">
        <f>HLOOKUP(StudentRepresentatives[[#This Row],[Post-Secondary Years]],$P$13:$U$14,2)</f>
        <v>15.75</v>
      </c>
      <c r="F5">
        <v>2026</v>
      </c>
      <c r="G5" t="s">
        <v>42</v>
      </c>
      <c r="H5" t="s">
        <v>43</v>
      </c>
      <c r="I5" t="s">
        <v>43</v>
      </c>
      <c r="J5" t="str">
        <f>IF(StudentRepresentatives[[#This Row],[Age]]&gt;23,"Yes","No")</f>
        <v>No</v>
      </c>
      <c r="K5" t="str">
        <f>IF(OR(StudentRepresentatives[[#This Row],[Post-Secondary Years]]&gt;=2,StudentRepresentatives[[#This Row],[Finance Certified]]="Yes"),"Yes","No")</f>
        <v>Yes</v>
      </c>
      <c r="L5" t="str">
        <f>IF(AND(StudentRepresentatives[[#This Row],[Age]]&gt;=21,StudentRepresentatives[[#This Row],[Post-Secondary Years]]&gt;=3),"Yes","No")</f>
        <v>Yes</v>
      </c>
      <c r="M5" t="str">
        <f>IF(StudentRepresentatives[[#This Row],[Elected]]="Yes","Elected",IF(StudentRepresentatives[[#This Row],[Finance Certified]]="Yes","Yes","No"))</f>
        <v>Yes</v>
      </c>
      <c r="N5">
        <f>IF(StudentRepresentatives[[#This Row],[Post-Secondary Years]]&gt;=4,2,1)</f>
        <v>2</v>
      </c>
    </row>
    <row r="6" spans="1:21" x14ac:dyDescent="0.35">
      <c r="A6" t="s">
        <v>57</v>
      </c>
      <c r="B6" t="s">
        <v>16</v>
      </c>
      <c r="C6">
        <v>19</v>
      </c>
      <c r="D6">
        <v>2</v>
      </c>
      <c r="E6" s="6">
        <f>HLOOKUP(StudentRepresentatives[[#This Row],[Post-Secondary Years]],$P$13:$U$14,2)</f>
        <v>15.75</v>
      </c>
      <c r="F6">
        <v>2027</v>
      </c>
      <c r="G6" t="s">
        <v>43</v>
      </c>
      <c r="H6" t="s">
        <v>43</v>
      </c>
      <c r="I6" t="s">
        <v>42</v>
      </c>
      <c r="J6" t="str">
        <f>IF(StudentRepresentatives[[#This Row],[Age]]&gt;23,"Yes","No")</f>
        <v>No</v>
      </c>
      <c r="K6" t="str">
        <f>IF(OR(StudentRepresentatives[[#This Row],[Post-Secondary Years]]&gt;=2,StudentRepresentatives[[#This Row],[Finance Certified]]="Yes"),"Yes","No")</f>
        <v>Yes</v>
      </c>
      <c r="L6" t="str">
        <f>IF(AND(StudentRepresentatives[[#This Row],[Age]]&gt;=21,StudentRepresentatives[[#This Row],[Post-Secondary Years]]&gt;=3),"Yes","No")</f>
        <v>No</v>
      </c>
      <c r="M6" t="str">
        <f>IF(StudentRepresentatives[[#This Row],[Elected]]="Yes","Elected",IF(StudentRepresentatives[[#This Row],[Finance Certified]]="Yes","Yes","No"))</f>
        <v>Elected</v>
      </c>
      <c r="N6">
        <f>IF(StudentRepresentatives[[#This Row],[Post-Secondary Years]]&gt;=4,2,1)</f>
        <v>1</v>
      </c>
    </row>
    <row r="7" spans="1:21" x14ac:dyDescent="0.35">
      <c r="A7" t="s">
        <v>58</v>
      </c>
      <c r="B7" t="s">
        <v>17</v>
      </c>
      <c r="C7">
        <v>24</v>
      </c>
      <c r="D7">
        <v>6</v>
      </c>
      <c r="E7" s="6">
        <f>HLOOKUP(StudentRepresentatives[[#This Row],[Post-Secondary Years]],$P$13:$U$14,2)</f>
        <v>16.5</v>
      </c>
      <c r="F7">
        <v>2028</v>
      </c>
      <c r="G7" t="s">
        <v>42</v>
      </c>
      <c r="H7" t="s">
        <v>42</v>
      </c>
      <c r="I7" t="s">
        <v>43</v>
      </c>
      <c r="J7" t="str">
        <f>IF(StudentRepresentatives[[#This Row],[Age]]&gt;23,"Yes","No")</f>
        <v>Yes</v>
      </c>
      <c r="K7" t="str">
        <f>IF(OR(StudentRepresentatives[[#This Row],[Post-Secondary Years]]&gt;=2,StudentRepresentatives[[#This Row],[Finance Certified]]="Yes"),"Yes","No")</f>
        <v>Yes</v>
      </c>
      <c r="L7" t="str">
        <f>IF(AND(StudentRepresentatives[[#This Row],[Age]]&gt;=21,StudentRepresentatives[[#This Row],[Post-Secondary Years]]&gt;=3),"Yes","No")</f>
        <v>Yes</v>
      </c>
      <c r="M7" t="str">
        <f>IF(StudentRepresentatives[[#This Row],[Elected]]="Yes","Elected",IF(StudentRepresentatives[[#This Row],[Finance Certified]]="Yes","Yes","No"))</f>
        <v>Yes</v>
      </c>
      <c r="N7">
        <f>IF(StudentRepresentatives[[#This Row],[Post-Secondary Years]]&gt;=4,2,1)</f>
        <v>2</v>
      </c>
      <c r="Q7" s="7" t="s">
        <v>51</v>
      </c>
      <c r="R7" s="7" t="s">
        <v>87</v>
      </c>
    </row>
    <row r="8" spans="1:21" x14ac:dyDescent="0.35">
      <c r="A8" t="s">
        <v>59</v>
      </c>
      <c r="B8" t="s">
        <v>18</v>
      </c>
      <c r="C8">
        <v>28</v>
      </c>
      <c r="D8">
        <v>10</v>
      </c>
      <c r="E8" s="6">
        <f>HLOOKUP(StudentRepresentatives[[#This Row],[Post-Secondary Years]],$P$13:$U$14,2)</f>
        <v>17.5</v>
      </c>
      <c r="F8">
        <v>2025</v>
      </c>
      <c r="G8" t="s">
        <v>42</v>
      </c>
      <c r="H8" t="s">
        <v>42</v>
      </c>
      <c r="I8" t="s">
        <v>43</v>
      </c>
      <c r="J8" t="str">
        <f>IF(StudentRepresentatives[[#This Row],[Age]]&gt;23,"Yes","No")</f>
        <v>Yes</v>
      </c>
      <c r="K8" t="str">
        <f>IF(OR(StudentRepresentatives[[#This Row],[Post-Secondary Years]]&gt;=2,StudentRepresentatives[[#This Row],[Finance Certified]]="Yes"),"Yes","No")</f>
        <v>Yes</v>
      </c>
      <c r="L8" t="str">
        <f>IF(AND(StudentRepresentatives[[#This Row],[Age]]&gt;=21,StudentRepresentatives[[#This Row],[Post-Secondary Years]]&gt;=3),"Yes","No")</f>
        <v>Yes</v>
      </c>
      <c r="M8" t="str">
        <f>IF(StudentRepresentatives[[#This Row],[Elected]]="Yes","Elected",IF(StudentRepresentatives[[#This Row],[Finance Certified]]="Yes","Yes","No"))</f>
        <v>Yes</v>
      </c>
      <c r="N8">
        <f>IF(StudentRepresentatives[[#This Row],[Post-Secondary Years]]&gt;=4,2,1)</f>
        <v>2</v>
      </c>
      <c r="P8" s="11" t="s">
        <v>86</v>
      </c>
      <c r="Q8" s="8">
        <f>COUNTIF(StudentRepresentatives[Elected],"Yes")</f>
        <v>11</v>
      </c>
      <c r="R8" s="9">
        <f>AVERAGEIF(StudentRepresentatives[Elected],"Yes",StudentRepresentatives[Post-Secondary Years])</f>
        <v>4</v>
      </c>
    </row>
    <row r="9" spans="1:21" x14ac:dyDescent="0.35">
      <c r="A9" t="s">
        <v>60</v>
      </c>
      <c r="B9" t="s">
        <v>19</v>
      </c>
      <c r="C9">
        <v>18</v>
      </c>
      <c r="D9">
        <v>0</v>
      </c>
      <c r="E9" s="6">
        <f>HLOOKUP(StudentRepresentatives[[#This Row],[Post-Secondary Years]],$P$13:$U$14,2)</f>
        <v>15</v>
      </c>
      <c r="F9">
        <v>2029</v>
      </c>
      <c r="G9" t="s">
        <v>43</v>
      </c>
      <c r="H9" t="s">
        <v>43</v>
      </c>
      <c r="I9" t="s">
        <v>43</v>
      </c>
      <c r="J9" t="str">
        <f>IF(StudentRepresentatives[[#This Row],[Age]]&gt;23,"Yes","No")</f>
        <v>No</v>
      </c>
      <c r="K9" t="str">
        <f>IF(OR(StudentRepresentatives[[#This Row],[Post-Secondary Years]]&gt;=2,StudentRepresentatives[[#This Row],[Finance Certified]]="Yes"),"Yes","No")</f>
        <v>No</v>
      </c>
      <c r="L9" t="str">
        <f>IF(AND(StudentRepresentatives[[#This Row],[Age]]&gt;=21,StudentRepresentatives[[#This Row],[Post-Secondary Years]]&gt;=3),"Yes","No")</f>
        <v>No</v>
      </c>
      <c r="M9" t="str">
        <f>IF(StudentRepresentatives[[#This Row],[Elected]]="Yes","Elected",IF(StudentRepresentatives[[#This Row],[Finance Certified]]="Yes","Yes","No"))</f>
        <v>No</v>
      </c>
      <c r="N9">
        <f>IF(StudentRepresentatives[[#This Row],[Post-Secondary Years]]&gt;=4,2,1)</f>
        <v>1</v>
      </c>
      <c r="P9" s="11" t="s">
        <v>50</v>
      </c>
      <c r="Q9" s="8">
        <f>COUNTA(StudentRepresentatives[Elected])</f>
        <v>30</v>
      </c>
      <c r="R9" s="9">
        <f>AVERAGE(StudentRepresentatives[Post-Secondary Years])</f>
        <v>3.8</v>
      </c>
    </row>
    <row r="10" spans="1:21" x14ac:dyDescent="0.35">
      <c r="A10" t="s">
        <v>61</v>
      </c>
      <c r="B10" t="s">
        <v>20</v>
      </c>
      <c r="C10">
        <v>24</v>
      </c>
      <c r="D10">
        <v>6</v>
      </c>
      <c r="E10" s="6">
        <f>HLOOKUP(StudentRepresentatives[[#This Row],[Post-Secondary Years]],$P$13:$U$14,2)</f>
        <v>16.5</v>
      </c>
      <c r="F10">
        <v>2028</v>
      </c>
      <c r="G10" t="s">
        <v>42</v>
      </c>
      <c r="H10" t="s">
        <v>42</v>
      </c>
      <c r="I10" t="s">
        <v>42</v>
      </c>
      <c r="J10" t="str">
        <f>IF(StudentRepresentatives[[#This Row],[Age]]&gt;23,"Yes","No")</f>
        <v>Yes</v>
      </c>
      <c r="K10" t="str">
        <f>IF(OR(StudentRepresentatives[[#This Row],[Post-Secondary Years]]&gt;=2,StudentRepresentatives[[#This Row],[Finance Certified]]="Yes"),"Yes","No")</f>
        <v>Yes</v>
      </c>
      <c r="L10" t="str">
        <f>IF(AND(StudentRepresentatives[[#This Row],[Age]]&gt;=21,StudentRepresentatives[[#This Row],[Post-Secondary Years]]&gt;=3),"Yes","No")</f>
        <v>Yes</v>
      </c>
      <c r="M10" t="str">
        <f>IF(StudentRepresentatives[[#This Row],[Elected]]="Yes","Elected",IF(StudentRepresentatives[[#This Row],[Finance Certified]]="Yes","Yes","No"))</f>
        <v>Elected</v>
      </c>
      <c r="N10">
        <f>IF(StudentRepresentatives[[#This Row],[Post-Secondary Years]]&gt;=4,2,1)</f>
        <v>2</v>
      </c>
    </row>
    <row r="11" spans="1:21" x14ac:dyDescent="0.35">
      <c r="A11" t="s">
        <v>62</v>
      </c>
      <c r="B11" t="s">
        <v>21</v>
      </c>
      <c r="C11">
        <v>21</v>
      </c>
      <c r="D11">
        <v>3</v>
      </c>
      <c r="E11" s="6">
        <f>HLOOKUP(StudentRepresentatives[[#This Row],[Post-Secondary Years]],$P$13:$U$14,2)</f>
        <v>15.75</v>
      </c>
      <c r="F11">
        <v>2025</v>
      </c>
      <c r="G11" t="s">
        <v>43</v>
      </c>
      <c r="H11" t="s">
        <v>43</v>
      </c>
      <c r="I11" t="s">
        <v>43</v>
      </c>
      <c r="J11" t="str">
        <f>IF(StudentRepresentatives[[#This Row],[Age]]&gt;23,"Yes","No")</f>
        <v>No</v>
      </c>
      <c r="K11" t="str">
        <f>IF(OR(StudentRepresentatives[[#This Row],[Post-Secondary Years]]&gt;=2,StudentRepresentatives[[#This Row],[Finance Certified]]="Yes"),"Yes","No")</f>
        <v>Yes</v>
      </c>
      <c r="L11" t="str">
        <f>IF(AND(StudentRepresentatives[[#This Row],[Age]]&gt;=21,StudentRepresentatives[[#This Row],[Post-Secondary Years]]&gt;=3),"Yes","No")</f>
        <v>Yes</v>
      </c>
      <c r="M11" t="str">
        <f>IF(StudentRepresentatives[[#This Row],[Elected]]="Yes","Elected",IF(StudentRepresentatives[[#This Row],[Finance Certified]]="Yes","Yes","No"))</f>
        <v>No</v>
      </c>
      <c r="N11">
        <f>IF(StudentRepresentatives[[#This Row],[Post-Secondary Years]]&gt;=4,2,1)</f>
        <v>1</v>
      </c>
    </row>
    <row r="12" spans="1:21" x14ac:dyDescent="0.35">
      <c r="A12" t="s">
        <v>63</v>
      </c>
      <c r="B12" t="s">
        <v>22</v>
      </c>
      <c r="C12">
        <v>23</v>
      </c>
      <c r="D12">
        <v>5</v>
      </c>
      <c r="E12" s="6">
        <f>HLOOKUP(StudentRepresentatives[[#This Row],[Post-Secondary Years]],$P$13:$U$14,2)</f>
        <v>16.5</v>
      </c>
      <c r="F12">
        <v>2026</v>
      </c>
      <c r="G12" t="s">
        <v>42</v>
      </c>
      <c r="H12" t="s">
        <v>43</v>
      </c>
      <c r="I12" t="s">
        <v>43</v>
      </c>
      <c r="J12" t="str">
        <f>IF(StudentRepresentatives[[#This Row],[Age]]&gt;23,"Yes","No")</f>
        <v>No</v>
      </c>
      <c r="K12" t="str">
        <f>IF(OR(StudentRepresentatives[[#This Row],[Post-Secondary Years]]&gt;=2,StudentRepresentatives[[#This Row],[Finance Certified]]="Yes"),"Yes","No")</f>
        <v>Yes</v>
      </c>
      <c r="L12" t="str">
        <f>IF(AND(StudentRepresentatives[[#This Row],[Age]]&gt;=21,StudentRepresentatives[[#This Row],[Post-Secondary Years]]&gt;=3),"Yes","No")</f>
        <v>Yes</v>
      </c>
      <c r="M12" t="str">
        <f>IF(StudentRepresentatives[[#This Row],[Elected]]="Yes","Elected",IF(StudentRepresentatives[[#This Row],[Finance Certified]]="Yes","Yes","No"))</f>
        <v>Yes</v>
      </c>
      <c r="N12">
        <f>IF(StudentRepresentatives[[#This Row],[Post-Secondary Years]]&gt;=4,2,1)</f>
        <v>2</v>
      </c>
    </row>
    <row r="13" spans="1:21" x14ac:dyDescent="0.35">
      <c r="A13" t="s">
        <v>64</v>
      </c>
      <c r="B13" t="s">
        <v>23</v>
      </c>
      <c r="C13">
        <v>18</v>
      </c>
      <c r="D13">
        <v>0</v>
      </c>
      <c r="E13" s="6">
        <f>HLOOKUP(StudentRepresentatives[[#This Row],[Post-Secondary Years]],$P$13:$U$14,2)</f>
        <v>15</v>
      </c>
      <c r="F13">
        <v>2027</v>
      </c>
      <c r="G13" t="s">
        <v>43</v>
      </c>
      <c r="H13" t="s">
        <v>43</v>
      </c>
      <c r="I13" t="s">
        <v>43</v>
      </c>
      <c r="J13" t="str">
        <f>IF(StudentRepresentatives[[#This Row],[Age]]&gt;23,"Yes","No")</f>
        <v>No</v>
      </c>
      <c r="K13" t="str">
        <f>IF(OR(StudentRepresentatives[[#This Row],[Post-Secondary Years]]&gt;=2,StudentRepresentatives[[#This Row],[Finance Certified]]="Yes"),"Yes","No")</f>
        <v>No</v>
      </c>
      <c r="L13" t="str">
        <f>IF(AND(StudentRepresentatives[[#This Row],[Age]]&gt;=21,StudentRepresentatives[[#This Row],[Post-Secondary Years]]&gt;=3),"Yes","No")</f>
        <v>No</v>
      </c>
      <c r="M13" t="str">
        <f>IF(StudentRepresentatives[[#This Row],[Elected]]="Yes","Elected",IF(StudentRepresentatives[[#This Row],[Finance Certified]]="Yes","Yes","No"))</f>
        <v>No</v>
      </c>
      <c r="N13">
        <f>IF(StudentRepresentatives[[#This Row],[Post-Secondary Years]]&gt;=4,2,1)</f>
        <v>1</v>
      </c>
      <c r="P13" s="10" t="s">
        <v>52</v>
      </c>
      <c r="Q13" s="8">
        <v>0</v>
      </c>
      <c r="R13" s="8">
        <v>1</v>
      </c>
      <c r="S13" s="8">
        <v>2</v>
      </c>
      <c r="T13" s="8">
        <v>5</v>
      </c>
      <c r="U13" s="8">
        <v>8</v>
      </c>
    </row>
    <row r="14" spans="1:21" x14ac:dyDescent="0.35">
      <c r="A14" t="s">
        <v>65</v>
      </c>
      <c r="B14" t="s">
        <v>24</v>
      </c>
      <c r="C14">
        <v>19</v>
      </c>
      <c r="D14">
        <v>1</v>
      </c>
      <c r="E14" s="6">
        <f>HLOOKUP(StudentRepresentatives[[#This Row],[Post-Secondary Years]],$P$13:$U$14,2)</f>
        <v>15.25</v>
      </c>
      <c r="F14">
        <v>2029</v>
      </c>
      <c r="G14" t="s">
        <v>42</v>
      </c>
      <c r="H14" t="s">
        <v>43</v>
      </c>
      <c r="I14" t="s">
        <v>43</v>
      </c>
      <c r="J14" t="str">
        <f>IF(StudentRepresentatives[[#This Row],[Age]]&gt;23,"Yes","No")</f>
        <v>No</v>
      </c>
      <c r="K14" t="str">
        <f>IF(OR(StudentRepresentatives[[#This Row],[Post-Secondary Years]]&gt;=2,StudentRepresentatives[[#This Row],[Finance Certified]]="Yes"),"Yes","No")</f>
        <v>Yes</v>
      </c>
      <c r="L14" t="str">
        <f>IF(AND(StudentRepresentatives[[#This Row],[Age]]&gt;=21,StudentRepresentatives[[#This Row],[Post-Secondary Years]]&gt;=3),"Yes","No")</f>
        <v>No</v>
      </c>
      <c r="M14" t="str">
        <f>IF(StudentRepresentatives[[#This Row],[Elected]]="Yes","Elected",IF(StudentRepresentatives[[#This Row],[Finance Certified]]="Yes","Yes","No"))</f>
        <v>Yes</v>
      </c>
      <c r="N14">
        <f>IF(StudentRepresentatives[[#This Row],[Post-Secondary Years]]&gt;=4,2,1)</f>
        <v>1</v>
      </c>
      <c r="P14" s="10" t="s">
        <v>47</v>
      </c>
      <c r="Q14" s="9">
        <v>15</v>
      </c>
      <c r="R14" s="9">
        <v>15.25</v>
      </c>
      <c r="S14" s="9">
        <v>15.75</v>
      </c>
      <c r="T14" s="9">
        <v>16.5</v>
      </c>
      <c r="U14" s="9">
        <v>17.5</v>
      </c>
    </row>
    <row r="15" spans="1:21" x14ac:dyDescent="0.35">
      <c r="A15" t="s">
        <v>66</v>
      </c>
      <c r="B15" t="s">
        <v>25</v>
      </c>
      <c r="C15">
        <v>21</v>
      </c>
      <c r="D15">
        <v>3</v>
      </c>
      <c r="E15" s="6">
        <f>HLOOKUP(StudentRepresentatives[[#This Row],[Post-Secondary Years]],$P$13:$U$14,2)</f>
        <v>15.75</v>
      </c>
      <c r="F15">
        <v>2026</v>
      </c>
      <c r="G15" t="s">
        <v>42</v>
      </c>
      <c r="H15" t="s">
        <v>43</v>
      </c>
      <c r="I15" t="s">
        <v>43</v>
      </c>
      <c r="J15" t="str">
        <f>IF(StudentRepresentatives[[#This Row],[Age]]&gt;23,"Yes","No")</f>
        <v>No</v>
      </c>
      <c r="K15" t="str">
        <f>IF(OR(StudentRepresentatives[[#This Row],[Post-Secondary Years]]&gt;=2,StudentRepresentatives[[#This Row],[Finance Certified]]="Yes"),"Yes","No")</f>
        <v>Yes</v>
      </c>
      <c r="L15" t="str">
        <f>IF(AND(StudentRepresentatives[[#This Row],[Age]]&gt;=21,StudentRepresentatives[[#This Row],[Post-Secondary Years]]&gt;=3),"Yes","No")</f>
        <v>Yes</v>
      </c>
      <c r="M15" t="str">
        <f>IF(StudentRepresentatives[[#This Row],[Elected]]="Yes","Elected",IF(StudentRepresentatives[[#This Row],[Finance Certified]]="Yes","Yes","No"))</f>
        <v>Yes</v>
      </c>
      <c r="N15">
        <f>IF(StudentRepresentatives[[#This Row],[Post-Secondary Years]]&gt;=4,2,1)</f>
        <v>1</v>
      </c>
    </row>
    <row r="16" spans="1:21" x14ac:dyDescent="0.35">
      <c r="A16" t="s">
        <v>67</v>
      </c>
      <c r="B16" t="s">
        <v>26</v>
      </c>
      <c r="C16">
        <v>26</v>
      </c>
      <c r="D16">
        <v>8</v>
      </c>
      <c r="E16" s="6">
        <f>HLOOKUP(StudentRepresentatives[[#This Row],[Post-Secondary Years]],$P$13:$U$14,2)</f>
        <v>17.5</v>
      </c>
      <c r="F16">
        <v>2026</v>
      </c>
      <c r="G16" t="s">
        <v>42</v>
      </c>
      <c r="H16" t="s">
        <v>42</v>
      </c>
      <c r="I16" t="s">
        <v>43</v>
      </c>
      <c r="J16" t="str">
        <f>IF(StudentRepresentatives[[#This Row],[Age]]&gt;23,"Yes","No")</f>
        <v>Yes</v>
      </c>
      <c r="K16" t="str">
        <f>IF(OR(StudentRepresentatives[[#This Row],[Post-Secondary Years]]&gt;=2,StudentRepresentatives[[#This Row],[Finance Certified]]="Yes"),"Yes","No")</f>
        <v>Yes</v>
      </c>
      <c r="L16" t="str">
        <f>IF(AND(StudentRepresentatives[[#This Row],[Age]]&gt;=21,StudentRepresentatives[[#This Row],[Post-Secondary Years]]&gt;=3),"Yes","No")</f>
        <v>Yes</v>
      </c>
      <c r="M16" t="str">
        <f>IF(StudentRepresentatives[[#This Row],[Elected]]="Yes","Elected",IF(StudentRepresentatives[[#This Row],[Finance Certified]]="Yes","Yes","No"))</f>
        <v>Yes</v>
      </c>
      <c r="N16">
        <f>IF(StudentRepresentatives[[#This Row],[Post-Secondary Years]]&gt;=4,2,1)</f>
        <v>2</v>
      </c>
    </row>
    <row r="17" spans="1:14" x14ac:dyDescent="0.35">
      <c r="A17" t="s">
        <v>68</v>
      </c>
      <c r="B17" t="s">
        <v>27</v>
      </c>
      <c r="C17">
        <v>22</v>
      </c>
      <c r="D17">
        <v>4</v>
      </c>
      <c r="E17" s="6">
        <f>HLOOKUP(StudentRepresentatives[[#This Row],[Post-Secondary Years]],$P$13:$U$14,2)</f>
        <v>15.75</v>
      </c>
      <c r="F17">
        <v>2028</v>
      </c>
      <c r="G17" t="s">
        <v>42</v>
      </c>
      <c r="H17" t="s">
        <v>43</v>
      </c>
      <c r="I17" t="s">
        <v>43</v>
      </c>
      <c r="J17" t="str">
        <f>IF(StudentRepresentatives[[#This Row],[Age]]&gt;23,"Yes","No")</f>
        <v>No</v>
      </c>
      <c r="K17" t="str">
        <f>IF(OR(StudentRepresentatives[[#This Row],[Post-Secondary Years]]&gt;=2,StudentRepresentatives[[#This Row],[Finance Certified]]="Yes"),"Yes","No")</f>
        <v>Yes</v>
      </c>
      <c r="L17" t="str">
        <f>IF(AND(StudentRepresentatives[[#This Row],[Age]]&gt;=21,StudentRepresentatives[[#This Row],[Post-Secondary Years]]&gt;=3),"Yes","No")</f>
        <v>Yes</v>
      </c>
      <c r="M17" t="str">
        <f>IF(StudentRepresentatives[[#This Row],[Elected]]="Yes","Elected",IF(StudentRepresentatives[[#This Row],[Finance Certified]]="Yes","Yes","No"))</f>
        <v>Yes</v>
      </c>
      <c r="N17">
        <f>IF(StudentRepresentatives[[#This Row],[Post-Secondary Years]]&gt;=4,2,1)</f>
        <v>2</v>
      </c>
    </row>
    <row r="18" spans="1:14" x14ac:dyDescent="0.35">
      <c r="A18" t="s">
        <v>69</v>
      </c>
      <c r="B18" t="s">
        <v>28</v>
      </c>
      <c r="C18">
        <v>22</v>
      </c>
      <c r="D18">
        <v>4</v>
      </c>
      <c r="E18" s="6">
        <f>HLOOKUP(StudentRepresentatives[[#This Row],[Post-Secondary Years]],$P$13:$U$14,2)</f>
        <v>15.75</v>
      </c>
      <c r="F18">
        <v>2025</v>
      </c>
      <c r="G18" t="s">
        <v>42</v>
      </c>
      <c r="H18" t="s">
        <v>43</v>
      </c>
      <c r="I18" t="s">
        <v>42</v>
      </c>
      <c r="J18" t="str">
        <f>IF(StudentRepresentatives[[#This Row],[Age]]&gt;23,"Yes","No")</f>
        <v>No</v>
      </c>
      <c r="K18" t="str">
        <f>IF(OR(StudentRepresentatives[[#This Row],[Post-Secondary Years]]&gt;=2,StudentRepresentatives[[#This Row],[Finance Certified]]="Yes"),"Yes","No")</f>
        <v>Yes</v>
      </c>
      <c r="L18" t="str">
        <f>IF(AND(StudentRepresentatives[[#This Row],[Age]]&gt;=21,StudentRepresentatives[[#This Row],[Post-Secondary Years]]&gt;=3),"Yes","No")</f>
        <v>Yes</v>
      </c>
      <c r="M18" t="str">
        <f>IF(StudentRepresentatives[[#This Row],[Elected]]="Yes","Elected",IF(StudentRepresentatives[[#This Row],[Finance Certified]]="Yes","Yes","No"))</f>
        <v>Elected</v>
      </c>
      <c r="N18">
        <f>IF(StudentRepresentatives[[#This Row],[Post-Secondary Years]]&gt;=4,2,1)</f>
        <v>2</v>
      </c>
    </row>
    <row r="19" spans="1:14" x14ac:dyDescent="0.35">
      <c r="A19" t="s">
        <v>70</v>
      </c>
      <c r="B19" t="s">
        <v>29</v>
      </c>
      <c r="C19">
        <v>20</v>
      </c>
      <c r="D19">
        <v>2</v>
      </c>
      <c r="E19" s="6">
        <f>HLOOKUP(StudentRepresentatives[[#This Row],[Post-Secondary Years]],$P$13:$U$14,2)</f>
        <v>15.75</v>
      </c>
      <c r="F19">
        <v>2025</v>
      </c>
      <c r="G19" t="s">
        <v>42</v>
      </c>
      <c r="H19" t="s">
        <v>43</v>
      </c>
      <c r="I19" t="s">
        <v>43</v>
      </c>
      <c r="J19" t="str">
        <f>IF(StudentRepresentatives[[#This Row],[Age]]&gt;23,"Yes","No")</f>
        <v>No</v>
      </c>
      <c r="K19" t="str">
        <f>IF(OR(StudentRepresentatives[[#This Row],[Post-Secondary Years]]&gt;=2,StudentRepresentatives[[#This Row],[Finance Certified]]="Yes"),"Yes","No")</f>
        <v>Yes</v>
      </c>
      <c r="L19" t="str">
        <f>IF(AND(StudentRepresentatives[[#This Row],[Age]]&gt;=21,StudentRepresentatives[[#This Row],[Post-Secondary Years]]&gt;=3),"Yes","No")</f>
        <v>No</v>
      </c>
      <c r="M19" t="str">
        <f>IF(StudentRepresentatives[[#This Row],[Elected]]="Yes","Elected",IF(StudentRepresentatives[[#This Row],[Finance Certified]]="Yes","Yes","No"))</f>
        <v>Yes</v>
      </c>
      <c r="N19">
        <f>IF(StudentRepresentatives[[#This Row],[Post-Secondary Years]]&gt;=4,2,1)</f>
        <v>1</v>
      </c>
    </row>
    <row r="20" spans="1:14" x14ac:dyDescent="0.35">
      <c r="A20" t="s">
        <v>71</v>
      </c>
      <c r="B20" t="s">
        <v>30</v>
      </c>
      <c r="C20">
        <v>21</v>
      </c>
      <c r="D20">
        <v>3</v>
      </c>
      <c r="E20" s="6">
        <f>HLOOKUP(StudentRepresentatives[[#This Row],[Post-Secondary Years]],$P$13:$U$14,2)</f>
        <v>15.75</v>
      </c>
      <c r="F20">
        <v>2029</v>
      </c>
      <c r="G20" t="s">
        <v>43</v>
      </c>
      <c r="H20" t="s">
        <v>43</v>
      </c>
      <c r="I20" t="s">
        <v>43</v>
      </c>
      <c r="J20" t="str">
        <f>IF(StudentRepresentatives[[#This Row],[Age]]&gt;23,"Yes","No")</f>
        <v>No</v>
      </c>
      <c r="K20" t="str">
        <f>IF(OR(StudentRepresentatives[[#This Row],[Post-Secondary Years]]&gt;=2,StudentRepresentatives[[#This Row],[Finance Certified]]="Yes"),"Yes","No")</f>
        <v>Yes</v>
      </c>
      <c r="L20" t="str">
        <f>IF(AND(StudentRepresentatives[[#This Row],[Age]]&gt;=21,StudentRepresentatives[[#This Row],[Post-Secondary Years]]&gt;=3),"Yes","No")</f>
        <v>Yes</v>
      </c>
      <c r="M20" t="str">
        <f>IF(StudentRepresentatives[[#This Row],[Elected]]="Yes","Elected",IF(StudentRepresentatives[[#This Row],[Finance Certified]]="Yes","Yes","No"))</f>
        <v>No</v>
      </c>
      <c r="N20">
        <f>IF(StudentRepresentatives[[#This Row],[Post-Secondary Years]]&gt;=4,2,1)</f>
        <v>1</v>
      </c>
    </row>
    <row r="21" spans="1:14" x14ac:dyDescent="0.35">
      <c r="A21" t="s">
        <v>72</v>
      </c>
      <c r="B21" t="s">
        <v>31</v>
      </c>
      <c r="C21">
        <v>19</v>
      </c>
      <c r="D21">
        <v>1</v>
      </c>
      <c r="E21" s="6">
        <f>HLOOKUP(StudentRepresentatives[[#This Row],[Post-Secondary Years]],$P$13:$U$14,2)</f>
        <v>15.25</v>
      </c>
      <c r="F21">
        <v>2025</v>
      </c>
      <c r="G21" t="s">
        <v>42</v>
      </c>
      <c r="H21" t="s">
        <v>43</v>
      </c>
      <c r="I21" t="s">
        <v>42</v>
      </c>
      <c r="J21" t="str">
        <f>IF(StudentRepresentatives[[#This Row],[Age]]&gt;23,"Yes","No")</f>
        <v>No</v>
      </c>
      <c r="K21" t="str">
        <f>IF(OR(StudentRepresentatives[[#This Row],[Post-Secondary Years]]&gt;=2,StudentRepresentatives[[#This Row],[Finance Certified]]="Yes"),"Yes","No")</f>
        <v>Yes</v>
      </c>
      <c r="L21" t="str">
        <f>IF(AND(StudentRepresentatives[[#This Row],[Age]]&gt;=21,StudentRepresentatives[[#This Row],[Post-Secondary Years]]&gt;=3),"Yes","No")</f>
        <v>No</v>
      </c>
      <c r="M21" t="str">
        <f>IF(StudentRepresentatives[[#This Row],[Elected]]="Yes","Elected",IF(StudentRepresentatives[[#This Row],[Finance Certified]]="Yes","Yes","No"))</f>
        <v>Elected</v>
      </c>
      <c r="N21">
        <f>IF(StudentRepresentatives[[#This Row],[Post-Secondary Years]]&gt;=4,2,1)</f>
        <v>1</v>
      </c>
    </row>
    <row r="22" spans="1:14" x14ac:dyDescent="0.35">
      <c r="A22" t="s">
        <v>73</v>
      </c>
      <c r="B22" t="s">
        <v>32</v>
      </c>
      <c r="C22">
        <v>24</v>
      </c>
      <c r="D22">
        <v>2</v>
      </c>
      <c r="E22" s="6">
        <f>HLOOKUP(StudentRepresentatives[[#This Row],[Post-Secondary Years]],$P$13:$U$14,2)</f>
        <v>15.75</v>
      </c>
      <c r="F22">
        <v>2028</v>
      </c>
      <c r="G22" t="s">
        <v>42</v>
      </c>
      <c r="H22" t="s">
        <v>43</v>
      </c>
      <c r="I22" t="s">
        <v>42</v>
      </c>
      <c r="J22" t="str">
        <f>IF(StudentRepresentatives[[#This Row],[Age]]&gt;23,"Yes","No")</f>
        <v>Yes</v>
      </c>
      <c r="K22" t="str">
        <f>IF(OR(StudentRepresentatives[[#This Row],[Post-Secondary Years]]&gt;=2,StudentRepresentatives[[#This Row],[Finance Certified]]="Yes"),"Yes","No")</f>
        <v>Yes</v>
      </c>
      <c r="L22" t="str">
        <f>IF(AND(StudentRepresentatives[[#This Row],[Age]]&gt;=21,StudentRepresentatives[[#This Row],[Post-Secondary Years]]&gt;=3),"Yes","No")</f>
        <v>No</v>
      </c>
      <c r="M22" t="str">
        <f>IF(StudentRepresentatives[[#This Row],[Elected]]="Yes","Elected",IF(StudentRepresentatives[[#This Row],[Finance Certified]]="Yes","Yes","No"))</f>
        <v>Elected</v>
      </c>
      <c r="N22">
        <f>IF(StudentRepresentatives[[#This Row],[Post-Secondary Years]]&gt;=4,2,1)</f>
        <v>1</v>
      </c>
    </row>
    <row r="23" spans="1:14" x14ac:dyDescent="0.35">
      <c r="A23" t="s">
        <v>74</v>
      </c>
      <c r="B23" t="s">
        <v>12</v>
      </c>
      <c r="C23">
        <v>18</v>
      </c>
      <c r="D23">
        <v>0</v>
      </c>
      <c r="E23" s="6">
        <f>HLOOKUP(StudentRepresentatives[[#This Row],[Post-Secondary Years]],$P$13:$U$14,2)</f>
        <v>15</v>
      </c>
      <c r="F23">
        <v>2027</v>
      </c>
      <c r="G23" t="s">
        <v>43</v>
      </c>
      <c r="H23" t="s">
        <v>43</v>
      </c>
      <c r="I23" t="s">
        <v>43</v>
      </c>
      <c r="J23" t="str">
        <f>IF(StudentRepresentatives[[#This Row],[Age]]&gt;23,"Yes","No")</f>
        <v>No</v>
      </c>
      <c r="K23" t="str">
        <f>IF(OR(StudentRepresentatives[[#This Row],[Post-Secondary Years]]&gt;=2,StudentRepresentatives[[#This Row],[Finance Certified]]="Yes"),"Yes","No")</f>
        <v>No</v>
      </c>
      <c r="L23" t="str">
        <f>IF(AND(StudentRepresentatives[[#This Row],[Age]]&gt;=21,StudentRepresentatives[[#This Row],[Post-Secondary Years]]&gt;=3),"Yes","No")</f>
        <v>No</v>
      </c>
      <c r="M23" t="str">
        <f>IF(StudentRepresentatives[[#This Row],[Elected]]="Yes","Elected",IF(StudentRepresentatives[[#This Row],[Finance Certified]]="Yes","Yes","No"))</f>
        <v>No</v>
      </c>
      <c r="N23">
        <f>IF(StudentRepresentatives[[#This Row],[Post-Secondary Years]]&gt;=4,2,1)</f>
        <v>1</v>
      </c>
    </row>
    <row r="24" spans="1:14" x14ac:dyDescent="0.35">
      <c r="A24" t="s">
        <v>75</v>
      </c>
      <c r="B24" t="s">
        <v>33</v>
      </c>
      <c r="C24">
        <v>25</v>
      </c>
      <c r="D24">
        <v>5</v>
      </c>
      <c r="E24" s="6">
        <f>HLOOKUP(StudentRepresentatives[[#This Row],[Post-Secondary Years]],$P$13:$U$14,2)</f>
        <v>16.5</v>
      </c>
      <c r="F24">
        <v>2026</v>
      </c>
      <c r="G24" t="s">
        <v>42</v>
      </c>
      <c r="H24" t="s">
        <v>42</v>
      </c>
      <c r="I24" t="s">
        <v>42</v>
      </c>
      <c r="J24" t="str">
        <f>IF(StudentRepresentatives[[#This Row],[Age]]&gt;23,"Yes","No")</f>
        <v>Yes</v>
      </c>
      <c r="K24" t="str">
        <f>IF(OR(StudentRepresentatives[[#This Row],[Post-Secondary Years]]&gt;=2,StudentRepresentatives[[#This Row],[Finance Certified]]="Yes"),"Yes","No")</f>
        <v>Yes</v>
      </c>
      <c r="L24" t="str">
        <f>IF(AND(StudentRepresentatives[[#This Row],[Age]]&gt;=21,StudentRepresentatives[[#This Row],[Post-Secondary Years]]&gt;=3),"Yes","No")</f>
        <v>Yes</v>
      </c>
      <c r="M24" t="str">
        <f>IF(StudentRepresentatives[[#This Row],[Elected]]="Yes","Elected",IF(StudentRepresentatives[[#This Row],[Finance Certified]]="Yes","Yes","No"))</f>
        <v>Elected</v>
      </c>
      <c r="N24">
        <f>IF(StudentRepresentatives[[#This Row],[Post-Secondary Years]]&gt;=4,2,1)</f>
        <v>2</v>
      </c>
    </row>
    <row r="25" spans="1:14" x14ac:dyDescent="0.35">
      <c r="A25" t="s">
        <v>76</v>
      </c>
      <c r="B25" t="s">
        <v>41</v>
      </c>
      <c r="C25">
        <v>24</v>
      </c>
      <c r="D25">
        <v>6</v>
      </c>
      <c r="E25" s="6">
        <f>HLOOKUP(StudentRepresentatives[[#This Row],[Post-Secondary Years]],$P$13:$U$14,2)</f>
        <v>16.5</v>
      </c>
      <c r="F25">
        <v>2025</v>
      </c>
      <c r="G25" t="s">
        <v>42</v>
      </c>
      <c r="H25" t="s">
        <v>42</v>
      </c>
      <c r="I25" t="s">
        <v>42</v>
      </c>
      <c r="J25" t="str">
        <f>IF(StudentRepresentatives[[#This Row],[Age]]&gt;23,"Yes","No")</f>
        <v>Yes</v>
      </c>
      <c r="K25" t="str">
        <f>IF(OR(StudentRepresentatives[[#This Row],[Post-Secondary Years]]&gt;=2,StudentRepresentatives[[#This Row],[Finance Certified]]="Yes"),"Yes","No")</f>
        <v>Yes</v>
      </c>
      <c r="L25" t="str">
        <f>IF(AND(StudentRepresentatives[[#This Row],[Age]]&gt;=21,StudentRepresentatives[[#This Row],[Post-Secondary Years]]&gt;=3),"Yes","No")</f>
        <v>Yes</v>
      </c>
      <c r="M25" t="str">
        <f>IF(StudentRepresentatives[[#This Row],[Elected]]="Yes","Elected",IF(StudentRepresentatives[[#This Row],[Finance Certified]]="Yes","Yes","No"))</f>
        <v>Elected</v>
      </c>
      <c r="N25">
        <f>IF(StudentRepresentatives[[#This Row],[Post-Secondary Years]]&gt;=4,2,1)</f>
        <v>2</v>
      </c>
    </row>
    <row r="26" spans="1:14" x14ac:dyDescent="0.35">
      <c r="A26" t="s">
        <v>77</v>
      </c>
      <c r="B26" t="s">
        <v>34</v>
      </c>
      <c r="C26">
        <v>18</v>
      </c>
      <c r="D26">
        <v>0</v>
      </c>
      <c r="E26" s="6">
        <f>HLOOKUP(StudentRepresentatives[[#This Row],[Post-Secondary Years]],$P$13:$U$14,2)</f>
        <v>15</v>
      </c>
      <c r="F26">
        <v>2028</v>
      </c>
      <c r="G26" t="s">
        <v>43</v>
      </c>
      <c r="H26" t="s">
        <v>43</v>
      </c>
      <c r="I26" t="s">
        <v>43</v>
      </c>
      <c r="J26" t="str">
        <f>IF(StudentRepresentatives[[#This Row],[Age]]&gt;23,"Yes","No")</f>
        <v>No</v>
      </c>
      <c r="K26" t="str">
        <f>IF(OR(StudentRepresentatives[[#This Row],[Post-Secondary Years]]&gt;=2,StudentRepresentatives[[#This Row],[Finance Certified]]="Yes"),"Yes","No")</f>
        <v>No</v>
      </c>
      <c r="L26" t="str">
        <f>IF(AND(StudentRepresentatives[[#This Row],[Age]]&gt;=21,StudentRepresentatives[[#This Row],[Post-Secondary Years]]&gt;=3),"Yes","No")</f>
        <v>No</v>
      </c>
      <c r="M26" t="str">
        <f>IF(StudentRepresentatives[[#This Row],[Elected]]="Yes","Elected",IF(StudentRepresentatives[[#This Row],[Finance Certified]]="Yes","Yes","No"))</f>
        <v>No</v>
      </c>
      <c r="N26">
        <f>IF(StudentRepresentatives[[#This Row],[Post-Secondary Years]]&gt;=4,2,1)</f>
        <v>1</v>
      </c>
    </row>
    <row r="27" spans="1:14" x14ac:dyDescent="0.35">
      <c r="A27" t="s">
        <v>78</v>
      </c>
      <c r="B27" t="s">
        <v>35</v>
      </c>
      <c r="C27">
        <v>23</v>
      </c>
      <c r="D27">
        <v>5</v>
      </c>
      <c r="E27" s="6">
        <f>HLOOKUP(StudentRepresentatives[[#This Row],[Post-Secondary Years]],$P$13:$U$14,2)</f>
        <v>16.5</v>
      </c>
      <c r="F27">
        <v>2026</v>
      </c>
      <c r="G27" t="s">
        <v>42</v>
      </c>
      <c r="H27" t="s">
        <v>43</v>
      </c>
      <c r="I27" t="s">
        <v>43</v>
      </c>
      <c r="J27" t="str">
        <f>IF(StudentRepresentatives[[#This Row],[Age]]&gt;23,"Yes","No")</f>
        <v>No</v>
      </c>
      <c r="K27" t="str">
        <f>IF(OR(StudentRepresentatives[[#This Row],[Post-Secondary Years]]&gt;=2,StudentRepresentatives[[#This Row],[Finance Certified]]="Yes"),"Yes","No")</f>
        <v>Yes</v>
      </c>
      <c r="L27" t="str">
        <f>IF(AND(StudentRepresentatives[[#This Row],[Age]]&gt;=21,StudentRepresentatives[[#This Row],[Post-Secondary Years]]&gt;=3),"Yes","No")</f>
        <v>Yes</v>
      </c>
      <c r="M27" t="str">
        <f>IF(StudentRepresentatives[[#This Row],[Elected]]="Yes","Elected",IF(StudentRepresentatives[[#This Row],[Finance Certified]]="Yes","Yes","No"))</f>
        <v>Yes</v>
      </c>
      <c r="N27">
        <f>IF(StudentRepresentatives[[#This Row],[Post-Secondary Years]]&gt;=4,2,1)</f>
        <v>2</v>
      </c>
    </row>
    <row r="28" spans="1:14" x14ac:dyDescent="0.35">
      <c r="A28" t="s">
        <v>79</v>
      </c>
      <c r="B28" t="s">
        <v>36</v>
      </c>
      <c r="C28">
        <v>19</v>
      </c>
      <c r="D28">
        <v>1</v>
      </c>
      <c r="E28" s="6">
        <f>HLOOKUP(StudentRepresentatives[[#This Row],[Post-Secondary Years]],$P$13:$U$14,2)</f>
        <v>15.25</v>
      </c>
      <c r="F28">
        <v>2026</v>
      </c>
      <c r="G28" t="s">
        <v>42</v>
      </c>
      <c r="H28" t="s">
        <v>43</v>
      </c>
      <c r="I28" t="s">
        <v>42</v>
      </c>
      <c r="J28" t="str">
        <f>IF(StudentRepresentatives[[#This Row],[Age]]&gt;23,"Yes","No")</f>
        <v>No</v>
      </c>
      <c r="K28" t="str">
        <f>IF(OR(StudentRepresentatives[[#This Row],[Post-Secondary Years]]&gt;=2,StudentRepresentatives[[#This Row],[Finance Certified]]="Yes"),"Yes","No")</f>
        <v>Yes</v>
      </c>
      <c r="L28" t="str">
        <f>IF(AND(StudentRepresentatives[[#This Row],[Age]]&gt;=21,StudentRepresentatives[[#This Row],[Post-Secondary Years]]&gt;=3),"Yes","No")</f>
        <v>No</v>
      </c>
      <c r="M28" t="str">
        <f>IF(StudentRepresentatives[[#This Row],[Elected]]="Yes","Elected",IF(StudentRepresentatives[[#This Row],[Finance Certified]]="Yes","Yes","No"))</f>
        <v>Elected</v>
      </c>
      <c r="N28">
        <f>IF(StudentRepresentatives[[#This Row],[Post-Secondary Years]]&gt;=4,2,1)</f>
        <v>1</v>
      </c>
    </row>
    <row r="29" spans="1:14" x14ac:dyDescent="0.35">
      <c r="A29" t="s">
        <v>80</v>
      </c>
      <c r="B29" t="s">
        <v>37</v>
      </c>
      <c r="C29">
        <v>29</v>
      </c>
      <c r="D29">
        <v>9</v>
      </c>
      <c r="E29" s="6">
        <f>HLOOKUP(StudentRepresentatives[[#This Row],[Post-Secondary Years]],$P$13:$U$14,2)</f>
        <v>17.5</v>
      </c>
      <c r="F29">
        <v>2026</v>
      </c>
      <c r="G29" t="s">
        <v>42</v>
      </c>
      <c r="H29" t="s">
        <v>42</v>
      </c>
      <c r="I29" t="s">
        <v>43</v>
      </c>
      <c r="J29" t="str">
        <f>IF(StudentRepresentatives[[#This Row],[Age]]&gt;23,"Yes","No")</f>
        <v>Yes</v>
      </c>
      <c r="K29" t="str">
        <f>IF(OR(StudentRepresentatives[[#This Row],[Post-Secondary Years]]&gt;=2,StudentRepresentatives[[#This Row],[Finance Certified]]="Yes"),"Yes","No")</f>
        <v>Yes</v>
      </c>
      <c r="L29" t="str">
        <f>IF(AND(StudentRepresentatives[[#This Row],[Age]]&gt;=21,StudentRepresentatives[[#This Row],[Post-Secondary Years]]&gt;=3),"Yes","No")</f>
        <v>Yes</v>
      </c>
      <c r="M29" t="str">
        <f>IF(StudentRepresentatives[[#This Row],[Elected]]="Yes","Elected",IF(StudentRepresentatives[[#This Row],[Finance Certified]]="Yes","Yes","No"))</f>
        <v>Yes</v>
      </c>
      <c r="N29">
        <f>IF(StudentRepresentatives[[#This Row],[Post-Secondary Years]]&gt;=4,2,1)</f>
        <v>2</v>
      </c>
    </row>
    <row r="30" spans="1:14" x14ac:dyDescent="0.35">
      <c r="A30" t="s">
        <v>81</v>
      </c>
      <c r="B30" t="s">
        <v>38</v>
      </c>
      <c r="C30">
        <v>19</v>
      </c>
      <c r="D30">
        <v>1</v>
      </c>
      <c r="E30" s="6">
        <f>HLOOKUP(StudentRepresentatives[[#This Row],[Post-Secondary Years]],$P$13:$U$14,2)</f>
        <v>15.25</v>
      </c>
      <c r="F30">
        <v>2025</v>
      </c>
      <c r="G30" t="s">
        <v>43</v>
      </c>
      <c r="H30" t="s">
        <v>43</v>
      </c>
      <c r="I30" t="s">
        <v>43</v>
      </c>
      <c r="J30" t="str">
        <f>IF(StudentRepresentatives[[#This Row],[Age]]&gt;23,"Yes","No")</f>
        <v>No</v>
      </c>
      <c r="K30" t="str">
        <f>IF(OR(StudentRepresentatives[[#This Row],[Post-Secondary Years]]&gt;=2,StudentRepresentatives[[#This Row],[Finance Certified]]="Yes"),"Yes","No")</f>
        <v>No</v>
      </c>
      <c r="L30" t="str">
        <f>IF(AND(StudentRepresentatives[[#This Row],[Age]]&gt;=21,StudentRepresentatives[[#This Row],[Post-Secondary Years]]&gt;=3),"Yes","No")</f>
        <v>No</v>
      </c>
      <c r="M30" t="str">
        <f>IF(StudentRepresentatives[[#This Row],[Elected]]="Yes","Elected",IF(StudentRepresentatives[[#This Row],[Finance Certified]]="Yes","Yes","No"))</f>
        <v>No</v>
      </c>
      <c r="N30">
        <f>IF(StudentRepresentatives[[#This Row],[Post-Secondary Years]]&gt;=4,2,1)</f>
        <v>1</v>
      </c>
    </row>
    <row r="31" spans="1:14" x14ac:dyDescent="0.35">
      <c r="A31" t="s">
        <v>82</v>
      </c>
      <c r="B31" t="s">
        <v>39</v>
      </c>
      <c r="C31">
        <v>25</v>
      </c>
      <c r="D31">
        <v>7</v>
      </c>
      <c r="E31" s="6">
        <f>HLOOKUP(StudentRepresentatives[[#This Row],[Post-Secondary Years]],$P$13:$U$14,2)</f>
        <v>16.5</v>
      </c>
      <c r="F31">
        <v>2026</v>
      </c>
      <c r="G31" t="s">
        <v>42</v>
      </c>
      <c r="H31" t="s">
        <v>42</v>
      </c>
      <c r="I31" t="s">
        <v>42</v>
      </c>
      <c r="J31" t="str">
        <f>IF(StudentRepresentatives[[#This Row],[Age]]&gt;23,"Yes","No")</f>
        <v>Yes</v>
      </c>
      <c r="K31" t="str">
        <f>IF(OR(StudentRepresentatives[[#This Row],[Post-Secondary Years]]&gt;=2,StudentRepresentatives[[#This Row],[Finance Certified]]="Yes"),"Yes","No")</f>
        <v>Yes</v>
      </c>
      <c r="L31" t="str">
        <f>IF(AND(StudentRepresentatives[[#This Row],[Age]]&gt;=21,StudentRepresentatives[[#This Row],[Post-Secondary Years]]&gt;=3),"Yes","No")</f>
        <v>Yes</v>
      </c>
      <c r="M31" t="str">
        <f>IF(StudentRepresentatives[[#This Row],[Elected]]="Yes","Elected",IF(StudentRepresentatives[[#This Row],[Finance Certified]]="Yes","Yes","No"))</f>
        <v>Elected</v>
      </c>
      <c r="N31">
        <f>IF(StudentRepresentatives[[#This Row],[Post-Secondary Years]]&gt;=4,2,1)</f>
        <v>2</v>
      </c>
    </row>
  </sheetData>
  <dataValidations count="1">
    <dataValidation allowBlank="1" error="pavI8MeUFtEyxX2I4tky1a24c8d9-3d1f-435b-9a11-d02bcfe87a3f" sqref="A1:U31"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G17"/>
  <sheetViews>
    <sheetView workbookViewId="0"/>
  </sheetViews>
  <sheetFormatPr defaultRowHeight="14.5" x14ac:dyDescent="0.35"/>
  <cols>
    <col min="1" max="1" width="33.453125" bestFit="1" customWidth="1"/>
    <col min="2" max="2" width="9.54296875" bestFit="1" customWidth="1"/>
    <col min="3" max="3" width="12" bestFit="1" customWidth="1"/>
    <col min="4" max="4" width="8.6328125" bestFit="1" customWidth="1"/>
    <col min="5" max="7" width="7.36328125" bestFit="1" customWidth="1"/>
  </cols>
  <sheetData>
    <row r="1" spans="1:7" x14ac:dyDescent="0.35">
      <c r="A1" t="s">
        <v>10</v>
      </c>
      <c r="B1" t="s">
        <v>11</v>
      </c>
      <c r="C1" t="s">
        <v>99</v>
      </c>
      <c r="D1" t="s">
        <v>102</v>
      </c>
      <c r="E1" t="s">
        <v>151</v>
      </c>
      <c r="F1" t="s">
        <v>149</v>
      </c>
      <c r="G1" t="s">
        <v>145</v>
      </c>
    </row>
    <row r="2" spans="1:7" x14ac:dyDescent="0.35">
      <c r="A2" t="s">
        <v>91</v>
      </c>
      <c r="B2" t="s">
        <v>98</v>
      </c>
      <c r="C2" t="s">
        <v>101</v>
      </c>
      <c r="D2" t="s">
        <v>105</v>
      </c>
      <c r="E2">
        <v>54</v>
      </c>
      <c r="F2">
        <v>81</v>
      </c>
      <c r="G2">
        <v>93</v>
      </c>
    </row>
    <row r="3" spans="1:7" x14ac:dyDescent="0.35">
      <c r="A3" t="s">
        <v>88</v>
      </c>
      <c r="B3" t="s">
        <v>98</v>
      </c>
      <c r="C3" t="s">
        <v>101</v>
      </c>
      <c r="D3" t="s">
        <v>104</v>
      </c>
      <c r="E3">
        <v>37</v>
      </c>
      <c r="F3">
        <v>51</v>
      </c>
      <c r="G3">
        <v>76</v>
      </c>
    </row>
    <row r="4" spans="1:7" x14ac:dyDescent="0.35">
      <c r="A4" t="s">
        <v>95</v>
      </c>
      <c r="B4" t="s">
        <v>98</v>
      </c>
      <c r="C4" t="s">
        <v>100</v>
      </c>
      <c r="D4" t="s">
        <v>103</v>
      </c>
      <c r="E4">
        <v>47</v>
      </c>
      <c r="F4">
        <v>54</v>
      </c>
      <c r="G4">
        <v>64</v>
      </c>
    </row>
    <row r="5" spans="1:7" x14ac:dyDescent="0.35">
      <c r="A5" t="s">
        <v>93</v>
      </c>
      <c r="B5" t="s">
        <v>98</v>
      </c>
      <c r="C5" t="s">
        <v>3</v>
      </c>
      <c r="D5" t="s">
        <v>104</v>
      </c>
      <c r="E5">
        <v>45</v>
      </c>
      <c r="F5">
        <v>44</v>
      </c>
      <c r="G5">
        <v>52</v>
      </c>
    </row>
    <row r="6" spans="1:7" x14ac:dyDescent="0.35">
      <c r="A6" t="s">
        <v>90</v>
      </c>
      <c r="B6" t="s">
        <v>98</v>
      </c>
      <c r="C6" t="s">
        <v>100</v>
      </c>
      <c r="D6" t="s">
        <v>105</v>
      </c>
      <c r="E6">
        <v>30</v>
      </c>
      <c r="F6">
        <v>32</v>
      </c>
      <c r="G6">
        <v>51</v>
      </c>
    </row>
    <row r="7" spans="1:7" x14ac:dyDescent="0.35">
      <c r="A7" t="s">
        <v>96</v>
      </c>
      <c r="B7" t="s">
        <v>98</v>
      </c>
      <c r="C7" t="s">
        <v>3</v>
      </c>
      <c r="D7" t="s">
        <v>104</v>
      </c>
      <c r="E7">
        <v>44</v>
      </c>
      <c r="F7">
        <v>47</v>
      </c>
      <c r="G7">
        <v>41</v>
      </c>
    </row>
    <row r="8" spans="1:7" x14ac:dyDescent="0.35">
      <c r="A8" t="s">
        <v>94</v>
      </c>
      <c r="B8" t="s">
        <v>98</v>
      </c>
      <c r="C8" t="s">
        <v>100</v>
      </c>
      <c r="D8" t="s">
        <v>103</v>
      </c>
      <c r="E8">
        <v>48</v>
      </c>
      <c r="F8">
        <v>40</v>
      </c>
      <c r="G8">
        <v>40</v>
      </c>
    </row>
    <row r="9" spans="1:7" x14ac:dyDescent="0.35">
      <c r="A9" t="s">
        <v>97</v>
      </c>
      <c r="B9" t="s">
        <v>98</v>
      </c>
      <c r="C9" t="s">
        <v>100</v>
      </c>
      <c r="D9" t="s">
        <v>104</v>
      </c>
      <c r="E9">
        <v>29</v>
      </c>
      <c r="F9">
        <v>26</v>
      </c>
      <c r="G9">
        <v>23</v>
      </c>
    </row>
    <row r="10" spans="1:7" x14ac:dyDescent="0.35">
      <c r="A10" t="s">
        <v>92</v>
      </c>
      <c r="B10" t="s">
        <v>98</v>
      </c>
      <c r="C10" t="s">
        <v>101</v>
      </c>
      <c r="D10" t="s">
        <v>105</v>
      </c>
      <c r="E10">
        <v>6</v>
      </c>
      <c r="F10">
        <v>8</v>
      </c>
      <c r="G10">
        <v>10</v>
      </c>
    </row>
    <row r="11" spans="1:7" x14ac:dyDescent="0.35">
      <c r="A11" t="s">
        <v>89</v>
      </c>
      <c r="B11" t="s">
        <v>98</v>
      </c>
      <c r="C11" t="s">
        <v>100</v>
      </c>
      <c r="D11" t="s">
        <v>103</v>
      </c>
      <c r="E11">
        <v>5</v>
      </c>
      <c r="F11">
        <v>6</v>
      </c>
      <c r="G11">
        <v>5</v>
      </c>
    </row>
    <row r="13" spans="1:7" x14ac:dyDescent="0.35">
      <c r="A13" s="15" t="s">
        <v>146</v>
      </c>
    </row>
    <row r="14" spans="1:7" x14ac:dyDescent="0.35">
      <c r="A14" s="16" t="str">
        <f>INDEX(AcademicGroups[],1,1)</f>
        <v>Computing Club</v>
      </c>
    </row>
    <row r="16" spans="1:7" x14ac:dyDescent="0.35">
      <c r="A16" s="15" t="s">
        <v>147</v>
      </c>
    </row>
    <row r="17" spans="1:1" x14ac:dyDescent="0.35">
      <c r="A17" s="17">
        <f>SUMIF(AcademicGroups[2026],"&gt;=40",AcademicGroups[2026])</f>
        <v>417</v>
      </c>
    </row>
  </sheetData>
  <dataValidations count="1">
    <dataValidation allowBlank="1" error="pavI8MeUFtEyxX2I4tky1a24c8d9-3d1f-435b-9a11-d02bcfe87a3f" sqref="A1:G17"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86B0-D20D-4E7F-8311-FE7AC4EAA6E7}">
  <dimension ref="A1:E15"/>
  <sheetViews>
    <sheetView workbookViewId="0">
      <selection activeCell="I8" sqref="I8"/>
    </sheetView>
  </sheetViews>
  <sheetFormatPr defaultRowHeight="14.5" x14ac:dyDescent="0.35"/>
  <cols>
    <col min="1" max="1" width="36.36328125" bestFit="1" customWidth="1"/>
    <col min="2" max="2" width="30.90625" bestFit="1" customWidth="1"/>
    <col min="3" max="4" width="16" bestFit="1" customWidth="1"/>
    <col min="5" max="5" width="16.453125" bestFit="1" customWidth="1"/>
  </cols>
  <sheetData>
    <row r="1" spans="1:5" x14ac:dyDescent="0.35">
      <c r="A1" s="12" t="s">
        <v>99</v>
      </c>
      <c r="B1" s="12" t="s">
        <v>10</v>
      </c>
      <c r="C1" t="s">
        <v>152</v>
      </c>
      <c r="D1" t="s">
        <v>150</v>
      </c>
      <c r="E1" t="s">
        <v>153</v>
      </c>
    </row>
    <row r="2" spans="1:5" x14ac:dyDescent="0.35">
      <c r="A2" t="s">
        <v>101</v>
      </c>
      <c r="C2" s="24">
        <v>97</v>
      </c>
      <c r="D2" s="24">
        <v>140</v>
      </c>
      <c r="E2" s="24">
        <v>179</v>
      </c>
    </row>
    <row r="3" spans="1:5" x14ac:dyDescent="0.35">
      <c r="B3" t="s">
        <v>88</v>
      </c>
      <c r="C3" s="24">
        <v>37</v>
      </c>
      <c r="D3" s="24">
        <v>51</v>
      </c>
      <c r="E3" s="24">
        <v>76</v>
      </c>
    </row>
    <row r="4" spans="1:5" x14ac:dyDescent="0.35">
      <c r="B4" t="s">
        <v>91</v>
      </c>
      <c r="C4" s="24">
        <v>54</v>
      </c>
      <c r="D4" s="24">
        <v>81</v>
      </c>
      <c r="E4" s="24">
        <v>93</v>
      </c>
    </row>
    <row r="5" spans="1:5" x14ac:dyDescent="0.35">
      <c r="B5" t="s">
        <v>92</v>
      </c>
      <c r="C5" s="24">
        <v>6</v>
      </c>
      <c r="D5" s="24">
        <v>8</v>
      </c>
      <c r="E5" s="24">
        <v>10</v>
      </c>
    </row>
    <row r="6" spans="1:5" x14ac:dyDescent="0.35">
      <c r="A6" t="s">
        <v>100</v>
      </c>
      <c r="C6" s="24">
        <v>159</v>
      </c>
      <c r="D6" s="24">
        <v>158</v>
      </c>
      <c r="E6" s="24">
        <v>183</v>
      </c>
    </row>
    <row r="7" spans="1:5" x14ac:dyDescent="0.35">
      <c r="B7" t="s">
        <v>89</v>
      </c>
      <c r="C7" s="24">
        <v>5</v>
      </c>
      <c r="D7" s="24">
        <v>6</v>
      </c>
      <c r="E7" s="24">
        <v>5</v>
      </c>
    </row>
    <row r="8" spans="1:5" x14ac:dyDescent="0.35">
      <c r="B8" t="s">
        <v>90</v>
      </c>
      <c r="C8" s="24">
        <v>30</v>
      </c>
      <c r="D8" s="24">
        <v>32</v>
      </c>
      <c r="E8" s="24">
        <v>51</v>
      </c>
    </row>
    <row r="9" spans="1:5" x14ac:dyDescent="0.35">
      <c r="B9" t="s">
        <v>94</v>
      </c>
      <c r="C9" s="24">
        <v>48</v>
      </c>
      <c r="D9" s="24">
        <v>40</v>
      </c>
      <c r="E9" s="24">
        <v>40</v>
      </c>
    </row>
    <row r="10" spans="1:5" x14ac:dyDescent="0.35">
      <c r="B10" t="s">
        <v>95</v>
      </c>
      <c r="C10" s="24">
        <v>47</v>
      </c>
      <c r="D10" s="24">
        <v>54</v>
      </c>
      <c r="E10" s="24">
        <v>64</v>
      </c>
    </row>
    <row r="11" spans="1:5" x14ac:dyDescent="0.35">
      <c r="B11" t="s">
        <v>97</v>
      </c>
      <c r="C11" s="24">
        <v>29</v>
      </c>
      <c r="D11" s="24">
        <v>26</v>
      </c>
      <c r="E11" s="24">
        <v>23</v>
      </c>
    </row>
    <row r="12" spans="1:5" x14ac:dyDescent="0.35">
      <c r="A12" t="s">
        <v>3</v>
      </c>
      <c r="C12" s="24">
        <v>89</v>
      </c>
      <c r="D12" s="24">
        <v>91</v>
      </c>
      <c r="E12" s="24">
        <v>93</v>
      </c>
    </row>
    <row r="13" spans="1:5" x14ac:dyDescent="0.35">
      <c r="B13" t="s">
        <v>93</v>
      </c>
      <c r="C13" s="24">
        <v>45</v>
      </c>
      <c r="D13" s="24">
        <v>44</v>
      </c>
      <c r="E13" s="24">
        <v>52</v>
      </c>
    </row>
    <row r="14" spans="1:5" x14ac:dyDescent="0.35">
      <c r="B14" t="s">
        <v>96</v>
      </c>
      <c r="C14" s="24">
        <v>44</v>
      </c>
      <c r="D14" s="24">
        <v>47</v>
      </c>
      <c r="E14" s="24">
        <v>41</v>
      </c>
    </row>
    <row r="15" spans="1:5" x14ac:dyDescent="0.35">
      <c r="A15" t="s">
        <v>4</v>
      </c>
      <c r="C15" s="24">
        <v>345</v>
      </c>
      <c r="D15" s="24">
        <v>389</v>
      </c>
      <c r="E15" s="24">
        <v>455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2C81-7AA0-46F1-8AD0-4E9556DEFBCF}">
  <dimension ref="A1:G41"/>
  <sheetViews>
    <sheetView workbookViewId="0">
      <selection activeCell="G8" sqref="G8"/>
    </sheetView>
  </sheetViews>
  <sheetFormatPr defaultRowHeight="14.5" x14ac:dyDescent="0.35"/>
  <cols>
    <col min="1" max="1" width="33.453125" bestFit="1" customWidth="1"/>
    <col min="2" max="2" width="12.08984375" bestFit="1" customWidth="1"/>
    <col min="3" max="3" width="12" bestFit="1" customWidth="1"/>
    <col min="4" max="4" width="8.6328125" bestFit="1" customWidth="1"/>
    <col min="5" max="7" width="7.36328125" bestFit="1" customWidth="1"/>
  </cols>
  <sheetData>
    <row r="1" spans="1:7" x14ac:dyDescent="0.35">
      <c r="A1" t="s">
        <v>10</v>
      </c>
      <c r="B1" t="s">
        <v>11</v>
      </c>
      <c r="C1" t="s">
        <v>99</v>
      </c>
      <c r="D1" t="s">
        <v>102</v>
      </c>
      <c r="E1" t="s">
        <v>151</v>
      </c>
      <c r="F1" t="s">
        <v>149</v>
      </c>
      <c r="G1" t="s">
        <v>145</v>
      </c>
    </row>
    <row r="2" spans="1:7" x14ac:dyDescent="0.35">
      <c r="A2" t="s">
        <v>89</v>
      </c>
      <c r="B2" t="s">
        <v>98</v>
      </c>
      <c r="C2" t="s">
        <v>100</v>
      </c>
      <c r="D2" t="s">
        <v>103</v>
      </c>
      <c r="E2">
        <v>5</v>
      </c>
      <c r="F2">
        <v>6</v>
      </c>
      <c r="G2">
        <v>5</v>
      </c>
    </row>
    <row r="3" spans="1:7" x14ac:dyDescent="0.35">
      <c r="A3" t="s">
        <v>134</v>
      </c>
      <c r="B3" t="s">
        <v>130</v>
      </c>
      <c r="C3" t="s">
        <v>142</v>
      </c>
      <c r="D3" t="s">
        <v>104</v>
      </c>
      <c r="E3">
        <v>13</v>
      </c>
      <c r="F3">
        <v>12</v>
      </c>
      <c r="G3">
        <v>13</v>
      </c>
    </row>
    <row r="4" spans="1:7" x14ac:dyDescent="0.35">
      <c r="A4" t="s">
        <v>133</v>
      </c>
      <c r="B4" t="s">
        <v>130</v>
      </c>
      <c r="C4" t="s">
        <v>142</v>
      </c>
      <c r="D4" t="s">
        <v>104</v>
      </c>
      <c r="E4">
        <v>54</v>
      </c>
      <c r="F4">
        <v>49</v>
      </c>
      <c r="G4">
        <v>61</v>
      </c>
    </row>
    <row r="5" spans="1:7" x14ac:dyDescent="0.35">
      <c r="A5" t="s">
        <v>136</v>
      </c>
      <c r="B5" t="s">
        <v>130</v>
      </c>
      <c r="C5" t="s">
        <v>142</v>
      </c>
      <c r="D5" t="s">
        <v>104</v>
      </c>
      <c r="E5">
        <v>6</v>
      </c>
      <c r="F5">
        <v>6</v>
      </c>
      <c r="G5">
        <v>6</v>
      </c>
    </row>
    <row r="6" spans="1:7" x14ac:dyDescent="0.35">
      <c r="A6" t="s">
        <v>127</v>
      </c>
      <c r="B6" t="s">
        <v>118</v>
      </c>
      <c r="C6" t="s">
        <v>140</v>
      </c>
      <c r="D6" t="s">
        <v>104</v>
      </c>
      <c r="E6">
        <v>4</v>
      </c>
      <c r="F6">
        <v>3</v>
      </c>
      <c r="G6">
        <v>4</v>
      </c>
    </row>
    <row r="7" spans="1:7" x14ac:dyDescent="0.35">
      <c r="A7" t="s">
        <v>88</v>
      </c>
      <c r="B7" t="s">
        <v>98</v>
      </c>
      <c r="C7" t="s">
        <v>101</v>
      </c>
      <c r="D7" t="s">
        <v>104</v>
      </c>
      <c r="E7">
        <v>37</v>
      </c>
      <c r="F7">
        <v>51</v>
      </c>
      <c r="G7">
        <v>76</v>
      </c>
    </row>
    <row r="8" spans="1:7" x14ac:dyDescent="0.35">
      <c r="A8" t="s">
        <v>110</v>
      </c>
      <c r="B8" t="s">
        <v>117</v>
      </c>
      <c r="C8" t="s">
        <v>101</v>
      </c>
      <c r="D8" t="s">
        <v>103</v>
      </c>
      <c r="E8">
        <v>28</v>
      </c>
      <c r="F8">
        <v>36</v>
      </c>
      <c r="G8">
        <v>47</v>
      </c>
    </row>
    <row r="9" spans="1:7" x14ac:dyDescent="0.35">
      <c r="A9" t="s">
        <v>119</v>
      </c>
      <c r="B9" t="s">
        <v>118</v>
      </c>
      <c r="C9" t="s">
        <v>140</v>
      </c>
      <c r="D9" t="s">
        <v>104</v>
      </c>
      <c r="E9">
        <v>35</v>
      </c>
      <c r="F9">
        <v>35</v>
      </c>
      <c r="G9">
        <v>33</v>
      </c>
    </row>
    <row r="10" spans="1:7" x14ac:dyDescent="0.35">
      <c r="A10" t="s">
        <v>107</v>
      </c>
      <c r="B10" t="s">
        <v>117</v>
      </c>
      <c r="C10" t="s">
        <v>101</v>
      </c>
      <c r="D10" t="s">
        <v>103</v>
      </c>
      <c r="E10">
        <v>34</v>
      </c>
      <c r="F10">
        <v>41</v>
      </c>
      <c r="G10">
        <v>38</v>
      </c>
    </row>
    <row r="11" spans="1:7" x14ac:dyDescent="0.35">
      <c r="A11" t="s">
        <v>115</v>
      </c>
      <c r="B11" t="s">
        <v>117</v>
      </c>
      <c r="C11" t="s">
        <v>101</v>
      </c>
      <c r="D11" t="s">
        <v>105</v>
      </c>
      <c r="E11">
        <v>14</v>
      </c>
      <c r="F11">
        <v>17</v>
      </c>
      <c r="G11">
        <v>14</v>
      </c>
    </row>
    <row r="12" spans="1:7" x14ac:dyDescent="0.35">
      <c r="A12" t="s">
        <v>131</v>
      </c>
      <c r="B12" t="s">
        <v>130</v>
      </c>
      <c r="C12" t="s">
        <v>142</v>
      </c>
      <c r="D12" t="s">
        <v>104</v>
      </c>
      <c r="E12">
        <v>27</v>
      </c>
      <c r="F12">
        <v>30</v>
      </c>
      <c r="G12">
        <v>36</v>
      </c>
    </row>
    <row r="13" spans="1:7" x14ac:dyDescent="0.35">
      <c r="A13" t="s">
        <v>122</v>
      </c>
      <c r="B13" t="s">
        <v>118</v>
      </c>
      <c r="C13" t="s">
        <v>141</v>
      </c>
      <c r="D13" t="s">
        <v>104</v>
      </c>
      <c r="E13">
        <v>7</v>
      </c>
      <c r="F13">
        <v>10</v>
      </c>
      <c r="G13">
        <v>10</v>
      </c>
    </row>
    <row r="14" spans="1:7" x14ac:dyDescent="0.35">
      <c r="A14" t="s">
        <v>121</v>
      </c>
      <c r="B14" t="s">
        <v>118</v>
      </c>
      <c r="C14" t="s">
        <v>141</v>
      </c>
      <c r="D14" t="s">
        <v>104</v>
      </c>
      <c r="E14">
        <v>16</v>
      </c>
      <c r="F14">
        <v>21</v>
      </c>
      <c r="G14">
        <v>25</v>
      </c>
    </row>
    <row r="15" spans="1:7" x14ac:dyDescent="0.35">
      <c r="A15" t="s">
        <v>90</v>
      </c>
      <c r="B15" t="s">
        <v>98</v>
      </c>
      <c r="C15" t="s">
        <v>100</v>
      </c>
      <c r="D15" t="s">
        <v>105</v>
      </c>
      <c r="E15">
        <v>30</v>
      </c>
      <c r="F15">
        <v>32</v>
      </c>
      <c r="G15">
        <v>51</v>
      </c>
    </row>
    <row r="16" spans="1:7" x14ac:dyDescent="0.35">
      <c r="A16" t="s">
        <v>91</v>
      </c>
      <c r="B16" t="s">
        <v>98</v>
      </c>
      <c r="C16" t="s">
        <v>101</v>
      </c>
      <c r="D16" t="s">
        <v>105</v>
      </c>
      <c r="E16">
        <v>54</v>
      </c>
      <c r="F16">
        <v>81</v>
      </c>
      <c r="G16">
        <v>93</v>
      </c>
    </row>
    <row r="17" spans="1:7" x14ac:dyDescent="0.35">
      <c r="A17" t="s">
        <v>135</v>
      </c>
      <c r="B17" t="s">
        <v>130</v>
      </c>
      <c r="C17" t="s">
        <v>142</v>
      </c>
      <c r="D17" t="s">
        <v>104</v>
      </c>
      <c r="E17">
        <v>37</v>
      </c>
      <c r="F17">
        <v>46</v>
      </c>
      <c r="G17">
        <v>62</v>
      </c>
    </row>
    <row r="18" spans="1:7" x14ac:dyDescent="0.35">
      <c r="A18" t="s">
        <v>123</v>
      </c>
      <c r="B18" t="s">
        <v>118</v>
      </c>
      <c r="C18" t="s">
        <v>141</v>
      </c>
      <c r="D18" t="s">
        <v>103</v>
      </c>
      <c r="E18">
        <v>53</v>
      </c>
      <c r="F18">
        <v>74</v>
      </c>
      <c r="G18">
        <v>61</v>
      </c>
    </row>
    <row r="19" spans="1:7" x14ac:dyDescent="0.35">
      <c r="A19" t="s">
        <v>93</v>
      </c>
      <c r="B19" t="s">
        <v>98</v>
      </c>
      <c r="C19" t="s">
        <v>3</v>
      </c>
      <c r="D19" t="s">
        <v>104</v>
      </c>
      <c r="E19">
        <v>45</v>
      </c>
      <c r="F19">
        <v>44</v>
      </c>
      <c r="G19">
        <v>52</v>
      </c>
    </row>
    <row r="20" spans="1:7" x14ac:dyDescent="0.35">
      <c r="A20" t="s">
        <v>111</v>
      </c>
      <c r="B20" t="s">
        <v>117</v>
      </c>
      <c r="C20" t="s">
        <v>101</v>
      </c>
      <c r="D20" t="s">
        <v>103</v>
      </c>
      <c r="E20">
        <v>19</v>
      </c>
      <c r="F20">
        <v>21</v>
      </c>
      <c r="G20">
        <v>19</v>
      </c>
    </row>
    <row r="21" spans="1:7" x14ac:dyDescent="0.35">
      <c r="A21" t="s">
        <v>128</v>
      </c>
      <c r="B21" t="s">
        <v>118</v>
      </c>
      <c r="C21" t="s">
        <v>140</v>
      </c>
      <c r="D21" t="s">
        <v>105</v>
      </c>
      <c r="E21">
        <v>28</v>
      </c>
      <c r="F21">
        <v>24</v>
      </c>
      <c r="G21">
        <v>27</v>
      </c>
    </row>
    <row r="22" spans="1:7" x14ac:dyDescent="0.35">
      <c r="A22" t="s">
        <v>94</v>
      </c>
      <c r="B22" t="s">
        <v>98</v>
      </c>
      <c r="C22" t="s">
        <v>100</v>
      </c>
      <c r="D22" t="s">
        <v>103</v>
      </c>
      <c r="E22">
        <v>48</v>
      </c>
      <c r="F22">
        <v>40</v>
      </c>
      <c r="G22">
        <v>40</v>
      </c>
    </row>
    <row r="23" spans="1:7" x14ac:dyDescent="0.35">
      <c r="A23" t="s">
        <v>95</v>
      </c>
      <c r="B23" t="s">
        <v>98</v>
      </c>
      <c r="C23" t="s">
        <v>100</v>
      </c>
      <c r="D23" t="s">
        <v>103</v>
      </c>
      <c r="E23">
        <v>47</v>
      </c>
      <c r="F23">
        <v>54</v>
      </c>
      <c r="G23">
        <v>64</v>
      </c>
    </row>
    <row r="24" spans="1:7" x14ac:dyDescent="0.35">
      <c r="A24" t="s">
        <v>126</v>
      </c>
      <c r="B24" t="s">
        <v>118</v>
      </c>
      <c r="C24" t="s">
        <v>140</v>
      </c>
      <c r="D24" t="s">
        <v>105</v>
      </c>
      <c r="E24">
        <v>10</v>
      </c>
      <c r="F24">
        <v>13</v>
      </c>
      <c r="G24">
        <v>16</v>
      </c>
    </row>
    <row r="25" spans="1:7" x14ac:dyDescent="0.35">
      <c r="A25" t="s">
        <v>92</v>
      </c>
      <c r="B25" t="s">
        <v>98</v>
      </c>
      <c r="C25" t="s">
        <v>101</v>
      </c>
      <c r="D25" t="s">
        <v>105</v>
      </c>
      <c r="E25">
        <v>6</v>
      </c>
      <c r="F25">
        <v>8</v>
      </c>
      <c r="G25">
        <v>10</v>
      </c>
    </row>
    <row r="26" spans="1:7" x14ac:dyDescent="0.35">
      <c r="A26" t="s">
        <v>139</v>
      </c>
      <c r="B26" t="s">
        <v>130</v>
      </c>
      <c r="C26" t="s">
        <v>142</v>
      </c>
      <c r="D26" t="s">
        <v>104</v>
      </c>
      <c r="E26">
        <v>52</v>
      </c>
      <c r="F26">
        <v>67</v>
      </c>
      <c r="G26">
        <v>62</v>
      </c>
    </row>
    <row r="27" spans="1:7" x14ac:dyDescent="0.35">
      <c r="A27" t="s">
        <v>120</v>
      </c>
      <c r="B27" t="s">
        <v>118</v>
      </c>
      <c r="C27" t="s">
        <v>140</v>
      </c>
      <c r="D27" t="s">
        <v>104</v>
      </c>
      <c r="E27">
        <v>26</v>
      </c>
      <c r="F27">
        <v>25</v>
      </c>
      <c r="G27">
        <v>27</v>
      </c>
    </row>
    <row r="28" spans="1:7" x14ac:dyDescent="0.35">
      <c r="A28" t="s">
        <v>125</v>
      </c>
      <c r="B28" t="s">
        <v>118</v>
      </c>
      <c r="C28" t="s">
        <v>140</v>
      </c>
      <c r="D28" t="s">
        <v>104</v>
      </c>
      <c r="E28">
        <v>26</v>
      </c>
      <c r="F28">
        <v>22</v>
      </c>
      <c r="G28">
        <v>23</v>
      </c>
    </row>
    <row r="29" spans="1:7" x14ac:dyDescent="0.35">
      <c r="A29" t="s">
        <v>124</v>
      </c>
      <c r="B29" t="s">
        <v>118</v>
      </c>
      <c r="C29" t="s">
        <v>141</v>
      </c>
      <c r="D29" t="s">
        <v>103</v>
      </c>
      <c r="E29">
        <v>39</v>
      </c>
      <c r="F29">
        <v>52</v>
      </c>
      <c r="G29">
        <v>73</v>
      </c>
    </row>
    <row r="30" spans="1:7" x14ac:dyDescent="0.35">
      <c r="A30" t="s">
        <v>96</v>
      </c>
      <c r="B30" t="s">
        <v>98</v>
      </c>
      <c r="C30" t="s">
        <v>3</v>
      </c>
      <c r="D30" t="s">
        <v>104</v>
      </c>
      <c r="E30">
        <v>44</v>
      </c>
      <c r="F30">
        <v>47</v>
      </c>
      <c r="G30">
        <v>41</v>
      </c>
    </row>
    <row r="31" spans="1:7" x14ac:dyDescent="0.35">
      <c r="A31" t="s">
        <v>129</v>
      </c>
      <c r="B31" t="s">
        <v>130</v>
      </c>
      <c r="C31" t="s">
        <v>142</v>
      </c>
      <c r="D31" t="s">
        <v>104</v>
      </c>
      <c r="E31">
        <v>26</v>
      </c>
      <c r="F31">
        <v>33</v>
      </c>
      <c r="G31">
        <v>46</v>
      </c>
    </row>
    <row r="32" spans="1:7" x14ac:dyDescent="0.35">
      <c r="A32" t="s">
        <v>109</v>
      </c>
      <c r="B32" t="s">
        <v>117</v>
      </c>
      <c r="C32" t="s">
        <v>101</v>
      </c>
      <c r="D32" t="s">
        <v>104</v>
      </c>
      <c r="E32">
        <v>42</v>
      </c>
      <c r="F32">
        <v>46</v>
      </c>
      <c r="G32">
        <v>47</v>
      </c>
    </row>
    <row r="33" spans="1:7" x14ac:dyDescent="0.35">
      <c r="A33" t="s">
        <v>97</v>
      </c>
      <c r="B33" t="s">
        <v>98</v>
      </c>
      <c r="C33" t="s">
        <v>100</v>
      </c>
      <c r="D33" t="s">
        <v>104</v>
      </c>
      <c r="E33">
        <v>29</v>
      </c>
      <c r="F33">
        <v>26</v>
      </c>
      <c r="G33">
        <v>23</v>
      </c>
    </row>
    <row r="34" spans="1:7" x14ac:dyDescent="0.35">
      <c r="A34" t="s">
        <v>114</v>
      </c>
      <c r="B34" t="s">
        <v>117</v>
      </c>
      <c r="C34" t="s">
        <v>101</v>
      </c>
      <c r="D34" t="s">
        <v>103</v>
      </c>
      <c r="E34">
        <v>37</v>
      </c>
      <c r="F34">
        <v>49</v>
      </c>
      <c r="G34">
        <v>42</v>
      </c>
    </row>
    <row r="35" spans="1:7" x14ac:dyDescent="0.35">
      <c r="A35" t="s">
        <v>108</v>
      </c>
      <c r="B35" t="s">
        <v>117</v>
      </c>
      <c r="C35" t="s">
        <v>101</v>
      </c>
      <c r="D35" t="s">
        <v>103</v>
      </c>
      <c r="E35">
        <v>46</v>
      </c>
      <c r="F35">
        <v>44</v>
      </c>
      <c r="G35">
        <v>38</v>
      </c>
    </row>
    <row r="36" spans="1:7" x14ac:dyDescent="0.35">
      <c r="A36" t="s">
        <v>112</v>
      </c>
      <c r="B36" t="s">
        <v>117</v>
      </c>
      <c r="C36" t="s">
        <v>101</v>
      </c>
      <c r="D36" t="s">
        <v>104</v>
      </c>
      <c r="E36">
        <v>7</v>
      </c>
      <c r="F36">
        <v>10</v>
      </c>
      <c r="G36">
        <v>13</v>
      </c>
    </row>
    <row r="37" spans="1:7" x14ac:dyDescent="0.35">
      <c r="A37" t="s">
        <v>138</v>
      </c>
      <c r="B37" t="s">
        <v>130</v>
      </c>
      <c r="C37" t="s">
        <v>142</v>
      </c>
      <c r="D37" t="s">
        <v>104</v>
      </c>
      <c r="E37">
        <v>15</v>
      </c>
      <c r="F37">
        <v>12</v>
      </c>
      <c r="G37">
        <v>14</v>
      </c>
    </row>
    <row r="38" spans="1:7" x14ac:dyDescent="0.35">
      <c r="A38" t="s">
        <v>132</v>
      </c>
      <c r="B38" t="s">
        <v>130</v>
      </c>
      <c r="C38" t="s">
        <v>142</v>
      </c>
      <c r="D38" t="s">
        <v>104</v>
      </c>
      <c r="E38">
        <v>51</v>
      </c>
      <c r="F38">
        <v>54</v>
      </c>
      <c r="G38">
        <v>64</v>
      </c>
    </row>
    <row r="39" spans="1:7" x14ac:dyDescent="0.35">
      <c r="A39" t="s">
        <v>116</v>
      </c>
      <c r="B39" t="s">
        <v>117</v>
      </c>
      <c r="C39" t="s">
        <v>101</v>
      </c>
      <c r="D39" t="s">
        <v>103</v>
      </c>
      <c r="E39">
        <v>33</v>
      </c>
      <c r="F39">
        <v>46</v>
      </c>
      <c r="G39">
        <v>37</v>
      </c>
    </row>
    <row r="40" spans="1:7" x14ac:dyDescent="0.35">
      <c r="A40" t="s">
        <v>137</v>
      </c>
      <c r="B40" t="s">
        <v>130</v>
      </c>
      <c r="C40" t="s">
        <v>142</v>
      </c>
      <c r="D40" t="s">
        <v>104</v>
      </c>
      <c r="E40">
        <v>25</v>
      </c>
      <c r="F40">
        <v>24</v>
      </c>
      <c r="G40">
        <v>19</v>
      </c>
    </row>
    <row r="41" spans="1:7" x14ac:dyDescent="0.35">
      <c r="A41" t="s">
        <v>113</v>
      </c>
      <c r="B41" t="s">
        <v>117</v>
      </c>
      <c r="C41" t="s">
        <v>101</v>
      </c>
      <c r="D41" t="s">
        <v>103</v>
      </c>
      <c r="E41">
        <v>38</v>
      </c>
      <c r="F41">
        <v>46</v>
      </c>
      <c r="G41">
        <v>55</v>
      </c>
    </row>
  </sheetData>
  <dataValidations count="1">
    <dataValidation allowBlank="1" error="pavI8MeUFtEyxX2I4tky1a24c8d9-3d1f-435b-9a11-d02bcfe87a3f" sqref="A1:G41"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D0F8-DEFA-4589-9B86-E0655E6F6D5A}">
  <dimension ref="A1:D9"/>
  <sheetViews>
    <sheetView tabSelected="1" workbookViewId="0">
      <selection activeCell="K16" sqref="K16"/>
    </sheetView>
  </sheetViews>
  <sheetFormatPr defaultRowHeight="14.5" x14ac:dyDescent="0.35"/>
  <cols>
    <col min="1" max="1" width="21" bestFit="1" customWidth="1"/>
    <col min="2" max="4" width="16" bestFit="1" customWidth="1"/>
  </cols>
  <sheetData>
    <row r="1" spans="1:4" x14ac:dyDescent="0.35">
      <c r="A1" s="12" t="s">
        <v>102</v>
      </c>
      <c r="B1" t="s">
        <v>104</v>
      </c>
    </row>
    <row r="3" spans="1:4" x14ac:dyDescent="0.35">
      <c r="A3" s="12" t="s">
        <v>106</v>
      </c>
      <c r="B3" t="s">
        <v>152</v>
      </c>
      <c r="C3" t="s">
        <v>150</v>
      </c>
      <c r="D3" t="s">
        <v>148</v>
      </c>
    </row>
    <row r="4" spans="1:4" x14ac:dyDescent="0.35">
      <c r="A4" s="13" t="s">
        <v>98</v>
      </c>
      <c r="B4" s="31">
        <v>37</v>
      </c>
      <c r="C4" s="31">
        <v>51</v>
      </c>
      <c r="D4" s="31">
        <v>76</v>
      </c>
    </row>
    <row r="5" spans="1:4" x14ac:dyDescent="0.35">
      <c r="A5" s="14" t="s">
        <v>88</v>
      </c>
      <c r="B5" s="31">
        <v>37</v>
      </c>
      <c r="C5" s="31">
        <v>51</v>
      </c>
      <c r="D5" s="31">
        <v>76</v>
      </c>
    </row>
    <row r="6" spans="1:4" x14ac:dyDescent="0.35">
      <c r="A6" s="13" t="s">
        <v>117</v>
      </c>
      <c r="B6" s="31">
        <v>49</v>
      </c>
      <c r="C6" s="31">
        <v>56</v>
      </c>
      <c r="D6" s="31">
        <v>60</v>
      </c>
    </row>
    <row r="7" spans="1:4" x14ac:dyDescent="0.35">
      <c r="A7" s="14" t="s">
        <v>109</v>
      </c>
      <c r="B7" s="31">
        <v>42</v>
      </c>
      <c r="C7" s="31">
        <v>46</v>
      </c>
      <c r="D7" s="31">
        <v>47</v>
      </c>
    </row>
    <row r="8" spans="1:4" x14ac:dyDescent="0.35">
      <c r="A8" s="14" t="s">
        <v>112</v>
      </c>
      <c r="B8" s="31">
        <v>7</v>
      </c>
      <c r="C8" s="31">
        <v>10</v>
      </c>
      <c r="D8" s="31">
        <v>13</v>
      </c>
    </row>
    <row r="9" spans="1:4" x14ac:dyDescent="0.35">
      <c r="A9" s="13" t="s">
        <v>4</v>
      </c>
      <c r="B9" s="31">
        <v>86</v>
      </c>
      <c r="C9" s="31">
        <v>107</v>
      </c>
      <c r="D9" s="31">
        <v>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9E22-1FDA-4351-B7F8-BE159E169F20}">
  <dimension ref="A3:D12"/>
  <sheetViews>
    <sheetView workbookViewId="0">
      <selection activeCell="O15" sqref="O15"/>
    </sheetView>
  </sheetViews>
  <sheetFormatPr defaultRowHeight="14.5" x14ac:dyDescent="0.35"/>
  <cols>
    <col min="1" max="1" width="14.36328125" bestFit="1" customWidth="1"/>
    <col min="2" max="4" width="16" bestFit="1" customWidth="1"/>
  </cols>
  <sheetData>
    <row r="3" spans="1:4" x14ac:dyDescent="0.35">
      <c r="A3" s="12" t="s">
        <v>106</v>
      </c>
      <c r="B3" t="s">
        <v>152</v>
      </c>
      <c r="C3" t="s">
        <v>150</v>
      </c>
      <c r="D3" t="s">
        <v>148</v>
      </c>
    </row>
    <row r="4" spans="1:4" x14ac:dyDescent="0.35">
      <c r="A4" s="13" t="s">
        <v>98</v>
      </c>
      <c r="B4">
        <v>97</v>
      </c>
      <c r="C4">
        <v>140</v>
      </c>
      <c r="D4">
        <v>179</v>
      </c>
    </row>
    <row r="5" spans="1:4" x14ac:dyDescent="0.35">
      <c r="A5" s="14" t="s">
        <v>101</v>
      </c>
      <c r="B5">
        <v>97</v>
      </c>
      <c r="C5">
        <v>140</v>
      </c>
      <c r="D5">
        <v>179</v>
      </c>
    </row>
    <row r="6" spans="1:4" x14ac:dyDescent="0.35">
      <c r="A6" s="13" t="s">
        <v>118</v>
      </c>
      <c r="B6">
        <v>129</v>
      </c>
      <c r="C6">
        <v>122</v>
      </c>
      <c r="D6">
        <v>130</v>
      </c>
    </row>
    <row r="7" spans="1:4" x14ac:dyDescent="0.35">
      <c r="A7" s="14" t="s">
        <v>140</v>
      </c>
      <c r="B7">
        <v>129</v>
      </c>
      <c r="C7">
        <v>122</v>
      </c>
      <c r="D7">
        <v>130</v>
      </c>
    </row>
    <row r="8" spans="1:4" x14ac:dyDescent="0.35">
      <c r="A8" s="13" t="s">
        <v>130</v>
      </c>
      <c r="B8">
        <v>306</v>
      </c>
      <c r="C8">
        <v>333</v>
      </c>
      <c r="D8">
        <v>383</v>
      </c>
    </row>
    <row r="9" spans="1:4" x14ac:dyDescent="0.35">
      <c r="A9" s="14" t="s">
        <v>142</v>
      </c>
      <c r="B9">
        <v>306</v>
      </c>
      <c r="C9">
        <v>333</v>
      </c>
      <c r="D9">
        <v>383</v>
      </c>
    </row>
    <row r="10" spans="1:4" x14ac:dyDescent="0.35">
      <c r="A10" s="13" t="s">
        <v>117</v>
      </c>
      <c r="B10">
        <v>298</v>
      </c>
      <c r="C10">
        <v>356</v>
      </c>
      <c r="D10">
        <v>350</v>
      </c>
    </row>
    <row r="11" spans="1:4" x14ac:dyDescent="0.35">
      <c r="A11" s="14" t="s">
        <v>101</v>
      </c>
      <c r="B11">
        <v>298</v>
      </c>
      <c r="C11">
        <v>356</v>
      </c>
      <c r="D11">
        <v>350</v>
      </c>
    </row>
    <row r="12" spans="1:4" x14ac:dyDescent="0.35">
      <c r="A12" s="13" t="s">
        <v>4</v>
      </c>
      <c r="B12">
        <v>830</v>
      </c>
      <c r="C12">
        <v>951</v>
      </c>
      <c r="D12">
        <v>1042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{1a24c8d9-3d1f-435b-9a11-d02bcfe87a3f}</UserID>
  <AssignmentID>{1a24c8d9-3d1f-435b-9a11-d02bcfe87a3f}</AssignmentID>
</GradingEngineProps>
</file>

<file path=customXml/itemProps1.xml><?xml version="1.0" encoding="utf-8"?>
<ds:datastoreItem xmlns:ds="http://schemas.openxmlformats.org/officeDocument/2006/customXml" ds:itemID="{8764CBE9-E3A1-4249-8BF3-A14A40AF3481}">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Student Representatives</vt:lpstr>
      <vt:lpstr>Academic Groups</vt:lpstr>
      <vt:lpstr>Academic PivotTable</vt:lpstr>
      <vt:lpstr>All Groups</vt:lpstr>
      <vt:lpstr>All Groups PivotTable</vt:lpstr>
      <vt:lpstr>Activities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Harshaanth Kumar Thiyagaraja Kumar</cp:lastModifiedBy>
  <dcterms:created xsi:type="dcterms:W3CDTF">2019-03-29T17:45:45Z</dcterms:created>
  <dcterms:modified xsi:type="dcterms:W3CDTF">2023-06-19T17:36:15Z</dcterms:modified>
</cp:coreProperties>
</file>