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Github\CS513_KnowledgeDiscoveryDataMining\Finals\"/>
    </mc:Choice>
  </mc:AlternateContent>
  <bookViews>
    <workbookView xWindow="0" yWindow="0" windowWidth="23040" windowHeight="9384" activeTab="1"/>
  </bookViews>
  <sheets>
    <sheet name="Q1" sheetId="1" r:id="rId1"/>
    <sheet name="Q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4" i="2" l="1"/>
  <c r="E58" i="2"/>
  <c r="E57" i="2"/>
  <c r="E56" i="2"/>
  <c r="E55" i="2"/>
  <c r="F55" i="2" s="1"/>
  <c r="E54" i="2"/>
  <c r="E53" i="2"/>
  <c r="H56" i="2"/>
  <c r="H53" i="2"/>
  <c r="H46" i="2"/>
  <c r="H43" i="2"/>
  <c r="E48" i="2"/>
  <c r="E47" i="2"/>
  <c r="E46" i="2"/>
  <c r="E45" i="2"/>
  <c r="F45" i="2" s="1"/>
  <c r="E44" i="2"/>
  <c r="E43" i="2"/>
  <c r="F46" i="2"/>
  <c r="F58" i="2"/>
  <c r="F57" i="2"/>
  <c r="F56" i="2"/>
  <c r="F53" i="2"/>
  <c r="F48" i="2"/>
  <c r="F47" i="2"/>
  <c r="F43" i="2"/>
  <c r="H36" i="2"/>
  <c r="H33" i="2"/>
  <c r="E35" i="2"/>
  <c r="E34" i="2"/>
  <c r="E38" i="2"/>
  <c r="F38" i="2" s="1"/>
  <c r="E37" i="2"/>
  <c r="F37" i="2" s="1"/>
  <c r="E36" i="2"/>
  <c r="F36" i="2" s="1"/>
  <c r="E33" i="2"/>
  <c r="H25" i="2"/>
  <c r="H22" i="2"/>
  <c r="H19" i="2"/>
  <c r="H16" i="2"/>
  <c r="H13" i="2"/>
  <c r="E27" i="2"/>
  <c r="F27" i="2" s="1"/>
  <c r="E26" i="2"/>
  <c r="F26" i="2" s="1"/>
  <c r="E25" i="2"/>
  <c r="F25" i="2" s="1"/>
  <c r="E24" i="2"/>
  <c r="F24" i="2" s="1"/>
  <c r="E23" i="2"/>
  <c r="F23" i="2" s="1"/>
  <c r="E22" i="2"/>
  <c r="F22" i="2" s="1"/>
  <c r="E21" i="2"/>
  <c r="F21" i="2" s="1"/>
  <c r="E20" i="2"/>
  <c r="F20" i="2" s="1"/>
  <c r="E19" i="2"/>
  <c r="F19" i="2" s="1"/>
  <c r="E18" i="2"/>
  <c r="F18" i="2" s="1"/>
  <c r="E17" i="2"/>
  <c r="F17" i="2" s="1"/>
  <c r="E16" i="2"/>
  <c r="F16" i="2" s="1"/>
  <c r="E15" i="2"/>
  <c r="F15" i="2" s="1"/>
  <c r="E14" i="2"/>
  <c r="F14" i="2" s="1"/>
  <c r="E13" i="2"/>
  <c r="F13" i="2" s="1"/>
  <c r="J6" i="2"/>
  <c r="K6" i="2" s="1"/>
  <c r="J5" i="2"/>
  <c r="K5" i="2" s="1"/>
  <c r="J4" i="2"/>
  <c r="K4" i="2" s="1"/>
  <c r="G46" i="2" l="1"/>
  <c r="I46" i="2" s="1"/>
  <c r="G43" i="2"/>
  <c r="I43" i="2" s="1"/>
  <c r="J43" i="2" s="1"/>
  <c r="G22" i="2"/>
  <c r="I22" i="2" s="1"/>
  <c r="G19" i="2"/>
  <c r="I19" i="2" s="1"/>
  <c r="G16" i="2"/>
  <c r="I16" i="2" s="1"/>
  <c r="G13" i="2"/>
  <c r="I13" i="2" s="1"/>
  <c r="G25" i="2"/>
  <c r="I25" i="2" s="1"/>
  <c r="J22" i="2" s="1"/>
  <c r="K7" i="2"/>
  <c r="G56" i="2"/>
  <c r="I56" i="2" s="1"/>
  <c r="G53" i="2"/>
  <c r="I53" i="2" s="1"/>
  <c r="G36" i="2"/>
  <c r="I36" i="2" s="1"/>
  <c r="F34" i="2"/>
  <c r="F33" i="2"/>
  <c r="F35" i="2"/>
  <c r="J53" i="2" l="1"/>
  <c r="K53" i="2" s="1"/>
  <c r="K22" i="2"/>
  <c r="J13" i="2"/>
  <c r="K13" i="2" s="1"/>
  <c r="K43" i="2"/>
  <c r="G33" i="2"/>
  <c r="I33" i="2" s="1"/>
  <c r="J33" i="2" s="1"/>
  <c r="K33" i="2" s="1"/>
  <c r="J26" i="1" l="1"/>
  <c r="J23" i="1"/>
  <c r="J29" i="1"/>
  <c r="J20" i="1"/>
  <c r="I23" i="1"/>
  <c r="I26" i="1"/>
  <c r="I29" i="1"/>
  <c r="I20" i="1"/>
  <c r="H29" i="1"/>
  <c r="D29" i="1"/>
  <c r="C29" i="1"/>
  <c r="H26" i="1"/>
  <c r="H23" i="1"/>
  <c r="H20" i="1"/>
  <c r="G31" i="1"/>
  <c r="G30" i="1"/>
  <c r="G29" i="1"/>
  <c r="F31" i="1"/>
  <c r="F30" i="1"/>
  <c r="F29" i="1"/>
  <c r="G28" i="1"/>
  <c r="G27" i="1"/>
  <c r="G26" i="1"/>
  <c r="F28" i="1"/>
  <c r="F27" i="1"/>
  <c r="F26" i="1"/>
  <c r="G25" i="1"/>
  <c r="G24" i="1"/>
  <c r="G23" i="1"/>
  <c r="F25" i="1"/>
  <c r="F24" i="1"/>
  <c r="F23" i="1"/>
  <c r="G22" i="1"/>
  <c r="G21" i="1"/>
  <c r="G20" i="1"/>
  <c r="F22" i="1"/>
  <c r="F21" i="1"/>
  <c r="F20" i="1"/>
  <c r="D26" i="1"/>
  <c r="C26" i="1"/>
  <c r="D23" i="1"/>
  <c r="C23" i="1"/>
  <c r="D20" i="1"/>
  <c r="C20" i="1"/>
  <c r="R16" i="1"/>
  <c r="R13" i="1"/>
  <c r="Q16" i="1"/>
  <c r="Q13" i="1"/>
  <c r="P14" i="1"/>
  <c r="P15" i="1"/>
  <c r="P16" i="1"/>
  <c r="P17" i="1"/>
  <c r="P13" i="1"/>
  <c r="O14" i="1"/>
  <c r="O15" i="1"/>
  <c r="O16" i="1"/>
  <c r="O17" i="1"/>
  <c r="O13" i="1"/>
  <c r="N14" i="1"/>
  <c r="N15" i="1"/>
  <c r="N16" i="1"/>
  <c r="N17" i="1"/>
  <c r="N13" i="1"/>
  <c r="M14" i="1"/>
  <c r="M15" i="1"/>
  <c r="M16" i="1"/>
  <c r="M17" i="1"/>
  <c r="M13" i="1"/>
  <c r="K14" i="1"/>
  <c r="K15" i="1"/>
  <c r="K16" i="1"/>
  <c r="K17" i="1"/>
  <c r="K13" i="1"/>
  <c r="I14" i="1"/>
  <c r="I15" i="1"/>
  <c r="I16" i="1"/>
  <c r="I17" i="1"/>
  <c r="I13" i="1"/>
  <c r="L14" i="1"/>
  <c r="L15" i="1"/>
  <c r="L16" i="1"/>
  <c r="L17" i="1"/>
  <c r="L13" i="1"/>
  <c r="J14" i="1"/>
  <c r="J15" i="1"/>
  <c r="J16" i="1"/>
  <c r="J17" i="1"/>
  <c r="J13" i="1"/>
  <c r="H14" i="1"/>
  <c r="H15" i="1"/>
  <c r="H16" i="1"/>
  <c r="H17" i="1"/>
  <c r="H13" i="1"/>
  <c r="J5" i="1"/>
  <c r="J6" i="1"/>
  <c r="K6" i="1" s="1"/>
  <c r="K7" i="1" s="1"/>
  <c r="K5" i="1"/>
  <c r="J4" i="1"/>
  <c r="K4" i="1" s="1"/>
  <c r="G17" i="1"/>
  <c r="G16" i="1"/>
  <c r="E16" i="1"/>
  <c r="F16" i="1"/>
  <c r="E17" i="1"/>
  <c r="F17" i="1"/>
  <c r="D17" i="1"/>
  <c r="D16" i="1"/>
  <c r="G14" i="1"/>
  <c r="G15" i="1"/>
  <c r="G13" i="1"/>
  <c r="F14" i="1"/>
  <c r="F13" i="1"/>
  <c r="E15" i="1"/>
  <c r="F15" i="1"/>
  <c r="E14" i="1"/>
  <c r="E13" i="1"/>
  <c r="D15" i="1"/>
  <c r="D14" i="1"/>
  <c r="D13" i="1"/>
</calcChain>
</file>

<file path=xl/sharedStrings.xml><?xml version="1.0" encoding="utf-8"?>
<sst xmlns="http://schemas.openxmlformats.org/spreadsheetml/2006/main" count="217" uniqueCount="50">
  <si>
    <t>Ethnicity</t>
  </si>
  <si>
    <t>Age Category</t>
  </si>
  <si>
    <t>Alcohol</t>
  </si>
  <si>
    <t>Cocaine</t>
  </si>
  <si>
    <t>Heroin</t>
  </si>
  <si>
    <t>Row Total</t>
  </si>
  <si>
    <t>Black</t>
  </si>
  <si>
    <t>Hispanic</t>
  </si>
  <si>
    <t>White</t>
  </si>
  <si>
    <t xml:space="preserve">Old </t>
  </si>
  <si>
    <t>Young</t>
  </si>
  <si>
    <t>Column Total</t>
  </si>
  <si>
    <t>Split</t>
  </si>
  <si>
    <t>Result</t>
  </si>
  <si>
    <t>Child Nodes</t>
  </si>
  <si>
    <t>pj</t>
  </si>
  <si>
    <t>-pj*LOG2(pj)</t>
  </si>
  <si>
    <t>∑-pj*log2(pj)</t>
  </si>
  <si>
    <t>PCT</t>
  </si>
  <si>
    <t>H(T)</t>
  </si>
  <si>
    <t>Entropy</t>
  </si>
  <si>
    <t>Information Gain</t>
  </si>
  <si>
    <t>Age category</t>
  </si>
  <si>
    <t>Old</t>
  </si>
  <si>
    <t>Addiction</t>
  </si>
  <si>
    <t>Total</t>
  </si>
  <si>
    <t>Pj</t>
  </si>
  <si>
    <t>-  (Pj* log(Pj)</t>
  </si>
  <si>
    <t>Total Entropy</t>
  </si>
  <si>
    <t>Ethnicity = Black</t>
  </si>
  <si>
    <t>Ethnicity = Hispanic</t>
  </si>
  <si>
    <t>Ethnicity = White</t>
  </si>
  <si>
    <t>Left node</t>
  </si>
  <si>
    <t>Right node</t>
  </si>
  <si>
    <t>Ethnicity = {Hispanic, White}</t>
  </si>
  <si>
    <t>Ethnicity = {Black, White}</t>
  </si>
  <si>
    <t>Ethnicity = {Hispanic, Black}</t>
  </si>
  <si>
    <t>Age = Old</t>
  </si>
  <si>
    <t>Age = Young</t>
  </si>
  <si>
    <t>Left Node Split</t>
  </si>
  <si>
    <t>PL</t>
  </si>
  <si>
    <t>PR</t>
  </si>
  <si>
    <t>P( j |tL )</t>
  </si>
  <si>
    <t>P( j |tR)</t>
  </si>
  <si>
    <t>2PL PR</t>
  </si>
  <si>
    <t>Q(s|t)</t>
  </si>
  <si>
    <t>Φ(s|t)</t>
  </si>
  <si>
    <t>Age</t>
  </si>
  <si>
    <t>PCT * Total</t>
  </si>
  <si>
    <t>∑-pj*LOG2(pj)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</si>
</sst>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1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15" xfId="0" applyFont="1" applyBorder="1"/>
    <xf numFmtId="0" fontId="1" fillId="0" borderId="4" xfId="0" applyFont="1" applyBorder="1"/>
    <xf numFmtId="49" fontId="0" fillId="0" borderId="16" xfId="0" applyNumberFormat="1" applyBorder="1" applyAlignment="1">
      <alignment wrapText="1"/>
    </xf>
    <xf numFmtId="49" fontId="1" fillId="0" borderId="19" xfId="0" applyNumberFormat="1" applyFont="1" applyBorder="1" applyAlignment="1">
      <alignment wrapText="1"/>
    </xf>
    <xf numFmtId="49" fontId="1" fillId="0" borderId="17" xfId="0" applyNumberFormat="1" applyFont="1" applyBorder="1" applyAlignment="1">
      <alignment wrapText="1"/>
    </xf>
    <xf numFmtId="0" fontId="1" fillId="0" borderId="20" xfId="0" applyFont="1" applyBorder="1" applyAlignment="1">
      <alignment wrapText="1"/>
    </xf>
    <xf numFmtId="164" fontId="0" fillId="0" borderId="0" xfId="0" applyNumberFormat="1" applyAlignment="1">
      <alignment wrapText="1"/>
    </xf>
    <xf numFmtId="0" fontId="1" fillId="0" borderId="22" xfId="0" applyFont="1" applyBorder="1" applyAlignment="1">
      <alignment wrapText="1"/>
    </xf>
    <xf numFmtId="164" fontId="0" fillId="0" borderId="23" xfId="0" applyNumberFormat="1" applyBorder="1" applyAlignment="1">
      <alignment wrapText="1"/>
    </xf>
    <xf numFmtId="0" fontId="1" fillId="0" borderId="24" xfId="0" applyFont="1" applyBorder="1" applyAlignment="1">
      <alignment wrapText="1"/>
    </xf>
    <xf numFmtId="1" fontId="0" fillId="0" borderId="11" xfId="0" applyNumberFormat="1" applyBorder="1" applyAlignment="1">
      <alignment wrapText="1"/>
    </xf>
    <xf numFmtId="164" fontId="0" fillId="0" borderId="11" xfId="0" applyNumberFormat="1" applyBorder="1" applyAlignment="1">
      <alignment wrapText="1"/>
    </xf>
    <xf numFmtId="0" fontId="0" fillId="0" borderId="20" xfId="0" applyBorder="1" applyAlignment="1">
      <alignment wrapText="1"/>
    </xf>
    <xf numFmtId="0" fontId="0" fillId="0" borderId="24" xfId="0" applyBorder="1" applyAlignment="1">
      <alignment wrapText="1"/>
    </xf>
    <xf numFmtId="49" fontId="1" fillId="0" borderId="0" xfId="0" applyNumberFormat="1" applyFont="1" applyBorder="1" applyAlignment="1">
      <alignment wrapText="1"/>
    </xf>
    <xf numFmtId="1" fontId="0" fillId="0" borderId="5" xfId="0" applyNumberFormat="1" applyBorder="1" applyAlignment="1">
      <alignment wrapText="1"/>
    </xf>
    <xf numFmtId="1" fontId="0" fillId="0" borderId="6" xfId="0" applyNumberFormat="1" applyBorder="1" applyAlignment="1">
      <alignment wrapText="1"/>
    </xf>
    <xf numFmtId="1" fontId="0" fillId="0" borderId="8" xfId="0" applyNumberFormat="1" applyBorder="1" applyAlignment="1">
      <alignment wrapText="1"/>
    </xf>
    <xf numFmtId="1" fontId="0" fillId="0" borderId="0" xfId="0" applyNumberFormat="1" applyBorder="1" applyAlignment="1">
      <alignment wrapText="1"/>
    </xf>
    <xf numFmtId="1" fontId="0" fillId="0" borderId="10" xfId="0" applyNumberFormat="1" applyBorder="1" applyAlignment="1">
      <alignment wrapText="1"/>
    </xf>
    <xf numFmtId="0" fontId="0" fillId="0" borderId="22" xfId="0" applyBorder="1" applyAlignment="1">
      <alignment wrapText="1"/>
    </xf>
    <xf numFmtId="0" fontId="3" fillId="0" borderId="0" xfId="0" applyFont="1" applyAlignment="1">
      <alignment wrapText="1"/>
    </xf>
    <xf numFmtId="0" fontId="3" fillId="0" borderId="19" xfId="0" quotePrefix="1" applyFont="1" applyBorder="1" applyAlignment="1">
      <alignment wrapText="1"/>
    </xf>
    <xf numFmtId="0" fontId="3" fillId="0" borderId="21" xfId="0" quotePrefix="1" applyFont="1" applyBorder="1" applyAlignment="1">
      <alignment wrapText="1"/>
    </xf>
    <xf numFmtId="0" fontId="3" fillId="0" borderId="25" xfId="0" applyFont="1" applyBorder="1" applyAlignment="1">
      <alignment wrapText="1"/>
    </xf>
    <xf numFmtId="2" fontId="3" fillId="0" borderId="25" xfId="0" applyNumberFormat="1" applyFont="1" applyBorder="1" applyAlignment="1">
      <alignment wrapText="1"/>
    </xf>
    <xf numFmtId="2" fontId="3" fillId="0" borderId="21" xfId="0" applyNumberFormat="1" applyFont="1" applyBorder="1" applyAlignment="1">
      <alignment wrapText="1"/>
    </xf>
    <xf numFmtId="0" fontId="2" fillId="0" borderId="15" xfId="0" applyFont="1" applyBorder="1" applyAlignment="1">
      <alignment wrapText="1"/>
    </xf>
    <xf numFmtId="0" fontId="2" fillId="0" borderId="28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0" fillId="0" borderId="18" xfId="0" applyBorder="1" applyAlignment="1">
      <alignment wrapText="1"/>
    </xf>
    <xf numFmtId="0" fontId="0" fillId="0" borderId="6" xfId="0" applyBorder="1" applyAlignment="1"/>
    <xf numFmtId="0" fontId="0" fillId="0" borderId="0" xfId="0" applyBorder="1" applyAlignment="1"/>
    <xf numFmtId="164" fontId="0" fillId="0" borderId="8" xfId="0" applyNumberFormat="1" applyBorder="1" applyAlignment="1">
      <alignment wrapText="1"/>
    </xf>
    <xf numFmtId="164" fontId="0" fillId="0" borderId="9" xfId="0" applyNumberFormat="1" applyBorder="1" applyAlignment="1">
      <alignment wrapText="1"/>
    </xf>
    <xf numFmtId="164" fontId="0" fillId="0" borderId="12" xfId="0" applyNumberFormat="1" applyBorder="1" applyAlignment="1">
      <alignment wrapText="1"/>
    </xf>
    <xf numFmtId="164" fontId="0" fillId="0" borderId="10" xfId="0" applyNumberFormat="1" applyBorder="1" applyAlignment="1">
      <alignment wrapText="1"/>
    </xf>
    <xf numFmtId="49" fontId="1" fillId="0" borderId="33" xfId="0" applyNumberFormat="1" applyFont="1" applyBorder="1" applyAlignment="1">
      <alignment wrapText="1"/>
    </xf>
    <xf numFmtId="49" fontId="1" fillId="0" borderId="34" xfId="0" applyNumberFormat="1" applyFont="1" applyBorder="1" applyAlignment="1">
      <alignment wrapText="1"/>
    </xf>
    <xf numFmtId="164" fontId="0" fillId="0" borderId="5" xfId="0" applyNumberFormat="1" applyBorder="1" applyAlignment="1">
      <alignment wrapText="1"/>
    </xf>
    <xf numFmtId="164" fontId="0" fillId="0" borderId="7" xfId="0" applyNumberFormat="1" applyBorder="1" applyAlignment="1">
      <alignment wrapText="1"/>
    </xf>
    <xf numFmtId="164" fontId="3" fillId="0" borderId="8" xfId="0" applyNumberFormat="1" applyFont="1" applyBorder="1" applyAlignment="1">
      <alignment wrapText="1"/>
    </xf>
    <xf numFmtId="164" fontId="3" fillId="0" borderId="9" xfId="0" applyNumberFormat="1" applyFont="1" applyBorder="1" applyAlignment="1">
      <alignment wrapText="1"/>
    </xf>
    <xf numFmtId="164" fontId="3" fillId="0" borderId="10" xfId="0" applyNumberFormat="1" applyFont="1" applyBorder="1" applyAlignment="1">
      <alignment wrapText="1"/>
    </xf>
    <xf numFmtId="164" fontId="3" fillId="0" borderId="12" xfId="0" applyNumberFormat="1" applyFont="1" applyBorder="1" applyAlignment="1">
      <alignment wrapText="1"/>
    </xf>
    <xf numFmtId="49" fontId="1" fillId="0" borderId="27" xfId="0" applyNumberFormat="1" applyFont="1" applyBorder="1" applyAlignment="1">
      <alignment wrapText="1"/>
    </xf>
    <xf numFmtId="49" fontId="2" fillId="0" borderId="27" xfId="0" applyNumberFormat="1" applyFont="1" applyBorder="1" applyAlignment="1">
      <alignment wrapText="1"/>
    </xf>
    <xf numFmtId="164" fontId="3" fillId="0" borderId="7" xfId="0" applyNumberFormat="1" applyFont="1" applyBorder="1" applyAlignment="1">
      <alignment wrapText="1"/>
    </xf>
    <xf numFmtId="49" fontId="2" fillId="0" borderId="33" xfId="0" applyNumberFormat="1" applyFont="1" applyBorder="1" applyAlignment="1">
      <alignment wrapText="1"/>
    </xf>
    <xf numFmtId="49" fontId="2" fillId="0" borderId="34" xfId="0" applyNumberFormat="1" applyFont="1" applyBorder="1" applyAlignment="1">
      <alignment wrapText="1"/>
    </xf>
    <xf numFmtId="164" fontId="3" fillId="0" borderId="5" xfId="0" applyNumberFormat="1" applyFont="1" applyBorder="1" applyAlignment="1">
      <alignment wrapText="1"/>
    </xf>
    <xf numFmtId="0" fontId="0" fillId="0" borderId="0" xfId="0" applyFill="1"/>
    <xf numFmtId="49" fontId="1" fillId="0" borderId="35" xfId="0" applyNumberFormat="1" applyFont="1" applyBorder="1" applyAlignment="1">
      <alignment wrapText="1"/>
    </xf>
    <xf numFmtId="164" fontId="1" fillId="0" borderId="3" xfId="0" applyNumberFormat="1" applyFont="1" applyFill="1" applyBorder="1" applyAlignment="1">
      <alignment wrapText="1"/>
    </xf>
    <xf numFmtId="164" fontId="1" fillId="0" borderId="4" xfId="0" applyNumberFormat="1" applyFont="1" applyFill="1" applyBorder="1" applyAlignment="1">
      <alignment wrapText="1"/>
    </xf>
    <xf numFmtId="164" fontId="1" fillId="2" borderId="3" xfId="0" applyNumberFormat="1" applyFont="1" applyFill="1" applyBorder="1" applyAlignment="1">
      <alignment wrapText="1"/>
    </xf>
    <xf numFmtId="164" fontId="0" fillId="0" borderId="3" xfId="0" applyNumberFormat="1" applyFont="1" applyFill="1" applyBorder="1" applyAlignment="1">
      <alignment wrapText="1"/>
    </xf>
    <xf numFmtId="0" fontId="1" fillId="0" borderId="26" xfId="0" applyFont="1" applyBorder="1" applyAlignment="1">
      <alignment wrapText="1"/>
    </xf>
    <xf numFmtId="0" fontId="0" fillId="0" borderId="15" xfId="0" applyBorder="1" applyAlignment="1"/>
    <xf numFmtId="0" fontId="1" fillId="0" borderId="27" xfId="0" applyFont="1" applyBorder="1" applyAlignment="1">
      <alignment wrapText="1"/>
    </xf>
    <xf numFmtId="0" fontId="1" fillId="0" borderId="36" xfId="0" applyFont="1" applyBorder="1" applyAlignment="1">
      <alignment wrapText="1"/>
    </xf>
    <xf numFmtId="0" fontId="1" fillId="0" borderId="25" xfId="0" applyFont="1" applyBorder="1" applyAlignment="1">
      <alignment wrapText="1"/>
    </xf>
    <xf numFmtId="0" fontId="1" fillId="2" borderId="7" xfId="0" applyFont="1" applyFill="1" applyBorder="1"/>
    <xf numFmtId="0" fontId="1" fillId="0" borderId="0" xfId="0" applyFont="1"/>
    <xf numFmtId="0" fontId="0" fillId="0" borderId="0" xfId="0" applyFont="1"/>
    <xf numFmtId="0" fontId="1" fillId="0" borderId="0" xfId="0" applyFont="1" applyBorder="1"/>
    <xf numFmtId="0" fontId="0" fillId="0" borderId="13" xfId="0" applyFont="1" applyBorder="1"/>
    <xf numFmtId="49" fontId="1" fillId="0" borderId="14" xfId="0" applyNumberFormat="1" applyFont="1" applyBorder="1" applyAlignment="1">
      <alignment wrapText="1"/>
    </xf>
    <xf numFmtId="49" fontId="1" fillId="0" borderId="2" xfId="0" applyNumberFormat="1" applyFont="1" applyBorder="1" applyAlignment="1">
      <alignment wrapText="1"/>
    </xf>
    <xf numFmtId="0" fontId="0" fillId="0" borderId="8" xfId="0" applyFont="1" applyBorder="1"/>
    <xf numFmtId="0" fontId="1" fillId="0" borderId="8" xfId="0" applyFont="1" applyBorder="1"/>
    <xf numFmtId="0" fontId="0" fillId="0" borderId="10" xfId="0" applyFont="1" applyBorder="1"/>
    <xf numFmtId="0" fontId="0" fillId="0" borderId="15" xfId="0" applyBorder="1"/>
    <xf numFmtId="49" fontId="1" fillId="0" borderId="6" xfId="0" applyNumberFormat="1" applyFont="1" applyBorder="1" applyAlignment="1">
      <alignment wrapText="1"/>
    </xf>
    <xf numFmtId="0" fontId="1" fillId="0" borderId="6" xfId="0" applyFont="1" applyBorder="1"/>
    <xf numFmtId="0" fontId="0" fillId="0" borderId="3" xfId="0" applyFont="1" applyBorder="1"/>
    <xf numFmtId="0" fontId="0" fillId="0" borderId="4" xfId="0" applyFont="1" applyBorder="1"/>
    <xf numFmtId="0" fontId="1" fillId="0" borderId="16" xfId="0" applyFont="1" applyBorder="1" applyAlignment="1">
      <alignment horizontal="center" wrapText="1"/>
    </xf>
    <xf numFmtId="0" fontId="1" fillId="0" borderId="17" xfId="0" applyFont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  <xf numFmtId="0" fontId="1" fillId="0" borderId="14" xfId="0" applyFont="1" applyBorder="1" applyAlignment="1">
      <alignment horizontal="center" wrapText="1"/>
    </xf>
    <xf numFmtId="0" fontId="2" fillId="0" borderId="31" xfId="0" applyFont="1" applyBorder="1" applyAlignment="1">
      <alignment horizontal="center" wrapText="1"/>
    </xf>
    <xf numFmtId="0" fontId="2" fillId="0" borderId="32" xfId="0" applyFont="1" applyBorder="1" applyAlignment="1">
      <alignment horizontal="center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25" xfId="0" applyFont="1" applyBorder="1" applyAlignment="1">
      <alignment horizontal="center" wrapText="1"/>
    </xf>
    <xf numFmtId="0" fontId="1" fillId="0" borderId="29" xfId="0" applyFont="1" applyBorder="1" applyAlignment="1">
      <alignment horizontal="center" wrapText="1"/>
    </xf>
    <xf numFmtId="0" fontId="1" fillId="0" borderId="30" xfId="0" applyFont="1" applyBorder="1" applyAlignment="1">
      <alignment horizontal="center" wrapText="1"/>
    </xf>
    <xf numFmtId="0" fontId="1" fillId="0" borderId="1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833717</xdr:colOff>
      <xdr:row>18</xdr:row>
      <xdr:rowOff>80683</xdr:rowOff>
    </xdr:from>
    <xdr:to>
      <xdr:col>15</xdr:col>
      <xdr:colOff>179294</xdr:colOff>
      <xdr:row>20</xdr:row>
      <xdr:rowOff>26894</xdr:rowOff>
    </xdr:to>
    <xdr:sp macro="" textlink="">
      <xdr:nvSpPr>
        <xdr:cNvPr id="2" name="TextBox 1"/>
        <xdr:cNvSpPr txBox="1"/>
      </xdr:nvSpPr>
      <xdr:spPr>
        <a:xfrm>
          <a:off x="10775576" y="3209365"/>
          <a:ext cx="887506" cy="304800"/>
        </a:xfrm>
        <a:prstGeom prst="rect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Root</a:t>
          </a:r>
        </a:p>
        <a:p>
          <a:endParaRPr lang="en-US" sz="1100"/>
        </a:p>
      </xdr:txBody>
    </xdr:sp>
    <xdr:clientData/>
  </xdr:twoCellAnchor>
  <xdr:twoCellAnchor>
    <xdr:from>
      <xdr:col>12</xdr:col>
      <xdr:colOff>80681</xdr:colOff>
      <xdr:row>21</xdr:row>
      <xdr:rowOff>170329</xdr:rowOff>
    </xdr:from>
    <xdr:to>
      <xdr:col>12</xdr:col>
      <xdr:colOff>968187</xdr:colOff>
      <xdr:row>24</xdr:row>
      <xdr:rowOff>143434</xdr:rowOff>
    </xdr:to>
    <xdr:sp macro="" textlink="">
      <xdr:nvSpPr>
        <xdr:cNvPr id="3" name="TextBox 2"/>
        <xdr:cNvSpPr txBox="1"/>
      </xdr:nvSpPr>
      <xdr:spPr>
        <a:xfrm>
          <a:off x="8955740" y="3836894"/>
          <a:ext cx="887506" cy="510987"/>
        </a:xfrm>
        <a:prstGeom prst="rect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Ethnicity = Black</a:t>
          </a:r>
        </a:p>
        <a:p>
          <a:endParaRPr lang="en-US" sz="1100"/>
        </a:p>
      </xdr:txBody>
    </xdr:sp>
    <xdr:clientData/>
  </xdr:twoCellAnchor>
  <xdr:twoCellAnchor>
    <xdr:from>
      <xdr:col>16</xdr:col>
      <xdr:colOff>349622</xdr:colOff>
      <xdr:row>21</xdr:row>
      <xdr:rowOff>89648</xdr:rowOff>
    </xdr:from>
    <xdr:to>
      <xdr:col>17</xdr:col>
      <xdr:colOff>932330</xdr:colOff>
      <xdr:row>24</xdr:row>
      <xdr:rowOff>98612</xdr:rowOff>
    </xdr:to>
    <xdr:sp macro="" textlink="">
      <xdr:nvSpPr>
        <xdr:cNvPr id="4" name="TextBox 3"/>
        <xdr:cNvSpPr txBox="1"/>
      </xdr:nvSpPr>
      <xdr:spPr>
        <a:xfrm>
          <a:off x="12443010" y="3756213"/>
          <a:ext cx="1192308" cy="546846"/>
        </a:xfrm>
        <a:prstGeom prst="rect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Ethnicity</a:t>
          </a:r>
          <a:r>
            <a:rPr lang="en-US" sz="1100" baseline="0"/>
            <a:t> = {Hispanic, White}</a:t>
          </a:r>
          <a:endParaRPr lang="en-US" sz="1100"/>
        </a:p>
      </xdr:txBody>
    </xdr:sp>
    <xdr:clientData/>
  </xdr:twoCellAnchor>
  <xdr:twoCellAnchor>
    <xdr:from>
      <xdr:col>10</xdr:col>
      <xdr:colOff>950257</xdr:colOff>
      <xdr:row>26</xdr:row>
      <xdr:rowOff>35859</xdr:rowOff>
    </xdr:from>
    <xdr:to>
      <xdr:col>12</xdr:col>
      <xdr:colOff>44822</xdr:colOff>
      <xdr:row>27</xdr:row>
      <xdr:rowOff>143436</xdr:rowOff>
    </xdr:to>
    <xdr:sp macro="" textlink="">
      <xdr:nvSpPr>
        <xdr:cNvPr id="6" name="TextBox 5"/>
        <xdr:cNvSpPr txBox="1"/>
      </xdr:nvSpPr>
      <xdr:spPr>
        <a:xfrm>
          <a:off x="8032375" y="4598894"/>
          <a:ext cx="887506" cy="286871"/>
        </a:xfrm>
        <a:prstGeom prst="rect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Age = Old</a:t>
          </a:r>
        </a:p>
        <a:p>
          <a:pPr algn="ctr"/>
          <a:endParaRPr lang="en-US" sz="1100"/>
        </a:p>
        <a:p>
          <a:endParaRPr lang="en-US" sz="1100"/>
        </a:p>
      </xdr:txBody>
    </xdr:sp>
    <xdr:clientData/>
  </xdr:twoCellAnchor>
  <xdr:twoCellAnchor>
    <xdr:from>
      <xdr:col>12</xdr:col>
      <xdr:colOff>609599</xdr:colOff>
      <xdr:row>26</xdr:row>
      <xdr:rowOff>53788</xdr:rowOff>
    </xdr:from>
    <xdr:to>
      <xdr:col>13</xdr:col>
      <xdr:colOff>430305</xdr:colOff>
      <xdr:row>27</xdr:row>
      <xdr:rowOff>161365</xdr:rowOff>
    </xdr:to>
    <xdr:sp macro="" textlink="">
      <xdr:nvSpPr>
        <xdr:cNvPr id="7" name="TextBox 6"/>
        <xdr:cNvSpPr txBox="1"/>
      </xdr:nvSpPr>
      <xdr:spPr>
        <a:xfrm>
          <a:off x="9484658" y="4616823"/>
          <a:ext cx="887506" cy="286871"/>
        </a:xfrm>
        <a:prstGeom prst="rect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Age = Young</a:t>
          </a:r>
        </a:p>
        <a:p>
          <a:pPr algn="ctr"/>
          <a:endParaRPr lang="en-US" sz="1100"/>
        </a:p>
        <a:p>
          <a:endParaRPr lang="en-US" sz="1100"/>
        </a:p>
      </xdr:txBody>
    </xdr:sp>
    <xdr:clientData/>
  </xdr:twoCellAnchor>
  <xdr:twoCellAnchor>
    <xdr:from>
      <xdr:col>15</xdr:col>
      <xdr:colOff>44822</xdr:colOff>
      <xdr:row>25</xdr:row>
      <xdr:rowOff>107576</xdr:rowOff>
    </xdr:from>
    <xdr:to>
      <xdr:col>16</xdr:col>
      <xdr:colOff>322728</xdr:colOff>
      <xdr:row>28</xdr:row>
      <xdr:rowOff>80680</xdr:rowOff>
    </xdr:to>
    <xdr:sp macro="" textlink="">
      <xdr:nvSpPr>
        <xdr:cNvPr id="9" name="TextBox 8"/>
        <xdr:cNvSpPr txBox="1"/>
      </xdr:nvSpPr>
      <xdr:spPr>
        <a:xfrm>
          <a:off x="11528610" y="4491317"/>
          <a:ext cx="887506" cy="510987"/>
        </a:xfrm>
        <a:prstGeom prst="rect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Ethnicity = Hispanic</a:t>
          </a:r>
        </a:p>
      </xdr:txBody>
    </xdr:sp>
    <xdr:clientData/>
  </xdr:twoCellAnchor>
  <xdr:twoCellAnchor>
    <xdr:from>
      <xdr:col>17</xdr:col>
      <xdr:colOff>699246</xdr:colOff>
      <xdr:row>25</xdr:row>
      <xdr:rowOff>80682</xdr:rowOff>
    </xdr:from>
    <xdr:to>
      <xdr:col>18</xdr:col>
      <xdr:colOff>439269</xdr:colOff>
      <xdr:row>28</xdr:row>
      <xdr:rowOff>53786</xdr:rowOff>
    </xdr:to>
    <xdr:sp macro="" textlink="">
      <xdr:nvSpPr>
        <xdr:cNvPr id="10" name="TextBox 9"/>
        <xdr:cNvSpPr txBox="1"/>
      </xdr:nvSpPr>
      <xdr:spPr>
        <a:xfrm>
          <a:off x="13402234" y="4464423"/>
          <a:ext cx="887506" cy="510987"/>
        </a:xfrm>
        <a:prstGeom prst="rect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Ethnicity = White</a:t>
          </a:r>
        </a:p>
        <a:p>
          <a:endParaRPr lang="en-US" sz="1100"/>
        </a:p>
      </xdr:txBody>
    </xdr:sp>
    <xdr:clientData/>
  </xdr:twoCellAnchor>
  <xdr:twoCellAnchor>
    <xdr:from>
      <xdr:col>13</xdr:col>
      <xdr:colOff>842681</xdr:colOff>
      <xdr:row>31</xdr:row>
      <xdr:rowOff>35858</xdr:rowOff>
    </xdr:from>
    <xdr:to>
      <xdr:col>15</xdr:col>
      <xdr:colOff>188258</xdr:colOff>
      <xdr:row>32</xdr:row>
      <xdr:rowOff>143435</xdr:rowOff>
    </xdr:to>
    <xdr:sp macro="" textlink="">
      <xdr:nvSpPr>
        <xdr:cNvPr id="11" name="TextBox 10"/>
        <xdr:cNvSpPr txBox="1"/>
      </xdr:nvSpPr>
      <xdr:spPr>
        <a:xfrm>
          <a:off x="10784540" y="5495364"/>
          <a:ext cx="887506" cy="286871"/>
        </a:xfrm>
        <a:prstGeom prst="rect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Age = Old</a:t>
          </a:r>
        </a:p>
        <a:p>
          <a:pPr algn="ctr"/>
          <a:endParaRPr lang="en-US" sz="1100"/>
        </a:p>
        <a:p>
          <a:endParaRPr lang="en-US" sz="1100"/>
        </a:p>
      </xdr:txBody>
    </xdr:sp>
    <xdr:clientData/>
  </xdr:twoCellAnchor>
  <xdr:twoCellAnchor>
    <xdr:from>
      <xdr:col>16</xdr:col>
      <xdr:colOff>143435</xdr:colOff>
      <xdr:row>31</xdr:row>
      <xdr:rowOff>53787</xdr:rowOff>
    </xdr:from>
    <xdr:to>
      <xdr:col>17</xdr:col>
      <xdr:colOff>421341</xdr:colOff>
      <xdr:row>32</xdr:row>
      <xdr:rowOff>161364</xdr:rowOff>
    </xdr:to>
    <xdr:sp macro="" textlink="">
      <xdr:nvSpPr>
        <xdr:cNvPr id="12" name="TextBox 11"/>
        <xdr:cNvSpPr txBox="1"/>
      </xdr:nvSpPr>
      <xdr:spPr>
        <a:xfrm>
          <a:off x="12236823" y="5513293"/>
          <a:ext cx="887506" cy="286871"/>
        </a:xfrm>
        <a:prstGeom prst="rect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Age = Young</a:t>
          </a:r>
        </a:p>
        <a:p>
          <a:pPr algn="ctr"/>
          <a:endParaRPr lang="en-US" sz="1100"/>
        </a:p>
        <a:p>
          <a:endParaRPr lang="en-US" sz="1100"/>
        </a:p>
      </xdr:txBody>
    </xdr:sp>
    <xdr:clientData/>
  </xdr:twoCellAnchor>
  <xdr:twoCellAnchor>
    <xdr:from>
      <xdr:col>17</xdr:col>
      <xdr:colOff>788893</xdr:colOff>
      <xdr:row>31</xdr:row>
      <xdr:rowOff>44823</xdr:rowOff>
    </xdr:from>
    <xdr:to>
      <xdr:col>18</xdr:col>
      <xdr:colOff>528916</xdr:colOff>
      <xdr:row>32</xdr:row>
      <xdr:rowOff>152400</xdr:rowOff>
    </xdr:to>
    <xdr:sp macro="" textlink="">
      <xdr:nvSpPr>
        <xdr:cNvPr id="15" name="TextBox 14"/>
        <xdr:cNvSpPr txBox="1"/>
      </xdr:nvSpPr>
      <xdr:spPr>
        <a:xfrm>
          <a:off x="13491881" y="5504329"/>
          <a:ext cx="887506" cy="286871"/>
        </a:xfrm>
        <a:prstGeom prst="rect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Age = Old</a:t>
          </a:r>
        </a:p>
        <a:p>
          <a:pPr algn="ctr"/>
          <a:endParaRPr lang="en-US" sz="1100"/>
        </a:p>
        <a:p>
          <a:endParaRPr lang="en-US" sz="1100"/>
        </a:p>
      </xdr:txBody>
    </xdr:sp>
    <xdr:clientData/>
  </xdr:twoCellAnchor>
  <xdr:twoCellAnchor>
    <xdr:from>
      <xdr:col>19</xdr:col>
      <xdr:colOff>484093</xdr:colOff>
      <xdr:row>31</xdr:row>
      <xdr:rowOff>62752</xdr:rowOff>
    </xdr:from>
    <xdr:to>
      <xdr:col>21</xdr:col>
      <xdr:colOff>152399</xdr:colOff>
      <xdr:row>32</xdr:row>
      <xdr:rowOff>170329</xdr:rowOff>
    </xdr:to>
    <xdr:sp macro="" textlink="">
      <xdr:nvSpPr>
        <xdr:cNvPr id="16" name="TextBox 15"/>
        <xdr:cNvSpPr txBox="1"/>
      </xdr:nvSpPr>
      <xdr:spPr>
        <a:xfrm>
          <a:off x="14944164" y="5522258"/>
          <a:ext cx="887506" cy="286871"/>
        </a:xfrm>
        <a:prstGeom prst="rect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Age = Young</a:t>
          </a:r>
        </a:p>
        <a:p>
          <a:pPr algn="ctr"/>
          <a:endParaRPr lang="en-US" sz="1100"/>
        </a:p>
        <a:p>
          <a:endParaRPr lang="en-US" sz="1100"/>
        </a:p>
      </xdr:txBody>
    </xdr:sp>
    <xdr:clientData/>
  </xdr:twoCellAnchor>
  <xdr:twoCellAnchor>
    <xdr:from>
      <xdr:col>12</xdr:col>
      <xdr:colOff>524434</xdr:colOff>
      <xdr:row>19</xdr:row>
      <xdr:rowOff>53789</xdr:rowOff>
    </xdr:from>
    <xdr:to>
      <xdr:col>13</xdr:col>
      <xdr:colOff>833717</xdr:colOff>
      <xdr:row>21</xdr:row>
      <xdr:rowOff>170329</xdr:rowOff>
    </xdr:to>
    <xdr:cxnSp macro="">
      <xdr:nvCxnSpPr>
        <xdr:cNvPr id="18" name="Straight Arrow Connector 17"/>
        <xdr:cNvCxnSpPr>
          <a:stCxn id="2" idx="1"/>
          <a:endCxn id="3" idx="0"/>
        </xdr:cNvCxnSpPr>
      </xdr:nvCxnSpPr>
      <xdr:spPr>
        <a:xfrm flipH="1">
          <a:off x="9399493" y="3361765"/>
          <a:ext cx="1376083" cy="4751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210669</xdr:colOff>
      <xdr:row>23</xdr:row>
      <xdr:rowOff>67235</xdr:rowOff>
    </xdr:from>
    <xdr:to>
      <xdr:col>12</xdr:col>
      <xdr:colOff>80681</xdr:colOff>
      <xdr:row>26</xdr:row>
      <xdr:rowOff>35859</xdr:rowOff>
    </xdr:to>
    <xdr:cxnSp macro="">
      <xdr:nvCxnSpPr>
        <xdr:cNvPr id="20" name="Straight Arrow Connector 19"/>
        <xdr:cNvCxnSpPr>
          <a:stCxn id="3" idx="1"/>
          <a:endCxn id="6" idx="0"/>
        </xdr:cNvCxnSpPr>
      </xdr:nvCxnSpPr>
      <xdr:spPr>
        <a:xfrm flipH="1">
          <a:off x="8476128" y="4092388"/>
          <a:ext cx="479612" cy="5065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461681</xdr:colOff>
      <xdr:row>22</xdr:row>
      <xdr:rowOff>165847</xdr:rowOff>
    </xdr:from>
    <xdr:to>
      <xdr:col>16</xdr:col>
      <xdr:colOff>331693</xdr:colOff>
      <xdr:row>25</xdr:row>
      <xdr:rowOff>134471</xdr:rowOff>
    </xdr:to>
    <xdr:cxnSp macro="">
      <xdr:nvCxnSpPr>
        <xdr:cNvPr id="23" name="Straight Arrow Connector 22"/>
        <xdr:cNvCxnSpPr/>
      </xdr:nvCxnSpPr>
      <xdr:spPr>
        <a:xfrm flipH="1">
          <a:off x="11945469" y="4011706"/>
          <a:ext cx="479612" cy="5065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237563</xdr:colOff>
      <xdr:row>28</xdr:row>
      <xdr:rowOff>58271</xdr:rowOff>
    </xdr:from>
    <xdr:to>
      <xdr:col>15</xdr:col>
      <xdr:colOff>107575</xdr:colOff>
      <xdr:row>31</xdr:row>
      <xdr:rowOff>26895</xdr:rowOff>
    </xdr:to>
    <xdr:cxnSp macro="">
      <xdr:nvCxnSpPr>
        <xdr:cNvPr id="24" name="Straight Arrow Connector 23"/>
        <xdr:cNvCxnSpPr/>
      </xdr:nvCxnSpPr>
      <xdr:spPr>
        <a:xfrm flipH="1">
          <a:off x="11111751" y="4979895"/>
          <a:ext cx="479612" cy="5065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1142999</xdr:colOff>
      <xdr:row>28</xdr:row>
      <xdr:rowOff>53786</xdr:rowOff>
    </xdr:from>
    <xdr:to>
      <xdr:col>18</xdr:col>
      <xdr:colOff>40339</xdr:colOff>
      <xdr:row>31</xdr:row>
      <xdr:rowOff>71718</xdr:rowOff>
    </xdr:to>
    <xdr:cxnSp macro="">
      <xdr:nvCxnSpPr>
        <xdr:cNvPr id="25" name="Straight Arrow Connector 24"/>
        <xdr:cNvCxnSpPr>
          <a:stCxn id="10" idx="2"/>
        </xdr:cNvCxnSpPr>
      </xdr:nvCxnSpPr>
      <xdr:spPr>
        <a:xfrm>
          <a:off x="13845987" y="4975410"/>
          <a:ext cx="44823" cy="5558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179294</xdr:colOff>
      <xdr:row>19</xdr:row>
      <xdr:rowOff>53789</xdr:rowOff>
    </xdr:from>
    <xdr:to>
      <xdr:col>17</xdr:col>
      <xdr:colOff>336176</xdr:colOff>
      <xdr:row>21</xdr:row>
      <xdr:rowOff>89648</xdr:rowOff>
    </xdr:to>
    <xdr:cxnSp macro="">
      <xdr:nvCxnSpPr>
        <xdr:cNvPr id="28" name="Straight Arrow Connector 27"/>
        <xdr:cNvCxnSpPr>
          <a:stCxn id="2" idx="3"/>
          <a:endCxn id="4" idx="0"/>
        </xdr:cNvCxnSpPr>
      </xdr:nvCxnSpPr>
      <xdr:spPr>
        <a:xfrm>
          <a:off x="11663082" y="3361765"/>
          <a:ext cx="1376082" cy="3944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932329</xdr:colOff>
      <xdr:row>22</xdr:row>
      <xdr:rowOff>152400</xdr:rowOff>
    </xdr:from>
    <xdr:to>
      <xdr:col>17</xdr:col>
      <xdr:colOff>1142999</xdr:colOff>
      <xdr:row>25</xdr:row>
      <xdr:rowOff>80682</xdr:rowOff>
    </xdr:to>
    <xdr:cxnSp macro="">
      <xdr:nvCxnSpPr>
        <xdr:cNvPr id="30" name="Straight Arrow Connector 29"/>
        <xdr:cNvCxnSpPr>
          <a:endCxn id="10" idx="0"/>
        </xdr:cNvCxnSpPr>
      </xdr:nvCxnSpPr>
      <xdr:spPr>
        <a:xfrm>
          <a:off x="13635317" y="3998259"/>
          <a:ext cx="210670" cy="4661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439270</xdr:colOff>
      <xdr:row>26</xdr:row>
      <xdr:rowOff>143436</xdr:rowOff>
    </xdr:from>
    <xdr:to>
      <xdr:col>20</xdr:col>
      <xdr:colOff>318246</xdr:colOff>
      <xdr:row>31</xdr:row>
      <xdr:rowOff>62752</xdr:rowOff>
    </xdr:to>
    <xdr:cxnSp macro="">
      <xdr:nvCxnSpPr>
        <xdr:cNvPr id="32" name="Straight Arrow Connector 31"/>
        <xdr:cNvCxnSpPr>
          <a:endCxn id="16" idx="0"/>
        </xdr:cNvCxnSpPr>
      </xdr:nvCxnSpPr>
      <xdr:spPr>
        <a:xfrm>
          <a:off x="14289741" y="4706471"/>
          <a:ext cx="1098176" cy="8157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313764</xdr:colOff>
      <xdr:row>26</xdr:row>
      <xdr:rowOff>161365</xdr:rowOff>
    </xdr:from>
    <xdr:to>
      <xdr:col>16</xdr:col>
      <xdr:colOff>587188</xdr:colOff>
      <xdr:row>31</xdr:row>
      <xdr:rowOff>53787</xdr:rowOff>
    </xdr:to>
    <xdr:cxnSp macro="">
      <xdr:nvCxnSpPr>
        <xdr:cNvPr id="34" name="Straight Arrow Connector 33"/>
        <xdr:cNvCxnSpPr>
          <a:endCxn id="12" idx="0"/>
        </xdr:cNvCxnSpPr>
      </xdr:nvCxnSpPr>
      <xdr:spPr>
        <a:xfrm>
          <a:off x="12407152" y="4724400"/>
          <a:ext cx="273424" cy="7888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959222</xdr:colOff>
      <xdr:row>23</xdr:row>
      <xdr:rowOff>53788</xdr:rowOff>
    </xdr:from>
    <xdr:to>
      <xdr:col>12</xdr:col>
      <xdr:colOff>1053352</xdr:colOff>
      <xdr:row>26</xdr:row>
      <xdr:rowOff>53788</xdr:rowOff>
    </xdr:to>
    <xdr:cxnSp macro="">
      <xdr:nvCxnSpPr>
        <xdr:cNvPr id="36" name="Straight Arrow Connector 35"/>
        <xdr:cNvCxnSpPr>
          <a:endCxn id="7" idx="0"/>
        </xdr:cNvCxnSpPr>
      </xdr:nvCxnSpPr>
      <xdr:spPr>
        <a:xfrm>
          <a:off x="9834281" y="4078941"/>
          <a:ext cx="94130" cy="5378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129540</xdr:colOff>
      <xdr:row>59</xdr:row>
      <xdr:rowOff>38100</xdr:rowOff>
    </xdr:from>
    <xdr:to>
      <xdr:col>5</xdr:col>
      <xdr:colOff>815340</xdr:colOff>
      <xdr:row>60</xdr:row>
      <xdr:rowOff>106680</xdr:rowOff>
    </xdr:to>
    <xdr:sp macro="" textlink="">
      <xdr:nvSpPr>
        <xdr:cNvPr id="2" name="TextBox 1"/>
        <xdr:cNvSpPr txBox="1"/>
      </xdr:nvSpPr>
      <xdr:spPr>
        <a:xfrm>
          <a:off x="3604260" y="10721340"/>
          <a:ext cx="685800" cy="251460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Root</a:t>
          </a:r>
        </a:p>
      </xdr:txBody>
    </xdr:sp>
    <xdr:clientData/>
  </xdr:twoCellAnchor>
  <xdr:twoCellAnchor>
    <xdr:from>
      <xdr:col>3</xdr:col>
      <xdr:colOff>426720</xdr:colOff>
      <xdr:row>61</xdr:row>
      <xdr:rowOff>137160</xdr:rowOff>
    </xdr:from>
    <xdr:to>
      <xdr:col>4</xdr:col>
      <xdr:colOff>464820</xdr:colOff>
      <xdr:row>64</xdr:row>
      <xdr:rowOff>38100</xdr:rowOff>
    </xdr:to>
    <xdr:sp macro="" textlink="">
      <xdr:nvSpPr>
        <xdr:cNvPr id="3" name="TextBox 2"/>
        <xdr:cNvSpPr txBox="1"/>
      </xdr:nvSpPr>
      <xdr:spPr>
        <a:xfrm>
          <a:off x="2613660" y="11186160"/>
          <a:ext cx="716280" cy="449580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Ethnicity</a:t>
          </a:r>
          <a:r>
            <a:rPr lang="en-US" sz="1100" baseline="0"/>
            <a:t> = Black</a:t>
          </a:r>
          <a:endParaRPr lang="en-US" sz="1100"/>
        </a:p>
      </xdr:txBody>
    </xdr:sp>
    <xdr:clientData/>
  </xdr:twoCellAnchor>
  <xdr:twoCellAnchor>
    <xdr:from>
      <xdr:col>6</xdr:col>
      <xdr:colOff>243840</xdr:colOff>
      <xdr:row>61</xdr:row>
      <xdr:rowOff>129540</xdr:rowOff>
    </xdr:from>
    <xdr:to>
      <xdr:col>7</xdr:col>
      <xdr:colOff>632460</xdr:colOff>
      <xdr:row>64</xdr:row>
      <xdr:rowOff>30480</xdr:rowOff>
    </xdr:to>
    <xdr:sp macro="" textlink="">
      <xdr:nvSpPr>
        <xdr:cNvPr id="4" name="TextBox 3"/>
        <xdr:cNvSpPr txBox="1"/>
      </xdr:nvSpPr>
      <xdr:spPr>
        <a:xfrm>
          <a:off x="4625340" y="11178540"/>
          <a:ext cx="1341120" cy="449580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Ethnicity</a:t>
          </a:r>
          <a:r>
            <a:rPr lang="en-US" sz="1100" baseline="0"/>
            <a:t> = </a:t>
          </a:r>
        </a:p>
        <a:p>
          <a:pPr algn="ctr"/>
          <a:r>
            <a:rPr lang="en-US" sz="1100" baseline="0"/>
            <a:t>{Hispanic, White}</a:t>
          </a:r>
          <a:endParaRPr lang="en-US" sz="1100"/>
        </a:p>
      </xdr:txBody>
    </xdr:sp>
    <xdr:clientData/>
  </xdr:twoCellAnchor>
  <xdr:twoCellAnchor>
    <xdr:from>
      <xdr:col>3</xdr:col>
      <xdr:colOff>449580</xdr:colOff>
      <xdr:row>65</xdr:row>
      <xdr:rowOff>160020</xdr:rowOff>
    </xdr:from>
    <xdr:to>
      <xdr:col>4</xdr:col>
      <xdr:colOff>457200</xdr:colOff>
      <xdr:row>67</xdr:row>
      <xdr:rowOff>45720</xdr:rowOff>
    </xdr:to>
    <xdr:sp macro="" textlink="">
      <xdr:nvSpPr>
        <xdr:cNvPr id="5" name="TextBox 4"/>
        <xdr:cNvSpPr txBox="1"/>
      </xdr:nvSpPr>
      <xdr:spPr>
        <a:xfrm>
          <a:off x="2636520" y="11940540"/>
          <a:ext cx="685800" cy="251460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Cocaine</a:t>
          </a:r>
        </a:p>
      </xdr:txBody>
    </xdr:sp>
    <xdr:clientData/>
  </xdr:twoCellAnchor>
  <xdr:twoCellAnchor>
    <xdr:from>
      <xdr:col>5</xdr:col>
      <xdr:colOff>662940</xdr:colOff>
      <xdr:row>65</xdr:row>
      <xdr:rowOff>106680</xdr:rowOff>
    </xdr:from>
    <xdr:to>
      <xdr:col>6</xdr:col>
      <xdr:colOff>472440</xdr:colOff>
      <xdr:row>68</xdr:row>
      <xdr:rowOff>7620</xdr:rowOff>
    </xdr:to>
    <xdr:sp macro="" textlink="">
      <xdr:nvSpPr>
        <xdr:cNvPr id="6" name="TextBox 5"/>
        <xdr:cNvSpPr txBox="1"/>
      </xdr:nvSpPr>
      <xdr:spPr>
        <a:xfrm>
          <a:off x="4137660" y="11887200"/>
          <a:ext cx="716280" cy="449580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Age </a:t>
          </a:r>
          <a:r>
            <a:rPr lang="en-US" sz="1100" baseline="0"/>
            <a:t>= Young</a:t>
          </a:r>
          <a:endParaRPr lang="en-US" sz="1100"/>
        </a:p>
      </xdr:txBody>
    </xdr:sp>
    <xdr:clientData/>
  </xdr:twoCellAnchor>
  <xdr:twoCellAnchor>
    <xdr:from>
      <xdr:col>7</xdr:col>
      <xdr:colOff>388620</xdr:colOff>
      <xdr:row>65</xdr:row>
      <xdr:rowOff>60960</xdr:rowOff>
    </xdr:from>
    <xdr:to>
      <xdr:col>8</xdr:col>
      <xdr:colOff>411480</xdr:colOff>
      <xdr:row>67</xdr:row>
      <xdr:rowOff>144780</xdr:rowOff>
    </xdr:to>
    <xdr:sp macro="" textlink="">
      <xdr:nvSpPr>
        <xdr:cNvPr id="7" name="TextBox 6"/>
        <xdr:cNvSpPr txBox="1"/>
      </xdr:nvSpPr>
      <xdr:spPr>
        <a:xfrm>
          <a:off x="5722620" y="11841480"/>
          <a:ext cx="716280" cy="449580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Age</a:t>
          </a:r>
          <a:r>
            <a:rPr lang="en-US" sz="1100" baseline="0"/>
            <a:t> = Old</a:t>
          </a:r>
          <a:endParaRPr lang="en-US" sz="1100"/>
        </a:p>
      </xdr:txBody>
    </xdr:sp>
    <xdr:clientData/>
  </xdr:twoCellAnchor>
  <xdr:twoCellAnchor>
    <xdr:from>
      <xdr:col>5</xdr:col>
      <xdr:colOff>678180</xdr:colOff>
      <xdr:row>69</xdr:row>
      <xdr:rowOff>175260</xdr:rowOff>
    </xdr:from>
    <xdr:to>
      <xdr:col>6</xdr:col>
      <xdr:colOff>457200</xdr:colOff>
      <xdr:row>71</xdr:row>
      <xdr:rowOff>60960</xdr:rowOff>
    </xdr:to>
    <xdr:sp macro="" textlink="">
      <xdr:nvSpPr>
        <xdr:cNvPr id="8" name="TextBox 7"/>
        <xdr:cNvSpPr txBox="1"/>
      </xdr:nvSpPr>
      <xdr:spPr>
        <a:xfrm>
          <a:off x="4152900" y="12687300"/>
          <a:ext cx="685800" cy="251460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Alcohol</a:t>
          </a:r>
        </a:p>
      </xdr:txBody>
    </xdr:sp>
    <xdr:clientData/>
  </xdr:twoCellAnchor>
  <xdr:twoCellAnchor>
    <xdr:from>
      <xdr:col>7</xdr:col>
      <xdr:colOff>411480</xdr:colOff>
      <xdr:row>70</xdr:row>
      <xdr:rowOff>0</xdr:rowOff>
    </xdr:from>
    <xdr:to>
      <xdr:col>8</xdr:col>
      <xdr:colOff>403860</xdr:colOff>
      <xdr:row>71</xdr:row>
      <xdr:rowOff>68580</xdr:rowOff>
    </xdr:to>
    <xdr:sp macro="" textlink="">
      <xdr:nvSpPr>
        <xdr:cNvPr id="9" name="TextBox 8"/>
        <xdr:cNvSpPr txBox="1"/>
      </xdr:nvSpPr>
      <xdr:spPr>
        <a:xfrm>
          <a:off x="5745480" y="12694920"/>
          <a:ext cx="685800" cy="251460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Heroin</a:t>
          </a:r>
        </a:p>
      </xdr:txBody>
    </xdr:sp>
    <xdr:clientData/>
  </xdr:twoCellAnchor>
  <xdr:twoCellAnchor>
    <xdr:from>
      <xdr:col>4</xdr:col>
      <xdr:colOff>106680</xdr:colOff>
      <xdr:row>59</xdr:row>
      <xdr:rowOff>163830</xdr:rowOff>
    </xdr:from>
    <xdr:to>
      <xdr:col>5</xdr:col>
      <xdr:colOff>129540</xdr:colOff>
      <xdr:row>61</xdr:row>
      <xdr:rowOff>137160</xdr:rowOff>
    </xdr:to>
    <xdr:cxnSp macro="">
      <xdr:nvCxnSpPr>
        <xdr:cNvPr id="11" name="Straight Arrow Connector 10"/>
        <xdr:cNvCxnSpPr>
          <a:stCxn id="2" idx="1"/>
          <a:endCxn id="3" idx="0"/>
        </xdr:cNvCxnSpPr>
      </xdr:nvCxnSpPr>
      <xdr:spPr>
        <a:xfrm flipH="1">
          <a:off x="2971800" y="10847070"/>
          <a:ext cx="632460" cy="3390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815340</xdr:colOff>
      <xdr:row>59</xdr:row>
      <xdr:rowOff>163830</xdr:rowOff>
    </xdr:from>
    <xdr:to>
      <xdr:col>6</xdr:col>
      <xdr:colOff>914400</xdr:colOff>
      <xdr:row>61</xdr:row>
      <xdr:rowOff>129540</xdr:rowOff>
    </xdr:to>
    <xdr:cxnSp macro="">
      <xdr:nvCxnSpPr>
        <xdr:cNvPr id="14" name="Straight Arrow Connector 13"/>
        <xdr:cNvCxnSpPr>
          <a:stCxn id="2" idx="3"/>
          <a:endCxn id="4" idx="0"/>
        </xdr:cNvCxnSpPr>
      </xdr:nvCxnSpPr>
      <xdr:spPr>
        <a:xfrm>
          <a:off x="4290060" y="10847070"/>
          <a:ext cx="1005840" cy="3314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106680</xdr:colOff>
      <xdr:row>64</xdr:row>
      <xdr:rowOff>38100</xdr:rowOff>
    </xdr:from>
    <xdr:to>
      <xdr:col>4</xdr:col>
      <xdr:colOff>114300</xdr:colOff>
      <xdr:row>65</xdr:row>
      <xdr:rowOff>160020</xdr:rowOff>
    </xdr:to>
    <xdr:cxnSp macro="">
      <xdr:nvCxnSpPr>
        <xdr:cNvPr id="17" name="Straight Arrow Connector 16"/>
        <xdr:cNvCxnSpPr>
          <a:stCxn id="3" idx="2"/>
          <a:endCxn id="5" idx="0"/>
        </xdr:cNvCxnSpPr>
      </xdr:nvCxnSpPr>
      <xdr:spPr>
        <a:xfrm>
          <a:off x="2971800" y="11635740"/>
          <a:ext cx="762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</xdr:colOff>
      <xdr:row>64</xdr:row>
      <xdr:rowOff>30480</xdr:rowOff>
    </xdr:from>
    <xdr:to>
      <xdr:col>6</xdr:col>
      <xdr:colOff>914400</xdr:colOff>
      <xdr:row>65</xdr:row>
      <xdr:rowOff>106680</xdr:rowOff>
    </xdr:to>
    <xdr:cxnSp macro="">
      <xdr:nvCxnSpPr>
        <xdr:cNvPr id="21" name="Straight Arrow Connector 20"/>
        <xdr:cNvCxnSpPr>
          <a:stCxn id="4" idx="2"/>
          <a:endCxn id="6" idx="0"/>
        </xdr:cNvCxnSpPr>
      </xdr:nvCxnSpPr>
      <xdr:spPr>
        <a:xfrm flipH="1">
          <a:off x="4495800" y="11628120"/>
          <a:ext cx="800100" cy="2590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914400</xdr:colOff>
      <xdr:row>64</xdr:row>
      <xdr:rowOff>30480</xdr:rowOff>
    </xdr:from>
    <xdr:to>
      <xdr:col>8</xdr:col>
      <xdr:colOff>53340</xdr:colOff>
      <xdr:row>65</xdr:row>
      <xdr:rowOff>60960</xdr:rowOff>
    </xdr:to>
    <xdr:cxnSp macro="">
      <xdr:nvCxnSpPr>
        <xdr:cNvPr id="24" name="Straight Arrow Connector 23"/>
        <xdr:cNvCxnSpPr>
          <a:stCxn id="4" idx="2"/>
          <a:endCxn id="7" idx="0"/>
        </xdr:cNvCxnSpPr>
      </xdr:nvCxnSpPr>
      <xdr:spPr>
        <a:xfrm>
          <a:off x="5295900" y="11628120"/>
          <a:ext cx="784860" cy="2133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</xdr:colOff>
      <xdr:row>68</xdr:row>
      <xdr:rowOff>7620</xdr:rowOff>
    </xdr:from>
    <xdr:to>
      <xdr:col>6</xdr:col>
      <xdr:colOff>114300</xdr:colOff>
      <xdr:row>69</xdr:row>
      <xdr:rowOff>175260</xdr:rowOff>
    </xdr:to>
    <xdr:cxnSp macro="">
      <xdr:nvCxnSpPr>
        <xdr:cNvPr id="27" name="Straight Arrow Connector 26"/>
        <xdr:cNvCxnSpPr>
          <a:stCxn id="6" idx="2"/>
          <a:endCxn id="8" idx="0"/>
        </xdr:cNvCxnSpPr>
      </xdr:nvCxnSpPr>
      <xdr:spPr>
        <a:xfrm>
          <a:off x="4495800" y="12336780"/>
          <a:ext cx="0" cy="3505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53340</xdr:colOff>
      <xdr:row>67</xdr:row>
      <xdr:rowOff>144780</xdr:rowOff>
    </xdr:from>
    <xdr:to>
      <xdr:col>8</xdr:col>
      <xdr:colOff>60960</xdr:colOff>
      <xdr:row>70</xdr:row>
      <xdr:rowOff>0</xdr:rowOff>
    </xdr:to>
    <xdr:cxnSp macro="">
      <xdr:nvCxnSpPr>
        <xdr:cNvPr id="30" name="Straight Arrow Connector 29"/>
        <xdr:cNvCxnSpPr>
          <a:stCxn id="7" idx="2"/>
          <a:endCxn id="9" idx="0"/>
        </xdr:cNvCxnSpPr>
      </xdr:nvCxnSpPr>
      <xdr:spPr>
        <a:xfrm>
          <a:off x="6080760" y="12291060"/>
          <a:ext cx="7620" cy="403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34"/>
  <sheetViews>
    <sheetView zoomScale="85" zoomScaleNormal="85" workbookViewId="0">
      <selection activeCell="I13" sqref="I13"/>
    </sheetView>
  </sheetViews>
  <sheetFormatPr defaultRowHeight="14.4" x14ac:dyDescent="0.3"/>
  <cols>
    <col min="1" max="1" width="1" customWidth="1"/>
    <col min="2" max="2" width="19" customWidth="1"/>
    <col min="3" max="3" width="12.44140625" customWidth="1"/>
    <col min="4" max="4" width="11.44140625" customWidth="1"/>
    <col min="5" max="5" width="10.5546875" customWidth="1"/>
    <col min="7" max="7" width="10.21875" customWidth="1"/>
    <col min="9" max="9" width="11.88671875" customWidth="1"/>
    <col min="11" max="11" width="17.21875" customWidth="1"/>
    <col min="13" max="13" width="15.5546875" customWidth="1"/>
    <col min="14" max="14" width="13.5546875" customWidth="1"/>
    <col min="15" max="16" width="8.88671875" customWidth="1"/>
    <col min="18" max="18" width="16.77734375" customWidth="1"/>
  </cols>
  <sheetData>
    <row r="1" spans="2:18" ht="6" customHeight="1" x14ac:dyDescent="0.3"/>
    <row r="2" spans="2:18" ht="14.4" customHeight="1" x14ac:dyDescent="0.3">
      <c r="B2" s="15" t="s">
        <v>0</v>
      </c>
      <c r="C2" s="16" t="s">
        <v>1</v>
      </c>
      <c r="D2" s="15" t="s">
        <v>2</v>
      </c>
      <c r="E2" s="15" t="s">
        <v>3</v>
      </c>
      <c r="F2" s="15" t="s">
        <v>4</v>
      </c>
      <c r="G2" s="15" t="s">
        <v>5</v>
      </c>
      <c r="I2" s="45" t="s">
        <v>12</v>
      </c>
      <c r="J2" s="39"/>
      <c r="K2" s="39"/>
      <c r="M2" s="107" t="s">
        <v>32</v>
      </c>
      <c r="N2" s="108"/>
      <c r="O2" s="107" t="s">
        <v>33</v>
      </c>
      <c r="P2" s="112"/>
      <c r="Q2" s="112"/>
      <c r="R2" s="108"/>
    </row>
    <row r="3" spans="2:18" ht="14.4" customHeight="1" x14ac:dyDescent="0.3">
      <c r="B3" s="17" t="s">
        <v>6</v>
      </c>
      <c r="C3" s="4" t="s">
        <v>9</v>
      </c>
      <c r="D3" s="5">
        <v>30</v>
      </c>
      <c r="E3" s="5">
        <v>48</v>
      </c>
      <c r="F3" s="5">
        <v>17</v>
      </c>
      <c r="G3" s="6">
        <v>95</v>
      </c>
      <c r="I3" s="46" t="s">
        <v>24</v>
      </c>
      <c r="J3" s="42" t="s">
        <v>26</v>
      </c>
      <c r="K3" s="40" t="s">
        <v>27</v>
      </c>
      <c r="M3" s="109" t="s">
        <v>29</v>
      </c>
      <c r="N3" s="110"/>
      <c r="O3" s="109" t="s">
        <v>34</v>
      </c>
      <c r="P3" s="113"/>
      <c r="Q3" s="113"/>
      <c r="R3" s="110"/>
    </row>
    <row r="4" spans="2:18" ht="14.4" customHeight="1" x14ac:dyDescent="0.3">
      <c r="B4" s="17"/>
      <c r="C4" s="7" t="s">
        <v>10</v>
      </c>
      <c r="D4" s="8">
        <v>25</v>
      </c>
      <c r="E4" s="8">
        <v>72</v>
      </c>
      <c r="F4" s="8">
        <v>13</v>
      </c>
      <c r="G4" s="9">
        <v>110</v>
      </c>
      <c r="I4" s="47" t="s">
        <v>2</v>
      </c>
      <c r="J4" s="43">
        <f>(D9/G9)</f>
        <v>0.39</v>
      </c>
      <c r="K4" s="41">
        <f>-LOG(J4,2)*J4</f>
        <v>0.52979704865586574</v>
      </c>
      <c r="M4" s="102" t="s">
        <v>30</v>
      </c>
      <c r="N4" s="111"/>
      <c r="O4" s="102" t="s">
        <v>35</v>
      </c>
      <c r="P4" s="111"/>
      <c r="Q4" s="111"/>
      <c r="R4" s="103"/>
    </row>
    <row r="5" spans="2:18" ht="14.4" customHeight="1" x14ac:dyDescent="0.3">
      <c r="B5" s="18" t="s">
        <v>7</v>
      </c>
      <c r="C5" s="4" t="s">
        <v>9</v>
      </c>
      <c r="D5" s="5">
        <v>7</v>
      </c>
      <c r="E5" s="5">
        <v>0</v>
      </c>
      <c r="F5" s="5">
        <v>5</v>
      </c>
      <c r="G5" s="6">
        <v>12</v>
      </c>
      <c r="I5" s="48" t="s">
        <v>3</v>
      </c>
      <c r="J5" s="48">
        <f>(E9/G9)</f>
        <v>0.34749999999999998</v>
      </c>
      <c r="K5" s="41">
        <f>-LOG(J5,2)*J5</f>
        <v>0.52990800317529796</v>
      </c>
      <c r="M5" s="102" t="s">
        <v>31</v>
      </c>
      <c r="N5" s="103"/>
      <c r="O5" s="102" t="s">
        <v>36</v>
      </c>
      <c r="P5" s="111"/>
      <c r="Q5" s="111"/>
      <c r="R5" s="103"/>
    </row>
    <row r="6" spans="2:18" ht="14.4" customHeight="1" x14ac:dyDescent="0.3">
      <c r="B6" s="19"/>
      <c r="C6" s="10" t="s">
        <v>10</v>
      </c>
      <c r="D6" s="11">
        <v>8</v>
      </c>
      <c r="E6" s="11">
        <v>7</v>
      </c>
      <c r="F6" s="11">
        <v>19</v>
      </c>
      <c r="G6" s="12">
        <v>34</v>
      </c>
      <c r="I6" s="48" t="s">
        <v>4</v>
      </c>
      <c r="J6" s="44">
        <f>(F9/G9)</f>
        <v>0.26250000000000001</v>
      </c>
      <c r="K6" s="41">
        <f>-LOG(J6,2)*J6</f>
        <v>0.50652280142850814</v>
      </c>
      <c r="M6" s="102" t="s">
        <v>37</v>
      </c>
      <c r="N6" s="103"/>
      <c r="O6" s="102" t="s">
        <v>38</v>
      </c>
      <c r="P6" s="111"/>
      <c r="Q6" s="111"/>
      <c r="R6" s="103"/>
    </row>
    <row r="7" spans="2:18" ht="14.4" customHeight="1" x14ac:dyDescent="0.3">
      <c r="B7" s="18" t="s">
        <v>8</v>
      </c>
      <c r="C7" s="4" t="s">
        <v>9</v>
      </c>
      <c r="D7" s="5">
        <v>60</v>
      </c>
      <c r="E7" s="5">
        <v>2</v>
      </c>
      <c r="F7" s="5">
        <v>17</v>
      </c>
      <c r="G7" s="6">
        <v>79</v>
      </c>
      <c r="I7" s="105" t="s">
        <v>28</v>
      </c>
      <c r="J7" s="106"/>
      <c r="K7" s="49">
        <f>SUM(K4:K6)</f>
        <v>1.5662278532596718</v>
      </c>
      <c r="M7" s="50"/>
      <c r="N7" s="50"/>
      <c r="O7" s="50"/>
      <c r="P7" s="50"/>
      <c r="Q7" s="50"/>
      <c r="R7" s="50"/>
    </row>
    <row r="8" spans="2:18" x14ac:dyDescent="0.3">
      <c r="B8" s="19"/>
      <c r="C8" s="10" t="s">
        <v>10</v>
      </c>
      <c r="D8" s="11">
        <v>26</v>
      </c>
      <c r="E8" s="11">
        <v>10</v>
      </c>
      <c r="F8" s="11">
        <v>34</v>
      </c>
      <c r="G8" s="12">
        <v>70</v>
      </c>
      <c r="M8" s="51"/>
      <c r="N8" s="51"/>
      <c r="O8" s="51"/>
      <c r="P8" s="51"/>
      <c r="Q8" s="51"/>
      <c r="R8" s="51"/>
    </row>
    <row r="9" spans="2:18" ht="14.4" customHeight="1" x14ac:dyDescent="0.3">
      <c r="B9" s="15" t="s">
        <v>11</v>
      </c>
      <c r="C9" s="13"/>
      <c r="D9" s="14">
        <v>156</v>
      </c>
      <c r="E9" s="14">
        <v>139</v>
      </c>
      <c r="F9" s="14">
        <v>105</v>
      </c>
      <c r="G9" s="1">
        <v>400</v>
      </c>
      <c r="M9" s="51"/>
      <c r="N9" s="51"/>
      <c r="O9" s="51"/>
      <c r="P9" s="51"/>
      <c r="Q9" s="51"/>
      <c r="R9" s="51"/>
    </row>
    <row r="11" spans="2:18" x14ac:dyDescent="0.3">
      <c r="B11" s="96" t="s">
        <v>12</v>
      </c>
      <c r="C11" s="97"/>
      <c r="D11" s="98" t="s">
        <v>24</v>
      </c>
      <c r="E11" s="99"/>
      <c r="F11" s="99"/>
      <c r="G11" s="99"/>
      <c r="H11" s="100" t="s">
        <v>2</v>
      </c>
      <c r="I11" s="101"/>
      <c r="J11" s="97" t="s">
        <v>3</v>
      </c>
      <c r="K11" s="97"/>
      <c r="L11" s="100" t="s">
        <v>4</v>
      </c>
      <c r="M11" s="101"/>
      <c r="N11" s="97" t="s">
        <v>13</v>
      </c>
      <c r="O11" s="97"/>
      <c r="P11" s="97"/>
      <c r="Q11" s="97"/>
      <c r="R11" s="104"/>
    </row>
    <row r="12" spans="2:18" ht="13.8" customHeight="1" x14ac:dyDescent="0.3">
      <c r="B12" s="20"/>
      <c r="C12" s="21" t="s">
        <v>14</v>
      </c>
      <c r="D12" s="32" t="s">
        <v>2</v>
      </c>
      <c r="E12" s="32" t="s">
        <v>3</v>
      </c>
      <c r="F12" s="32" t="s">
        <v>4</v>
      </c>
      <c r="G12" s="32" t="s">
        <v>25</v>
      </c>
      <c r="H12" s="56" t="s">
        <v>15</v>
      </c>
      <c r="I12" s="57" t="s">
        <v>16</v>
      </c>
      <c r="J12" s="64" t="s">
        <v>15</v>
      </c>
      <c r="K12" s="65" t="s">
        <v>16</v>
      </c>
      <c r="L12" s="67" t="s">
        <v>15</v>
      </c>
      <c r="M12" s="68" t="s">
        <v>16</v>
      </c>
      <c r="N12" s="22" t="s">
        <v>17</v>
      </c>
      <c r="O12" s="22" t="s">
        <v>18</v>
      </c>
      <c r="P12" s="22" t="s">
        <v>19</v>
      </c>
      <c r="Q12" s="22" t="s">
        <v>20</v>
      </c>
      <c r="R12" s="71" t="s">
        <v>21</v>
      </c>
    </row>
    <row r="13" spans="2:18" x14ac:dyDescent="0.3">
      <c r="B13" s="23" t="s">
        <v>0</v>
      </c>
      <c r="C13" s="30" t="s">
        <v>6</v>
      </c>
      <c r="D13" s="33">
        <f>SUM(D3:D4)</f>
        <v>55</v>
      </c>
      <c r="E13" s="34">
        <f>SUM(E3:E4)</f>
        <v>120</v>
      </c>
      <c r="F13" s="34">
        <f>SUM(F3:F4)</f>
        <v>30</v>
      </c>
      <c r="G13" s="34">
        <f>SUM(D13:F13)</f>
        <v>205</v>
      </c>
      <c r="H13" s="58">
        <f>(D13/G13)</f>
        <v>0.26829268292682928</v>
      </c>
      <c r="I13" s="59">
        <f>-(H13*LOG(H13,2))</f>
        <v>0.50925181087289395</v>
      </c>
      <c r="J13" s="58">
        <f>(E13/G13)</f>
        <v>0.58536585365853655</v>
      </c>
      <c r="K13" s="66">
        <f>-(J13*LOG(J13,2))</f>
        <v>0.45224751447625028</v>
      </c>
      <c r="L13" s="69">
        <f>(F13/G13)</f>
        <v>0.14634146341463414</v>
      </c>
      <c r="M13" s="66">
        <f>-(L13*LOG(L13,2))</f>
        <v>0.40574480544833086</v>
      </c>
      <c r="N13" s="24">
        <f>SUM(I13,K13,M13)</f>
        <v>1.367244130797475</v>
      </c>
      <c r="O13" s="24">
        <f>(G13/$G$9)</f>
        <v>0.51249999999999996</v>
      </c>
      <c r="P13" s="24">
        <f>(N13*O13)</f>
        <v>0.70071261703370591</v>
      </c>
      <c r="Q13" s="24">
        <f>SUM(P13:P15)</f>
        <v>1.3418976289538691</v>
      </c>
      <c r="R13" s="74">
        <f>($K$7-Q13)</f>
        <v>0.22433022430580274</v>
      </c>
    </row>
    <row r="14" spans="2:18" x14ac:dyDescent="0.3">
      <c r="B14" s="23"/>
      <c r="C14" s="30" t="s">
        <v>7</v>
      </c>
      <c r="D14" s="35">
        <f>SUM(D5:D6)</f>
        <v>15</v>
      </c>
      <c r="E14" s="36">
        <f>SUM(E5:E6)</f>
        <v>7</v>
      </c>
      <c r="F14" s="36">
        <f>SUM(F5:F6)</f>
        <v>24</v>
      </c>
      <c r="G14" s="36">
        <f t="shared" ref="G14:G15" si="0">SUM(D14:F14)</f>
        <v>46</v>
      </c>
      <c r="H14" s="52">
        <f t="shared" ref="H14:H17" si="1">(D14/G14)</f>
        <v>0.32608695652173914</v>
      </c>
      <c r="I14" s="53">
        <f t="shared" ref="I14:I17" si="2">-(H14*LOG(H14,2))</f>
        <v>0.52717544362450908</v>
      </c>
      <c r="J14" s="52">
        <f t="shared" ref="J14:J17" si="3">(E14/G14)</f>
        <v>0.15217391304347827</v>
      </c>
      <c r="K14" s="61">
        <f t="shared" ref="K14:K17" si="4">-(J14*LOG(J14,2))</f>
        <v>0.41333585299991005</v>
      </c>
      <c r="L14" s="60">
        <f t="shared" ref="L14:L17" si="5">(F14/G14)</f>
        <v>0.52173913043478259</v>
      </c>
      <c r="M14" s="61">
        <f t="shared" ref="M14:M17" si="6">-(L14*LOG(L14,2))</f>
        <v>0.48970406365349045</v>
      </c>
      <c r="N14" s="24">
        <f t="shared" ref="N14:N17" si="7">SUM(I14,K14,M14)</f>
        <v>1.4302153602779095</v>
      </c>
      <c r="O14" s="24">
        <f t="shared" ref="O14:O17" si="8">(G14/$G$9)</f>
        <v>0.115</v>
      </c>
      <c r="P14" s="24">
        <f t="shared" ref="P14:P17" si="9">(N14*O14)</f>
        <v>0.1644747664319596</v>
      </c>
      <c r="Q14" s="24"/>
      <c r="R14" s="72"/>
    </row>
    <row r="15" spans="2:18" x14ac:dyDescent="0.3">
      <c r="B15" s="27"/>
      <c r="C15" s="31" t="s">
        <v>8</v>
      </c>
      <c r="D15" s="37">
        <f>SUM(D7:D8)</f>
        <v>86</v>
      </c>
      <c r="E15" s="28">
        <f t="shared" ref="E15:F15" si="10">SUM(E7:E8)</f>
        <v>12</v>
      </c>
      <c r="F15" s="28">
        <f t="shared" si="10"/>
        <v>51</v>
      </c>
      <c r="G15" s="28">
        <f t="shared" si="0"/>
        <v>149</v>
      </c>
      <c r="H15" s="55">
        <f t="shared" si="1"/>
        <v>0.57718120805369133</v>
      </c>
      <c r="I15" s="54">
        <f t="shared" si="2"/>
        <v>0.45764915339171452</v>
      </c>
      <c r="J15" s="55">
        <f t="shared" si="3"/>
        <v>8.0536912751677847E-2</v>
      </c>
      <c r="K15" s="63">
        <f t="shared" si="4"/>
        <v>0.29268773313350377</v>
      </c>
      <c r="L15" s="62">
        <f t="shared" si="5"/>
        <v>0.34228187919463088</v>
      </c>
      <c r="M15" s="63">
        <f t="shared" si="6"/>
        <v>0.52942216176526147</v>
      </c>
      <c r="N15" s="55">
        <f t="shared" si="7"/>
        <v>1.2797590482904797</v>
      </c>
      <c r="O15" s="29">
        <f t="shared" si="8"/>
        <v>0.3725</v>
      </c>
      <c r="P15" s="29">
        <f t="shared" si="9"/>
        <v>0.47671024548820368</v>
      </c>
      <c r="Q15" s="29"/>
      <c r="R15" s="73"/>
    </row>
    <row r="16" spans="2:18" x14ac:dyDescent="0.3">
      <c r="B16" s="23" t="s">
        <v>22</v>
      </c>
      <c r="C16" s="30" t="s">
        <v>23</v>
      </c>
      <c r="D16" s="33">
        <f>SUM(D3,D5,D7)</f>
        <v>97</v>
      </c>
      <c r="E16" s="34">
        <f t="shared" ref="E16:F16" si="11">SUM(E3,E5,E7)</f>
        <v>50</v>
      </c>
      <c r="F16" s="34">
        <f t="shared" si="11"/>
        <v>39</v>
      </c>
      <c r="G16" s="34">
        <f>SUM(D16:F16)</f>
        <v>186</v>
      </c>
      <c r="H16" s="52">
        <f t="shared" si="1"/>
        <v>0.521505376344086</v>
      </c>
      <c r="I16" s="53">
        <f t="shared" si="2"/>
        <v>0.48982182250176159</v>
      </c>
      <c r="J16" s="52">
        <f t="shared" si="3"/>
        <v>0.26881720430107525</v>
      </c>
      <c r="K16" s="61">
        <f t="shared" si="4"/>
        <v>0.50948995197131897</v>
      </c>
      <c r="L16" s="60">
        <f t="shared" si="5"/>
        <v>0.20967741935483872</v>
      </c>
      <c r="M16" s="61">
        <f t="shared" si="6"/>
        <v>0.47256186611605133</v>
      </c>
      <c r="N16" s="24">
        <f t="shared" si="7"/>
        <v>1.4718736405891319</v>
      </c>
      <c r="O16" s="24">
        <f t="shared" si="8"/>
        <v>0.46500000000000002</v>
      </c>
      <c r="P16" s="24">
        <f t="shared" si="9"/>
        <v>0.68442124287394634</v>
      </c>
      <c r="Q16" s="24">
        <f>SUM(P16:P17)</f>
        <v>1.5202405127335201</v>
      </c>
      <c r="R16" s="75">
        <f t="shared" ref="R16" si="12">($K$7-Q16)</f>
        <v>4.5987340526151721E-2</v>
      </c>
    </row>
    <row r="17" spans="2:24" x14ac:dyDescent="0.3">
      <c r="B17" s="25"/>
      <c r="C17" s="38" t="s">
        <v>10</v>
      </c>
      <c r="D17" s="37">
        <f>SUM(D4,D6,D8)</f>
        <v>59</v>
      </c>
      <c r="E17" s="28">
        <f t="shared" ref="E17:F17" si="13">SUM(E4,E6,E8)</f>
        <v>89</v>
      </c>
      <c r="F17" s="28">
        <f t="shared" si="13"/>
        <v>66</v>
      </c>
      <c r="G17" s="28">
        <f>SUM(D17:F17)</f>
        <v>214</v>
      </c>
      <c r="H17" s="55">
        <f t="shared" si="1"/>
        <v>0.27570093457943923</v>
      </c>
      <c r="I17" s="54">
        <f t="shared" si="2"/>
        <v>0.51247949666036929</v>
      </c>
      <c r="J17" s="55">
        <f t="shared" si="3"/>
        <v>0.41588785046728971</v>
      </c>
      <c r="K17" s="63">
        <f t="shared" si="4"/>
        <v>0.526403207634078</v>
      </c>
      <c r="L17" s="62">
        <f t="shared" si="5"/>
        <v>0.30841121495327101</v>
      </c>
      <c r="M17" s="63">
        <f t="shared" si="6"/>
        <v>0.52339630478886812</v>
      </c>
      <c r="N17" s="55">
        <f t="shared" si="7"/>
        <v>1.5622790090833154</v>
      </c>
      <c r="O17" s="29">
        <f t="shared" si="8"/>
        <v>0.53500000000000003</v>
      </c>
      <c r="P17" s="29">
        <f t="shared" si="9"/>
        <v>0.83581926985957378</v>
      </c>
      <c r="Q17" s="26"/>
      <c r="R17" s="73"/>
    </row>
    <row r="18" spans="2:24" x14ac:dyDescent="0.3">
      <c r="R18" s="70"/>
    </row>
    <row r="19" spans="2:24" x14ac:dyDescent="0.3">
      <c r="B19" s="76" t="s">
        <v>39</v>
      </c>
      <c r="C19" s="78" t="s">
        <v>40</v>
      </c>
      <c r="D19" s="78" t="s">
        <v>41</v>
      </c>
      <c r="E19" s="79" t="s">
        <v>24</v>
      </c>
      <c r="F19" s="78" t="s">
        <v>42</v>
      </c>
      <c r="G19" s="78" t="s">
        <v>43</v>
      </c>
      <c r="H19" s="79" t="s">
        <v>44</v>
      </c>
      <c r="I19" s="78" t="s">
        <v>45</v>
      </c>
      <c r="J19" s="80" t="s">
        <v>46</v>
      </c>
    </row>
    <row r="20" spans="2:24" x14ac:dyDescent="0.3">
      <c r="B20" s="77" t="s">
        <v>29</v>
      </c>
      <c r="C20" s="4">
        <f>SUM(G3:G4)/G9</f>
        <v>0.51249999999999996</v>
      </c>
      <c r="D20" s="6">
        <f>SUM(G5:G8)/G9</f>
        <v>0.48749999999999999</v>
      </c>
      <c r="E20" s="4" t="s">
        <v>2</v>
      </c>
      <c r="F20" s="5">
        <f>SUM(D3:D4)/SUM(G3:G4)</f>
        <v>0.26829268292682928</v>
      </c>
      <c r="G20" s="6">
        <f>SUM(D5:D8)/SUM(G5:G8)</f>
        <v>0.517948717948718</v>
      </c>
      <c r="H20" s="4">
        <f>2*C20*D20</f>
        <v>0.49968749999999995</v>
      </c>
      <c r="I20" s="5">
        <f>ABS(F20-G20)+ABS(F21-G21)+ABS(F22-G22)</f>
        <v>0.97585991244527837</v>
      </c>
      <c r="J20" s="81">
        <f>I20*H20</f>
        <v>0.48762499999999998</v>
      </c>
      <c r="S20" s="8"/>
      <c r="T20" s="8"/>
      <c r="U20" s="8"/>
      <c r="V20" s="8"/>
      <c r="W20" s="8"/>
      <c r="X20" s="8"/>
    </row>
    <row r="21" spans="2:24" x14ac:dyDescent="0.3">
      <c r="B21" s="2"/>
      <c r="C21" s="7"/>
      <c r="D21" s="9"/>
      <c r="E21" s="7" t="s">
        <v>3</v>
      </c>
      <c r="F21" s="8">
        <f>SUM(E3:E4)/SUM(G3:G4)</f>
        <v>0.58536585365853655</v>
      </c>
      <c r="G21" s="9">
        <f>SUM(E5:E8)/SUM(G5:G8)</f>
        <v>9.7435897435897437E-2</v>
      </c>
      <c r="H21" s="7"/>
      <c r="I21" s="8"/>
      <c r="J21" s="9"/>
      <c r="S21" s="8"/>
      <c r="T21" s="51"/>
      <c r="U21" s="8"/>
      <c r="V21" s="8"/>
      <c r="W21" s="8"/>
      <c r="X21" s="8"/>
    </row>
    <row r="22" spans="2:24" x14ac:dyDescent="0.3">
      <c r="B22" s="3"/>
      <c r="C22" s="10"/>
      <c r="D22" s="12"/>
      <c r="E22" s="10" t="s">
        <v>4</v>
      </c>
      <c r="F22" s="11">
        <f>SUM(F3:F4)/SUM(G3:G4)</f>
        <v>0.14634146341463414</v>
      </c>
      <c r="G22" s="12">
        <f>SUM(F5:F8)/SUM(G5:G8)</f>
        <v>0.38461538461538464</v>
      </c>
      <c r="H22" s="10"/>
      <c r="I22" s="11"/>
      <c r="J22" s="12"/>
      <c r="S22" s="8"/>
      <c r="T22" s="51"/>
      <c r="U22" s="8"/>
      <c r="V22" s="8"/>
      <c r="W22" s="8"/>
      <c r="X22" s="8"/>
    </row>
    <row r="23" spans="2:24" x14ac:dyDescent="0.3">
      <c r="B23" s="77" t="s">
        <v>30</v>
      </c>
      <c r="C23" s="4">
        <f>SUM(G5:G6)/G9</f>
        <v>0.115</v>
      </c>
      <c r="D23" s="6">
        <f>SUM(G3:G4,G7:G8)/G9</f>
        <v>0.88500000000000001</v>
      </c>
      <c r="E23" s="4" t="s">
        <v>2</v>
      </c>
      <c r="F23" s="5">
        <f>SUM(D5:D6)/SUM(G5:G6)</f>
        <v>0.32608695652173914</v>
      </c>
      <c r="G23" s="6">
        <f>SUM(D3:D4,D7:D8)/SUM(G3:G4,G7:G8)</f>
        <v>0.39830508474576271</v>
      </c>
      <c r="H23" s="4">
        <f>2*C23*D23</f>
        <v>0.20355000000000001</v>
      </c>
      <c r="I23" s="5">
        <f t="shared" ref="I23:I29" si="14">ABS(F23-G23)+ABS(F24-G24)+ABS(F25-G25)</f>
        <v>0.58585114222549739</v>
      </c>
      <c r="J23" s="6">
        <f t="shared" ref="J23:J29" si="15">I23*H23</f>
        <v>0.11924999999999999</v>
      </c>
      <c r="M23" s="8"/>
      <c r="S23" s="8"/>
      <c r="T23" s="51"/>
      <c r="U23" s="8"/>
      <c r="V23" s="8"/>
      <c r="W23" s="8"/>
      <c r="X23" s="8"/>
    </row>
    <row r="24" spans="2:24" x14ac:dyDescent="0.3">
      <c r="B24" s="2"/>
      <c r="C24" s="7"/>
      <c r="D24" s="9"/>
      <c r="E24" s="7" t="s">
        <v>3</v>
      </c>
      <c r="F24" s="8">
        <f>SUM(E5:E6)/SUM(G5:G6)</f>
        <v>0.15217391304347827</v>
      </c>
      <c r="G24" s="9">
        <f>SUM(E3:E4,E7:E8)/SUM(G3:G4,G7:G8)</f>
        <v>0.3728813559322034</v>
      </c>
      <c r="H24" s="7"/>
      <c r="I24" s="8"/>
      <c r="J24" s="9"/>
      <c r="S24" s="8"/>
      <c r="T24" s="51"/>
      <c r="U24" s="8"/>
      <c r="V24" s="8"/>
      <c r="W24" s="8"/>
      <c r="X24" s="8"/>
    </row>
    <row r="25" spans="2:24" x14ac:dyDescent="0.3">
      <c r="B25" s="3"/>
      <c r="C25" s="10"/>
      <c r="D25" s="12"/>
      <c r="E25" s="10" t="s">
        <v>4</v>
      </c>
      <c r="F25" s="11">
        <f>SUM(F5:F6)/SUM(G5:G6)</f>
        <v>0.52173913043478259</v>
      </c>
      <c r="G25" s="12">
        <f>SUM(F3:F4,F7:F8)/SUM(G3:G4,G7:G8)</f>
        <v>0.2288135593220339</v>
      </c>
      <c r="H25" s="10"/>
      <c r="I25" s="11"/>
      <c r="J25" s="12"/>
      <c r="S25" s="8"/>
      <c r="T25" s="8"/>
      <c r="U25" s="8"/>
      <c r="V25" s="8"/>
      <c r="W25" s="8"/>
      <c r="X25" s="8"/>
    </row>
    <row r="26" spans="2:24" x14ac:dyDescent="0.3">
      <c r="B26" s="77" t="s">
        <v>31</v>
      </c>
      <c r="C26" s="4">
        <f>SUM(G7:G8)/G9</f>
        <v>0.3725</v>
      </c>
      <c r="D26" s="6">
        <f>SUM(G3:G6)/G9</f>
        <v>0.62749999999999995</v>
      </c>
      <c r="E26" s="4" t="s">
        <v>2</v>
      </c>
      <c r="F26" s="5">
        <f>SUM(D7:D8)/SUM(G7:G8)</f>
        <v>0.57718120805369133</v>
      </c>
      <c r="G26" s="6">
        <f>SUM(D3:D6)/SUM(G3:G6)</f>
        <v>0.2788844621513944</v>
      </c>
      <c r="H26" s="4">
        <f>2*C26*D26</f>
        <v>0.46748749999999994</v>
      </c>
      <c r="I26" s="5">
        <f t="shared" si="14"/>
        <v>0.85087836573170417</v>
      </c>
      <c r="J26" s="81">
        <f t="shared" si="15"/>
        <v>0.39777499999999999</v>
      </c>
      <c r="S26" s="8"/>
      <c r="T26" s="8"/>
      <c r="U26" s="8"/>
      <c r="V26" s="8"/>
      <c r="W26" s="8"/>
      <c r="X26" s="8"/>
    </row>
    <row r="27" spans="2:24" x14ac:dyDescent="0.3">
      <c r="B27" s="2"/>
      <c r="C27" s="7"/>
      <c r="D27" s="9"/>
      <c r="E27" s="7" t="s">
        <v>3</v>
      </c>
      <c r="F27" s="8">
        <f>SUM(E7:E8)/SUM(G7:G8)</f>
        <v>8.0536912751677847E-2</v>
      </c>
      <c r="G27" s="9">
        <f>SUM(E3:E6)/SUM(G3:G6)</f>
        <v>0.50597609561752988</v>
      </c>
      <c r="H27" s="7"/>
      <c r="I27" s="8"/>
      <c r="J27" s="9"/>
      <c r="S27" s="8"/>
      <c r="T27" s="8"/>
      <c r="U27" s="8"/>
      <c r="V27" s="8"/>
      <c r="W27" s="8"/>
      <c r="X27" s="8"/>
    </row>
    <row r="28" spans="2:24" x14ac:dyDescent="0.3">
      <c r="B28" s="3"/>
      <c r="C28" s="10"/>
      <c r="D28" s="12"/>
      <c r="E28" s="10" t="s">
        <v>4</v>
      </c>
      <c r="F28" s="11">
        <f>SUM(F7:F8)/SUM(G7:G8)</f>
        <v>0.34228187919463088</v>
      </c>
      <c r="G28" s="12">
        <f>SUM(F3:F6)/SUM(G3:G6)</f>
        <v>0.2151394422310757</v>
      </c>
      <c r="H28" s="10"/>
      <c r="I28" s="11"/>
      <c r="J28" s="12"/>
      <c r="S28" s="8"/>
      <c r="T28" s="8"/>
      <c r="U28" s="8"/>
      <c r="V28" s="8"/>
      <c r="W28" s="8"/>
      <c r="X28" s="8"/>
    </row>
    <row r="29" spans="2:24" x14ac:dyDescent="0.3">
      <c r="B29" s="77" t="s">
        <v>37</v>
      </c>
      <c r="C29" s="4">
        <f>SUM(G3,G5,G7)/G9</f>
        <v>0.46500000000000002</v>
      </c>
      <c r="D29" s="6">
        <f>SUM(G4,G6,G8)/G9</f>
        <v>0.53500000000000003</v>
      </c>
      <c r="E29" s="4" t="s">
        <v>2</v>
      </c>
      <c r="F29" s="5">
        <f>SUM(D3,D5,D7)/SUM(G3,G5,G7)</f>
        <v>0.521505376344086</v>
      </c>
      <c r="G29" s="6">
        <f>SUM(D4,D6,D8)/SUM(G4,G6,G8)</f>
        <v>0.27570093457943923</v>
      </c>
      <c r="H29" s="4">
        <f>2*C29*D29</f>
        <v>0.49755000000000005</v>
      </c>
      <c r="I29" s="5">
        <f t="shared" si="14"/>
        <v>0.49160888352929355</v>
      </c>
      <c r="J29" s="6">
        <f t="shared" si="15"/>
        <v>0.24460000000000004</v>
      </c>
      <c r="S29" s="8"/>
      <c r="T29" s="8"/>
      <c r="U29" s="8"/>
      <c r="V29" s="8"/>
      <c r="W29" s="8"/>
      <c r="X29" s="8"/>
    </row>
    <row r="30" spans="2:24" x14ac:dyDescent="0.3">
      <c r="B30" s="2"/>
      <c r="C30" s="7"/>
      <c r="D30" s="9"/>
      <c r="E30" s="7" t="s">
        <v>3</v>
      </c>
      <c r="F30" s="8">
        <f>SUM(E3,E5,E7)/SUM(G3,G5,G7)</f>
        <v>0.26881720430107525</v>
      </c>
      <c r="G30" s="9">
        <f>SUM(E4,E6,E8)/SUM(G4,G6,G8)</f>
        <v>0.41588785046728971</v>
      </c>
      <c r="H30" s="7"/>
      <c r="I30" s="8"/>
      <c r="J30" s="9"/>
      <c r="S30" s="8"/>
      <c r="T30" s="8"/>
      <c r="U30" s="8"/>
      <c r="V30" s="8"/>
      <c r="W30" s="8"/>
      <c r="X30" s="8"/>
    </row>
    <row r="31" spans="2:24" x14ac:dyDescent="0.3">
      <c r="B31" s="3"/>
      <c r="C31" s="10"/>
      <c r="D31" s="12"/>
      <c r="E31" s="10" t="s">
        <v>4</v>
      </c>
      <c r="F31" s="11">
        <f>SUM(F3,F5,F7)/SUM(G3,G5,G7)</f>
        <v>0.20967741935483872</v>
      </c>
      <c r="G31" s="12">
        <f>SUM(F4,F6,F8)/SUM(G4,G6,G8)</f>
        <v>0.30841121495327101</v>
      </c>
      <c r="H31" s="10"/>
      <c r="I31" s="11"/>
      <c r="J31" s="12"/>
      <c r="S31" s="8"/>
      <c r="T31" s="8"/>
      <c r="U31" s="8"/>
      <c r="V31" s="8"/>
      <c r="W31" s="8"/>
      <c r="X31" s="8"/>
    </row>
    <row r="32" spans="2:24" x14ac:dyDescent="0.3">
      <c r="S32" s="8"/>
      <c r="T32" s="8"/>
      <c r="U32" s="8"/>
      <c r="V32" s="8"/>
      <c r="W32" s="8"/>
      <c r="X32" s="8"/>
    </row>
    <row r="33" spans="19:24" x14ac:dyDescent="0.3">
      <c r="S33" s="8"/>
      <c r="T33" s="8"/>
      <c r="U33" s="8"/>
      <c r="V33" s="8"/>
      <c r="W33" s="8"/>
      <c r="X33" s="8"/>
    </row>
    <row r="34" spans="19:24" x14ac:dyDescent="0.3">
      <c r="S34" s="8"/>
      <c r="T34" s="8"/>
      <c r="U34" s="8"/>
      <c r="V34" s="8"/>
      <c r="W34" s="8"/>
      <c r="X34" s="8"/>
    </row>
  </sheetData>
  <mergeCells count="17">
    <mergeCell ref="M6:N6"/>
    <mergeCell ref="N11:R11"/>
    <mergeCell ref="I7:J7"/>
    <mergeCell ref="M2:N2"/>
    <mergeCell ref="M3:N3"/>
    <mergeCell ref="M4:N4"/>
    <mergeCell ref="M5:N5"/>
    <mergeCell ref="O2:R2"/>
    <mergeCell ref="O5:R5"/>
    <mergeCell ref="O6:R6"/>
    <mergeCell ref="O3:R3"/>
    <mergeCell ref="O4:R4"/>
    <mergeCell ref="B11:C11"/>
    <mergeCell ref="D11:G11"/>
    <mergeCell ref="H11:I11"/>
    <mergeCell ref="J11:K11"/>
    <mergeCell ref="L11:M1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58"/>
  <sheetViews>
    <sheetView tabSelected="1" workbookViewId="0">
      <selection activeCell="K71" sqref="K71"/>
    </sheetView>
  </sheetViews>
  <sheetFormatPr defaultRowHeight="14.4" x14ac:dyDescent="0.3"/>
  <cols>
    <col min="1" max="1" width="1.21875" customWidth="1"/>
    <col min="2" max="2" width="14.5546875" customWidth="1"/>
    <col min="3" max="3" width="16.109375" customWidth="1"/>
    <col min="4" max="4" width="9.88671875" customWidth="1"/>
    <col min="6" max="6" width="13.21875" customWidth="1"/>
    <col min="7" max="7" width="13.88671875" customWidth="1"/>
    <col min="8" max="8" width="10.109375" customWidth="1"/>
    <col min="9" max="9" width="11.33203125" customWidth="1"/>
    <col min="11" max="11" width="15.5546875" customWidth="1"/>
  </cols>
  <sheetData>
    <row r="1" spans="2:19" ht="6" customHeight="1" x14ac:dyDescent="0.3"/>
    <row r="2" spans="2:19" x14ac:dyDescent="0.3">
      <c r="B2" s="15" t="s">
        <v>0</v>
      </c>
      <c r="C2" s="16" t="s">
        <v>1</v>
      </c>
      <c r="D2" s="15" t="s">
        <v>2</v>
      </c>
      <c r="E2" s="15" t="s">
        <v>3</v>
      </c>
      <c r="F2" s="15" t="s">
        <v>4</v>
      </c>
      <c r="G2" s="15" t="s">
        <v>5</v>
      </c>
      <c r="I2" s="45" t="s">
        <v>12</v>
      </c>
      <c r="J2" s="39"/>
      <c r="K2" s="39"/>
    </row>
    <row r="3" spans="2:19" ht="14.4" customHeight="1" x14ac:dyDescent="0.3">
      <c r="B3" s="17" t="s">
        <v>6</v>
      </c>
      <c r="C3" s="4" t="s">
        <v>9</v>
      </c>
      <c r="D3" s="5">
        <v>30</v>
      </c>
      <c r="E3" s="5">
        <v>48</v>
      </c>
      <c r="F3" s="5">
        <v>17</v>
      </c>
      <c r="G3" s="6">
        <v>95</v>
      </c>
      <c r="I3" s="46" t="s">
        <v>24</v>
      </c>
      <c r="J3" s="42" t="s">
        <v>26</v>
      </c>
      <c r="K3" s="40" t="s">
        <v>27</v>
      </c>
    </row>
    <row r="4" spans="2:19" x14ac:dyDescent="0.3">
      <c r="B4" s="17"/>
      <c r="C4" s="7" t="s">
        <v>10</v>
      </c>
      <c r="D4" s="8">
        <v>25</v>
      </c>
      <c r="E4" s="8">
        <v>72</v>
      </c>
      <c r="F4" s="8">
        <v>13</v>
      </c>
      <c r="G4" s="9">
        <v>110</v>
      </c>
      <c r="I4" s="47" t="s">
        <v>2</v>
      </c>
      <c r="J4" s="43">
        <f>(D9/G9)</f>
        <v>0.39</v>
      </c>
      <c r="K4" s="41">
        <f>-LOG(J4,2)*J4</f>
        <v>0.52979704865586574</v>
      </c>
    </row>
    <row r="5" spans="2:19" x14ac:dyDescent="0.3">
      <c r="B5" s="18" t="s">
        <v>7</v>
      </c>
      <c r="C5" s="4" t="s">
        <v>9</v>
      </c>
      <c r="D5" s="5">
        <v>7</v>
      </c>
      <c r="E5" s="5">
        <v>0</v>
      </c>
      <c r="F5" s="5">
        <v>5</v>
      </c>
      <c r="G5" s="6">
        <v>12</v>
      </c>
      <c r="I5" s="48" t="s">
        <v>3</v>
      </c>
      <c r="J5" s="48">
        <f>E9/G9</f>
        <v>0.34749999999999998</v>
      </c>
      <c r="K5" s="41">
        <f t="shared" ref="K5:K6" si="0">-LOG(J5,2)*J5</f>
        <v>0.52990800317529796</v>
      </c>
    </row>
    <row r="6" spans="2:19" x14ac:dyDescent="0.3">
      <c r="B6" s="19"/>
      <c r="C6" s="10" t="s">
        <v>10</v>
      </c>
      <c r="D6" s="11">
        <v>8</v>
      </c>
      <c r="E6" s="11">
        <v>7</v>
      </c>
      <c r="F6" s="11">
        <v>19</v>
      </c>
      <c r="G6" s="12">
        <v>34</v>
      </c>
      <c r="I6" s="48" t="s">
        <v>4</v>
      </c>
      <c r="J6" s="44">
        <f>F9/G9</f>
        <v>0.26250000000000001</v>
      </c>
      <c r="K6" s="41">
        <f t="shared" si="0"/>
        <v>0.50652280142850814</v>
      </c>
    </row>
    <row r="7" spans="2:19" x14ac:dyDescent="0.3">
      <c r="B7" s="18" t="s">
        <v>8</v>
      </c>
      <c r="C7" s="4" t="s">
        <v>9</v>
      </c>
      <c r="D7" s="5">
        <v>60</v>
      </c>
      <c r="E7" s="5">
        <v>2</v>
      </c>
      <c r="F7" s="5">
        <v>17</v>
      </c>
      <c r="G7" s="6">
        <v>79</v>
      </c>
      <c r="I7" s="105" t="s">
        <v>28</v>
      </c>
      <c r="J7" s="106"/>
      <c r="K7" s="49">
        <f>SUM(K4:K6)</f>
        <v>1.5662278532596718</v>
      </c>
    </row>
    <row r="8" spans="2:19" x14ac:dyDescent="0.3">
      <c r="B8" s="19"/>
      <c r="C8" s="10" t="s">
        <v>10</v>
      </c>
      <c r="D8" s="11">
        <v>26</v>
      </c>
      <c r="E8" s="11">
        <v>10</v>
      </c>
      <c r="F8" s="11">
        <v>34</v>
      </c>
      <c r="G8" s="12">
        <v>70</v>
      </c>
    </row>
    <row r="9" spans="2:19" x14ac:dyDescent="0.3">
      <c r="B9" s="15" t="s">
        <v>11</v>
      </c>
      <c r="C9" s="13"/>
      <c r="D9" s="14">
        <v>156</v>
      </c>
      <c r="E9" s="14">
        <v>139</v>
      </c>
      <c r="F9" s="14">
        <v>105</v>
      </c>
      <c r="G9" s="1">
        <v>400</v>
      </c>
    </row>
    <row r="11" spans="2:19" x14ac:dyDescent="0.3">
      <c r="B11" s="114" t="s">
        <v>12</v>
      </c>
      <c r="C11" s="115"/>
      <c r="D11" s="84"/>
      <c r="E11" s="84"/>
      <c r="F11" s="84"/>
      <c r="G11" s="84"/>
      <c r="H11" s="84"/>
      <c r="I11" s="84"/>
      <c r="J11" s="84"/>
      <c r="K11" s="84"/>
      <c r="L11" s="84"/>
      <c r="M11" s="82"/>
      <c r="N11" s="82"/>
      <c r="O11" s="82"/>
      <c r="P11" s="82"/>
      <c r="Q11" s="82"/>
      <c r="R11" s="82"/>
      <c r="S11" s="82"/>
    </row>
    <row r="12" spans="2:19" ht="14.4" customHeight="1" x14ac:dyDescent="0.3">
      <c r="B12" s="85"/>
      <c r="C12" s="16" t="s">
        <v>14</v>
      </c>
      <c r="D12" s="15" t="s">
        <v>24</v>
      </c>
      <c r="E12" s="93" t="s">
        <v>26</v>
      </c>
      <c r="F12" s="92" t="s">
        <v>16</v>
      </c>
      <c r="G12" s="92" t="s">
        <v>49</v>
      </c>
      <c r="H12" s="93" t="s">
        <v>18</v>
      </c>
      <c r="I12" s="93" t="s">
        <v>48</v>
      </c>
      <c r="J12" s="86" t="s">
        <v>20</v>
      </c>
      <c r="K12" s="87" t="s">
        <v>21</v>
      </c>
      <c r="L12" s="84"/>
      <c r="M12" s="82"/>
      <c r="N12" s="82"/>
      <c r="O12" s="82"/>
      <c r="P12" s="82"/>
      <c r="Q12" s="82"/>
      <c r="R12" s="82"/>
      <c r="S12" s="82"/>
    </row>
    <row r="13" spans="2:19" x14ac:dyDescent="0.3">
      <c r="B13" s="18" t="s">
        <v>0</v>
      </c>
      <c r="C13" s="91" t="s">
        <v>6</v>
      </c>
      <c r="D13" s="4" t="s">
        <v>2</v>
      </c>
      <c r="E13" s="4">
        <f>SUM(D3:D4)/SUM(G3:G4)</f>
        <v>0.26829268292682928</v>
      </c>
      <c r="F13" s="5">
        <f>-(E13*LOG(E13,2))</f>
        <v>0.50925181087289395</v>
      </c>
      <c r="G13" s="5">
        <f>SUM(F13:F15)</f>
        <v>1.367244130797475</v>
      </c>
      <c r="H13" s="4">
        <f>SUM(G3:G4)/G9</f>
        <v>0.51249999999999996</v>
      </c>
      <c r="I13" s="6">
        <f>H13*G13</f>
        <v>0.70071261703370591</v>
      </c>
      <c r="J13" s="4">
        <f>SUM(I13,I16,I19)</f>
        <v>1.3418976289538691</v>
      </c>
      <c r="K13" s="91">
        <f>K7-J13</f>
        <v>0.22433022430580274</v>
      </c>
      <c r="L13" s="8"/>
    </row>
    <row r="14" spans="2:19" x14ac:dyDescent="0.3">
      <c r="B14" s="94"/>
      <c r="C14" s="2"/>
      <c r="D14" s="7" t="s">
        <v>3</v>
      </c>
      <c r="E14" s="7">
        <f>SUM(E3:E4)/SUM(G3:G4)</f>
        <v>0.58536585365853655</v>
      </c>
      <c r="F14" s="8">
        <f t="shared" ref="F14:F27" si="1">-(E14*LOG(E14,2))</f>
        <v>0.45224751447625028</v>
      </c>
      <c r="G14" s="8"/>
      <c r="H14" s="7"/>
      <c r="I14" s="9"/>
      <c r="J14" s="7"/>
      <c r="K14" s="2"/>
      <c r="L14" s="8"/>
    </row>
    <row r="15" spans="2:19" x14ac:dyDescent="0.3">
      <c r="B15" s="94"/>
      <c r="C15" s="3"/>
      <c r="D15" s="10" t="s">
        <v>4</v>
      </c>
      <c r="E15" s="10">
        <f>SUM(F3:F4)/SUM(G3:G4)</f>
        <v>0.14634146341463414</v>
      </c>
      <c r="F15" s="11">
        <f t="shared" si="1"/>
        <v>0.40574480544833086</v>
      </c>
      <c r="G15" s="11"/>
      <c r="H15" s="10"/>
      <c r="I15" s="12"/>
      <c r="J15" s="7"/>
      <c r="K15" s="2"/>
      <c r="L15" s="8"/>
    </row>
    <row r="16" spans="2:19" x14ac:dyDescent="0.3">
      <c r="B16" s="94"/>
      <c r="C16" s="91" t="s">
        <v>7</v>
      </c>
      <c r="D16" s="4" t="s">
        <v>2</v>
      </c>
      <c r="E16" s="4">
        <f>SUM(D5:D6)/SUM(G5:G6)</f>
        <v>0.32608695652173914</v>
      </c>
      <c r="F16" s="5">
        <f t="shared" si="1"/>
        <v>0.52717544362450908</v>
      </c>
      <c r="G16" s="5">
        <f t="shared" ref="G16:G25" si="2">SUM(F16:F18)</f>
        <v>1.4302153602779095</v>
      </c>
      <c r="H16" s="4">
        <f>SUM(G5:G6)/G9</f>
        <v>0.115</v>
      </c>
      <c r="I16" s="6">
        <f t="shared" ref="I16:I25" si="3">H16*G16</f>
        <v>0.1644747664319596</v>
      </c>
      <c r="J16" s="7"/>
      <c r="K16" s="2"/>
      <c r="L16" s="8"/>
    </row>
    <row r="17" spans="2:12" x14ac:dyDescent="0.3">
      <c r="B17" s="94"/>
      <c r="C17" s="2"/>
      <c r="D17" s="7" t="s">
        <v>3</v>
      </c>
      <c r="E17" s="7">
        <f>SUM(E5:E6)/SUM(G5:G6)</f>
        <v>0.15217391304347827</v>
      </c>
      <c r="F17" s="8">
        <f t="shared" si="1"/>
        <v>0.41333585299991005</v>
      </c>
      <c r="G17" s="8"/>
      <c r="H17" s="7"/>
      <c r="I17" s="9"/>
      <c r="J17" s="7"/>
      <c r="K17" s="2"/>
      <c r="L17" s="8"/>
    </row>
    <row r="18" spans="2:12" x14ac:dyDescent="0.3">
      <c r="B18" s="94"/>
      <c r="C18" s="3"/>
      <c r="D18" s="10" t="s">
        <v>4</v>
      </c>
      <c r="E18" s="10">
        <f>SUM(F5:F6)/SUM(G5:G6)</f>
        <v>0.52173913043478259</v>
      </c>
      <c r="F18" s="11">
        <f t="shared" si="1"/>
        <v>0.48970406365349045</v>
      </c>
      <c r="G18" s="11"/>
      <c r="H18" s="10"/>
      <c r="I18" s="12"/>
      <c r="J18" s="7"/>
      <c r="K18" s="2"/>
      <c r="L18" s="8"/>
    </row>
    <row r="19" spans="2:12" x14ac:dyDescent="0.3">
      <c r="B19" s="94"/>
      <c r="C19" s="91" t="s">
        <v>8</v>
      </c>
      <c r="D19" s="4" t="s">
        <v>2</v>
      </c>
      <c r="E19" s="4">
        <f>SUM(D7:D8)/SUM(G7:G8)</f>
        <v>0.57718120805369133</v>
      </c>
      <c r="F19" s="5">
        <f t="shared" si="1"/>
        <v>0.45764915339171452</v>
      </c>
      <c r="G19" s="5">
        <f t="shared" si="2"/>
        <v>1.2797590482904797</v>
      </c>
      <c r="H19" s="4">
        <f>SUM(G7:G8)/G9</f>
        <v>0.3725</v>
      </c>
      <c r="I19" s="6">
        <f t="shared" si="3"/>
        <v>0.47671024548820368</v>
      </c>
      <c r="J19" s="7"/>
      <c r="K19" s="2"/>
      <c r="L19" s="8"/>
    </row>
    <row r="20" spans="2:12" x14ac:dyDescent="0.3">
      <c r="B20" s="94"/>
      <c r="C20" s="2"/>
      <c r="D20" s="7" t="s">
        <v>3</v>
      </c>
      <c r="E20" s="7">
        <f>SUM(E7:E8)/SUM(G7:G8)</f>
        <v>8.0536912751677847E-2</v>
      </c>
      <c r="F20" s="8">
        <f t="shared" si="1"/>
        <v>0.29268773313350377</v>
      </c>
      <c r="G20" s="8"/>
      <c r="H20" s="7"/>
      <c r="I20" s="9"/>
      <c r="J20" s="7"/>
      <c r="K20" s="2"/>
      <c r="L20" s="8"/>
    </row>
    <row r="21" spans="2:12" x14ac:dyDescent="0.3">
      <c r="B21" s="95"/>
      <c r="C21" s="3"/>
      <c r="D21" s="10" t="s">
        <v>4</v>
      </c>
      <c r="E21" s="10">
        <f>SUM(F7:F8)/SUM(G7:G8)</f>
        <v>0.34228187919463088</v>
      </c>
      <c r="F21" s="11">
        <f t="shared" si="1"/>
        <v>0.52942216176526147</v>
      </c>
      <c r="G21" s="11"/>
      <c r="H21" s="10"/>
      <c r="I21" s="12"/>
      <c r="J21" s="10"/>
      <c r="K21" s="3"/>
      <c r="L21" s="8"/>
    </row>
    <row r="22" spans="2:12" x14ac:dyDescent="0.3">
      <c r="B22" s="89" t="s">
        <v>47</v>
      </c>
      <c r="C22" s="91" t="s">
        <v>23</v>
      </c>
      <c r="D22" s="4" t="s">
        <v>2</v>
      </c>
      <c r="E22" s="4">
        <f>SUM(D3,D5,D7)/SUM(G3,G5,G7)</f>
        <v>0.521505376344086</v>
      </c>
      <c r="F22" s="5">
        <f t="shared" si="1"/>
        <v>0.48982182250176159</v>
      </c>
      <c r="G22" s="5">
        <f t="shared" si="2"/>
        <v>1.4718736405891319</v>
      </c>
      <c r="H22" s="4">
        <f>SUM(G3,G5,G7)/G9</f>
        <v>0.46500000000000002</v>
      </c>
      <c r="I22" s="6">
        <f t="shared" si="3"/>
        <v>0.68442124287394634</v>
      </c>
      <c r="J22" s="8">
        <f>SUM(I22,I25)</f>
        <v>1.5202405127335201</v>
      </c>
      <c r="K22" s="2">
        <f>K7-J22</f>
        <v>4.5987340526151721E-2</v>
      </c>
      <c r="L22" s="8"/>
    </row>
    <row r="23" spans="2:12" x14ac:dyDescent="0.3">
      <c r="B23" s="88"/>
      <c r="C23" s="2"/>
      <c r="D23" s="7" t="s">
        <v>3</v>
      </c>
      <c r="E23" s="7">
        <f>SUM(E3,E5,E7)/SUM(G3,G5,G7)</f>
        <v>0.26881720430107525</v>
      </c>
      <c r="F23" s="8">
        <f t="shared" si="1"/>
        <v>0.50948995197131897</v>
      </c>
      <c r="G23" s="8"/>
      <c r="H23" s="7"/>
      <c r="I23" s="9"/>
      <c r="J23" s="8"/>
      <c r="K23" s="2"/>
      <c r="L23" s="8"/>
    </row>
    <row r="24" spans="2:12" x14ac:dyDescent="0.3">
      <c r="B24" s="88"/>
      <c r="C24" s="3"/>
      <c r="D24" s="10" t="s">
        <v>4</v>
      </c>
      <c r="E24" s="10">
        <f>SUM(F3,F5,F7)/SUM(G3,G5,G7)</f>
        <v>0.20967741935483872</v>
      </c>
      <c r="F24" s="11">
        <f t="shared" si="1"/>
        <v>0.47256186611605133</v>
      </c>
      <c r="G24" s="11"/>
      <c r="H24" s="10"/>
      <c r="I24" s="12"/>
      <c r="J24" s="8"/>
      <c r="K24" s="2"/>
      <c r="L24" s="8"/>
    </row>
    <row r="25" spans="2:12" x14ac:dyDescent="0.3">
      <c r="B25" s="88"/>
      <c r="C25" s="91" t="s">
        <v>10</v>
      </c>
      <c r="D25" s="4" t="s">
        <v>2</v>
      </c>
      <c r="E25" s="4">
        <f>SUM(D4,D6,D8)/SUM(G4,G6,G8)</f>
        <v>0.27570093457943923</v>
      </c>
      <c r="F25" s="5">
        <f t="shared" si="1"/>
        <v>0.51247949666036929</v>
      </c>
      <c r="G25" s="5">
        <f t="shared" si="2"/>
        <v>1.5622790090833154</v>
      </c>
      <c r="H25" s="4">
        <f>SUM(G4,G6,G8)/G9</f>
        <v>0.53500000000000003</v>
      </c>
      <c r="I25" s="6">
        <f t="shared" si="3"/>
        <v>0.83581926985957378</v>
      </c>
      <c r="J25" s="8"/>
      <c r="K25" s="2"/>
      <c r="L25" s="8"/>
    </row>
    <row r="26" spans="2:12" x14ac:dyDescent="0.3">
      <c r="B26" s="88"/>
      <c r="C26" s="2"/>
      <c r="D26" s="7" t="s">
        <v>3</v>
      </c>
      <c r="E26" s="7">
        <f>SUM(E4,E6,E8)/SUM(G4,G6,G8)</f>
        <v>0.41588785046728971</v>
      </c>
      <c r="F26" s="8">
        <f t="shared" si="1"/>
        <v>0.526403207634078</v>
      </c>
      <c r="G26" s="8"/>
      <c r="H26" s="7"/>
      <c r="I26" s="9"/>
      <c r="J26" s="8"/>
      <c r="K26" s="2"/>
      <c r="L26" s="8"/>
    </row>
    <row r="27" spans="2:12" x14ac:dyDescent="0.3">
      <c r="B27" s="90"/>
      <c r="C27" s="3"/>
      <c r="D27" s="10" t="s">
        <v>4</v>
      </c>
      <c r="E27" s="10">
        <f>SUM(F4,F6,F8)/SUM(G4,G6,G8)</f>
        <v>0.30841121495327101</v>
      </c>
      <c r="F27" s="11">
        <f t="shared" si="1"/>
        <v>0.52339630478886812</v>
      </c>
      <c r="G27" s="11"/>
      <c r="H27" s="10"/>
      <c r="I27" s="12"/>
      <c r="J27" s="11"/>
      <c r="K27" s="3"/>
    </row>
    <row r="28" spans="2:12" x14ac:dyDescent="0.3">
      <c r="B28" s="83"/>
    </row>
    <row r="30" spans="2:12" x14ac:dyDescent="0.3">
      <c r="B30" s="82"/>
    </row>
    <row r="31" spans="2:12" x14ac:dyDescent="0.3">
      <c r="B31" s="114" t="s">
        <v>29</v>
      </c>
      <c r="C31" s="115"/>
      <c r="D31" s="84"/>
      <c r="E31" s="84"/>
      <c r="F31" s="84"/>
      <c r="G31" s="84"/>
      <c r="H31" s="84"/>
      <c r="I31" s="84"/>
      <c r="J31" s="84"/>
      <c r="K31" s="84"/>
    </row>
    <row r="32" spans="2:12" x14ac:dyDescent="0.3">
      <c r="B32" s="85"/>
      <c r="C32" s="16" t="s">
        <v>14</v>
      </c>
      <c r="D32" s="15" t="s">
        <v>24</v>
      </c>
      <c r="E32" s="93" t="s">
        <v>26</v>
      </c>
      <c r="F32" s="92" t="s">
        <v>16</v>
      </c>
      <c r="G32" s="92" t="s">
        <v>49</v>
      </c>
      <c r="H32" s="93" t="s">
        <v>18</v>
      </c>
      <c r="I32" s="93" t="s">
        <v>48</v>
      </c>
      <c r="J32" s="86" t="s">
        <v>20</v>
      </c>
      <c r="K32" s="87" t="s">
        <v>21</v>
      </c>
    </row>
    <row r="33" spans="2:18" x14ac:dyDescent="0.3">
      <c r="B33" s="89" t="s">
        <v>47</v>
      </c>
      <c r="C33" s="91" t="s">
        <v>23</v>
      </c>
      <c r="D33" s="4" t="s">
        <v>2</v>
      </c>
      <c r="E33" s="4">
        <f>O34/R34</f>
        <v>0.31578947368421051</v>
      </c>
      <c r="F33" s="5">
        <f t="shared" ref="F33:F38" si="4">-(E33*LOG(E33,2))</f>
        <v>0.52514684612287243</v>
      </c>
      <c r="G33" s="5">
        <f t="shared" ref="G33:G36" si="5">SUM(F33:F35)</f>
        <v>1.4669947009190867</v>
      </c>
      <c r="H33" s="4">
        <f>SUM(R34,R36,R38)/R40</f>
        <v>0.46500000000000002</v>
      </c>
      <c r="I33" s="6">
        <f t="shared" ref="I33" si="6">H33*G33</f>
        <v>0.68215253592737535</v>
      </c>
      <c r="J33" s="8">
        <f>SUM(I33,I36)</f>
        <v>1.3509650205406492</v>
      </c>
      <c r="K33" s="2">
        <f>$K$7-J33</f>
        <v>0.21526283271902269</v>
      </c>
      <c r="M33" s="15" t="s">
        <v>0</v>
      </c>
      <c r="N33" s="16" t="s">
        <v>1</v>
      </c>
      <c r="O33" s="15" t="s">
        <v>2</v>
      </c>
      <c r="P33" s="15" t="s">
        <v>3</v>
      </c>
      <c r="Q33" s="15" t="s">
        <v>4</v>
      </c>
      <c r="R33" s="15" t="s">
        <v>5</v>
      </c>
    </row>
    <row r="34" spans="2:18" x14ac:dyDescent="0.3">
      <c r="B34" s="88"/>
      <c r="C34" s="2"/>
      <c r="D34" s="7" t="s">
        <v>3</v>
      </c>
      <c r="E34" s="7">
        <f>P34/R34</f>
        <v>0.50526315789473686</v>
      </c>
      <c r="F34" s="8">
        <f t="shared" si="4"/>
        <v>0.4976302017396842</v>
      </c>
      <c r="G34" s="8"/>
      <c r="H34" s="7"/>
      <c r="I34" s="9"/>
      <c r="J34" s="8"/>
      <c r="K34" s="2"/>
      <c r="M34" s="17" t="s">
        <v>6</v>
      </c>
      <c r="N34" s="4" t="s">
        <v>9</v>
      </c>
      <c r="O34" s="5">
        <v>30</v>
      </c>
      <c r="P34" s="5">
        <v>48</v>
      </c>
      <c r="Q34" s="5">
        <v>17</v>
      </c>
      <c r="R34" s="6">
        <v>95</v>
      </c>
    </row>
    <row r="35" spans="2:18" x14ac:dyDescent="0.3">
      <c r="B35" s="88"/>
      <c r="C35" s="3"/>
      <c r="D35" s="10" t="s">
        <v>4</v>
      </c>
      <c r="E35" s="10">
        <f>Q34/R34</f>
        <v>0.17894736842105263</v>
      </c>
      <c r="F35" s="11">
        <f t="shared" si="4"/>
        <v>0.44421765305652999</v>
      </c>
      <c r="G35" s="11"/>
      <c r="H35" s="10"/>
      <c r="I35" s="12"/>
      <c r="J35" s="8"/>
      <c r="K35" s="2"/>
      <c r="M35" s="17"/>
      <c r="N35" s="7" t="s">
        <v>10</v>
      </c>
      <c r="O35" s="8">
        <v>25</v>
      </c>
      <c r="P35" s="8">
        <v>72</v>
      </c>
      <c r="Q35" s="8">
        <v>13</v>
      </c>
      <c r="R35" s="9">
        <v>110</v>
      </c>
    </row>
    <row r="36" spans="2:18" x14ac:dyDescent="0.3">
      <c r="B36" s="88"/>
      <c r="C36" s="91" t="s">
        <v>10</v>
      </c>
      <c r="D36" s="4" t="s">
        <v>2</v>
      </c>
      <c r="E36" s="4">
        <f>O35/R35</f>
        <v>0.22727272727272727</v>
      </c>
      <c r="F36" s="5">
        <f t="shared" si="4"/>
        <v>0.48579625539771254</v>
      </c>
      <c r="G36" s="5">
        <f t="shared" si="5"/>
        <v>1.2501167936696704</v>
      </c>
      <c r="H36" s="4">
        <f>SUM(R35,R37,R39)/R40</f>
        <v>0.53500000000000003</v>
      </c>
      <c r="I36" s="6">
        <f t="shared" ref="I36" si="7">H36*G36</f>
        <v>0.66881248461327369</v>
      </c>
      <c r="J36" s="8"/>
      <c r="K36" s="2"/>
      <c r="M36" s="18" t="s">
        <v>7</v>
      </c>
      <c r="N36" s="4" t="s">
        <v>9</v>
      </c>
      <c r="O36" s="5">
        <v>7</v>
      </c>
      <c r="P36" s="5">
        <v>0</v>
      </c>
      <c r="Q36" s="5">
        <v>5</v>
      </c>
      <c r="R36" s="6">
        <v>12</v>
      </c>
    </row>
    <row r="37" spans="2:18" x14ac:dyDescent="0.3">
      <c r="B37" s="88"/>
      <c r="C37" s="2"/>
      <c r="D37" s="7" t="s">
        <v>3</v>
      </c>
      <c r="E37" s="7">
        <f>P35/R35</f>
        <v>0.65454545454545454</v>
      </c>
      <c r="F37" s="8">
        <f t="shared" si="4"/>
        <v>0.40021181154480912</v>
      </c>
      <c r="G37" s="8"/>
      <c r="H37" s="7"/>
      <c r="I37" s="9"/>
      <c r="J37" s="8"/>
      <c r="K37" s="2"/>
      <c r="M37" s="19"/>
      <c r="N37" s="10" t="s">
        <v>10</v>
      </c>
      <c r="O37" s="11">
        <v>8</v>
      </c>
      <c r="P37" s="11">
        <v>7</v>
      </c>
      <c r="Q37" s="11">
        <v>19</v>
      </c>
      <c r="R37" s="12">
        <v>34</v>
      </c>
    </row>
    <row r="38" spans="2:18" x14ac:dyDescent="0.3">
      <c r="B38" s="90"/>
      <c r="C38" s="3"/>
      <c r="D38" s="10" t="s">
        <v>4</v>
      </c>
      <c r="E38" s="10">
        <f>Q35/R35</f>
        <v>0.11818181818181818</v>
      </c>
      <c r="F38" s="11">
        <f t="shared" si="4"/>
        <v>0.36410872672714883</v>
      </c>
      <c r="G38" s="11"/>
      <c r="H38" s="10"/>
      <c r="I38" s="12"/>
      <c r="J38" s="11"/>
      <c r="K38" s="3"/>
      <c r="M38" s="18" t="s">
        <v>8</v>
      </c>
      <c r="N38" s="4" t="s">
        <v>9</v>
      </c>
      <c r="O38" s="5">
        <v>60</v>
      </c>
      <c r="P38" s="5">
        <v>2</v>
      </c>
      <c r="Q38" s="5">
        <v>17</v>
      </c>
      <c r="R38" s="6">
        <v>79</v>
      </c>
    </row>
    <row r="39" spans="2:18" x14ac:dyDescent="0.3">
      <c r="M39" s="19"/>
      <c r="N39" s="10" t="s">
        <v>10</v>
      </c>
      <c r="O39" s="11">
        <v>26</v>
      </c>
      <c r="P39" s="11">
        <v>10</v>
      </c>
      <c r="Q39" s="11">
        <v>34</v>
      </c>
      <c r="R39" s="12">
        <v>70</v>
      </c>
    </row>
    <row r="40" spans="2:18" x14ac:dyDescent="0.3">
      <c r="M40" s="15" t="s">
        <v>11</v>
      </c>
      <c r="N40" s="13"/>
      <c r="O40" s="14">
        <v>156</v>
      </c>
      <c r="P40" s="14">
        <v>139</v>
      </c>
      <c r="Q40" s="14">
        <v>105</v>
      </c>
      <c r="R40" s="1">
        <v>400</v>
      </c>
    </row>
    <row r="41" spans="2:18" x14ac:dyDescent="0.3">
      <c r="B41" s="114" t="s">
        <v>30</v>
      </c>
      <c r="C41" s="115"/>
      <c r="D41" s="84"/>
      <c r="E41" s="84"/>
      <c r="F41" s="84"/>
      <c r="G41" s="84"/>
      <c r="H41" s="84"/>
      <c r="I41" s="84"/>
      <c r="J41" s="84"/>
      <c r="K41" s="84"/>
    </row>
    <row r="42" spans="2:18" x14ac:dyDescent="0.3">
      <c r="B42" s="85"/>
      <c r="C42" s="16" t="s">
        <v>14</v>
      </c>
      <c r="D42" s="15" t="s">
        <v>24</v>
      </c>
      <c r="E42" s="93" t="s">
        <v>26</v>
      </c>
      <c r="F42" s="92" t="s">
        <v>16</v>
      </c>
      <c r="G42" s="92" t="s">
        <v>49</v>
      </c>
      <c r="H42" s="93" t="s">
        <v>18</v>
      </c>
      <c r="I42" s="93" t="s">
        <v>48</v>
      </c>
      <c r="J42" s="86" t="s">
        <v>20</v>
      </c>
      <c r="K42" s="87" t="s">
        <v>21</v>
      </c>
    </row>
    <row r="43" spans="2:18" x14ac:dyDescent="0.3">
      <c r="B43" s="89" t="s">
        <v>47</v>
      </c>
      <c r="C43" s="91" t="s">
        <v>23</v>
      </c>
      <c r="D43" s="4" t="s">
        <v>2</v>
      </c>
      <c r="E43" s="4">
        <f>O36/R36</f>
        <v>0.58333333333333337</v>
      </c>
      <c r="F43" s="5">
        <f>-(E43*LOG(E43,2))</f>
        <v>0.45360442088707198</v>
      </c>
      <c r="G43" s="5">
        <f t="shared" ref="G43:G46" si="8">SUM(F43:F45)</f>
        <v>0.97986875665115269</v>
      </c>
      <c r="H43" s="4">
        <f>SUM(R34,R36,R38)/R40</f>
        <v>0.46500000000000002</v>
      </c>
      <c r="I43" s="6">
        <f t="shared" ref="I43" si="9">H43*G43</f>
        <v>0.45563897184278601</v>
      </c>
      <c r="J43" s="8">
        <f>SUM(I43,I46)</f>
        <v>1.2205572578746655</v>
      </c>
      <c r="K43" s="2">
        <f>$K$7-J43</f>
        <v>0.34567059538500633</v>
      </c>
    </row>
    <row r="44" spans="2:18" x14ac:dyDescent="0.3">
      <c r="B44" s="88"/>
      <c r="C44" s="2"/>
      <c r="D44" s="7" t="s">
        <v>3</v>
      </c>
      <c r="E44" s="7">
        <f>P36/R36</f>
        <v>0</v>
      </c>
      <c r="F44" s="8">
        <v>0</v>
      </c>
      <c r="G44" s="8"/>
      <c r="H44" s="7"/>
      <c r="I44" s="9"/>
      <c r="J44" s="8"/>
      <c r="K44" s="2"/>
    </row>
    <row r="45" spans="2:18" x14ac:dyDescent="0.3">
      <c r="B45" s="88"/>
      <c r="C45" s="3"/>
      <c r="D45" s="10" t="s">
        <v>4</v>
      </c>
      <c r="E45" s="10">
        <f>Q36/R36</f>
        <v>0.41666666666666669</v>
      </c>
      <c r="F45" s="11">
        <f>-(E45*LOG(E45,2))</f>
        <v>0.52626433576408072</v>
      </c>
      <c r="G45" s="11"/>
      <c r="H45" s="10"/>
      <c r="I45" s="12"/>
      <c r="J45" s="8"/>
      <c r="K45" s="2"/>
    </row>
    <row r="46" spans="2:18" x14ac:dyDescent="0.3">
      <c r="B46" s="88"/>
      <c r="C46" s="91" t="s">
        <v>10</v>
      </c>
      <c r="D46" s="4" t="s">
        <v>2</v>
      </c>
      <c r="E46" s="4">
        <f>O37/R37</f>
        <v>0.23529411764705882</v>
      </c>
      <c r="F46" s="5">
        <f>-(E46*LOG(E46,2))</f>
        <v>0.49116772735302106</v>
      </c>
      <c r="G46" s="5">
        <f t="shared" si="8"/>
        <v>1.4297538056670642</v>
      </c>
      <c r="H46" s="4">
        <f>SUM(R35,R37,R39)/R40</f>
        <v>0.53500000000000003</v>
      </c>
      <c r="I46" s="6">
        <f t="shared" ref="I46" si="10">H46*G46</f>
        <v>0.76491828603187939</v>
      </c>
      <c r="J46" s="8"/>
      <c r="K46" s="2"/>
    </row>
    <row r="47" spans="2:18" x14ac:dyDescent="0.3">
      <c r="B47" s="88"/>
      <c r="C47" s="2"/>
      <c r="D47" s="7" t="s">
        <v>3</v>
      </c>
      <c r="E47" s="7">
        <f>P37/R37</f>
        <v>0.20588235294117646</v>
      </c>
      <c r="F47" s="8">
        <f>-(E47*LOG(E47,2))</f>
        <v>0.46943398336321018</v>
      </c>
      <c r="G47" s="8"/>
      <c r="H47" s="7"/>
      <c r="I47" s="9"/>
      <c r="J47" s="8"/>
      <c r="K47" s="2"/>
    </row>
    <row r="48" spans="2:18" x14ac:dyDescent="0.3">
      <c r="B48" s="90"/>
      <c r="C48" s="3"/>
      <c r="D48" s="10" t="s">
        <v>4</v>
      </c>
      <c r="E48" s="10">
        <f>Q37/R37</f>
        <v>0.55882352941176472</v>
      </c>
      <c r="F48" s="11">
        <f>-(E48*LOG(E48,2))</f>
        <v>0.46915209495083304</v>
      </c>
      <c r="G48" s="11"/>
      <c r="H48" s="10"/>
      <c r="I48" s="12"/>
      <c r="J48" s="11"/>
      <c r="K48" s="3"/>
    </row>
    <row r="51" spans="2:11" x14ac:dyDescent="0.3">
      <c r="B51" s="114" t="s">
        <v>31</v>
      </c>
      <c r="C51" s="115"/>
      <c r="D51" s="84"/>
      <c r="E51" s="84"/>
      <c r="F51" s="84"/>
      <c r="G51" s="84"/>
      <c r="H51" s="84"/>
      <c r="I51" s="84"/>
      <c r="J51" s="84"/>
      <c r="K51" s="84"/>
    </row>
    <row r="52" spans="2:11" x14ac:dyDescent="0.3">
      <c r="B52" s="85"/>
      <c r="C52" s="16" t="s">
        <v>14</v>
      </c>
      <c r="D52" s="15" t="s">
        <v>24</v>
      </c>
      <c r="E52" s="93" t="s">
        <v>26</v>
      </c>
      <c r="F52" s="92" t="s">
        <v>16</v>
      </c>
      <c r="G52" s="92" t="s">
        <v>49</v>
      </c>
      <c r="H52" s="93" t="s">
        <v>18</v>
      </c>
      <c r="I52" s="93" t="s">
        <v>48</v>
      </c>
      <c r="J52" s="86" t="s">
        <v>20</v>
      </c>
      <c r="K52" s="87" t="s">
        <v>21</v>
      </c>
    </row>
    <row r="53" spans="2:11" x14ac:dyDescent="0.3">
      <c r="B53" s="89" t="s">
        <v>47</v>
      </c>
      <c r="C53" s="91" t="s">
        <v>23</v>
      </c>
      <c r="D53" s="4" t="s">
        <v>2</v>
      </c>
      <c r="E53" s="4">
        <f>O38/R38</f>
        <v>0.759493670886076</v>
      </c>
      <c r="F53" s="5">
        <f t="shared" ref="F53:F58" si="11">-(E53*LOG(E53,2))</f>
        <v>0.3014355589128489</v>
      </c>
      <c r="G53" s="5">
        <f t="shared" ref="G53:G56" si="12">SUM(F53:F55)</f>
        <v>0.91263765909144623</v>
      </c>
      <c r="H53" s="4">
        <f>SUM(R34,R36,R38)/R40</f>
        <v>0.46500000000000002</v>
      </c>
      <c r="I53" s="6">
        <f t="shared" ref="I53" si="13">H53*G53</f>
        <v>0.42437651147752253</v>
      </c>
      <c r="J53" s="8">
        <f>SUM(I53,I56)</f>
        <v>1.1935946274097415</v>
      </c>
      <c r="K53" s="2">
        <f>$K$7-J53</f>
        <v>0.37263322584993031</v>
      </c>
    </row>
    <row r="54" spans="2:11" x14ac:dyDescent="0.3">
      <c r="B54" s="88"/>
      <c r="C54" s="2"/>
      <c r="D54" s="7" t="s">
        <v>3</v>
      </c>
      <c r="E54" s="7">
        <f>P38/R38</f>
        <v>2.5316455696202531E-2</v>
      </c>
      <c r="F54" s="8">
        <f t="shared" si="11"/>
        <v>0.13427293033359755</v>
      </c>
      <c r="G54" s="8"/>
      <c r="H54" s="7"/>
      <c r="I54" s="9"/>
      <c r="J54" s="8"/>
      <c r="K54" s="2"/>
    </row>
    <row r="55" spans="2:11" x14ac:dyDescent="0.3">
      <c r="B55" s="88"/>
      <c r="C55" s="3"/>
      <c r="D55" s="10" t="s">
        <v>4</v>
      </c>
      <c r="E55" s="10">
        <f>Q38/R38</f>
        <v>0.21518987341772153</v>
      </c>
      <c r="F55" s="11">
        <f t="shared" si="11"/>
        <v>0.47692916984499978</v>
      </c>
      <c r="G55" s="11"/>
      <c r="H55" s="10"/>
      <c r="I55" s="12"/>
      <c r="J55" s="8"/>
      <c r="K55" s="2"/>
    </row>
    <row r="56" spans="2:11" x14ac:dyDescent="0.3">
      <c r="B56" s="88"/>
      <c r="C56" s="91" t="s">
        <v>10</v>
      </c>
      <c r="D56" s="4" t="s">
        <v>2</v>
      </c>
      <c r="E56" s="4">
        <f>O39/R39</f>
        <v>0.37142857142857144</v>
      </c>
      <c r="F56" s="5">
        <f t="shared" si="11"/>
        <v>0.53071322527001041</v>
      </c>
      <c r="G56" s="5">
        <f t="shared" si="12"/>
        <v>1.4377908709013441</v>
      </c>
      <c r="H56" s="4">
        <f>SUM(R35,R37,R39)/R40</f>
        <v>0.53500000000000003</v>
      </c>
      <c r="I56" s="6">
        <f t="shared" ref="I56" si="14">H56*G56</f>
        <v>0.76921811593221912</v>
      </c>
      <c r="J56" s="8"/>
      <c r="K56" s="2"/>
    </row>
    <row r="57" spans="2:11" x14ac:dyDescent="0.3">
      <c r="B57" s="88"/>
      <c r="C57" s="2"/>
      <c r="D57" s="7" t="s">
        <v>3</v>
      </c>
      <c r="E57" s="7">
        <f>P39/R39</f>
        <v>0.14285714285714285</v>
      </c>
      <c r="F57" s="8">
        <f t="shared" si="11"/>
        <v>0.40105070315108637</v>
      </c>
      <c r="G57" s="8"/>
      <c r="H57" s="7"/>
      <c r="I57" s="9"/>
      <c r="J57" s="8"/>
      <c r="K57" s="2"/>
    </row>
    <row r="58" spans="2:11" x14ac:dyDescent="0.3">
      <c r="B58" s="90"/>
      <c r="C58" s="3"/>
      <c r="D58" s="10" t="s">
        <v>4</v>
      </c>
      <c r="E58" s="10">
        <f>Q39/R39</f>
        <v>0.48571428571428571</v>
      </c>
      <c r="F58" s="11">
        <f t="shared" si="11"/>
        <v>0.50602694248024738</v>
      </c>
      <c r="G58" s="11"/>
      <c r="H58" s="10"/>
      <c r="I58" s="12"/>
      <c r="J58" s="11"/>
      <c r="K58" s="3"/>
    </row>
  </sheetData>
  <mergeCells count="5">
    <mergeCell ref="B51:C51"/>
    <mergeCell ref="I7:J7"/>
    <mergeCell ref="B11:C11"/>
    <mergeCell ref="B31:C31"/>
    <mergeCell ref="B41:C4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Q1</vt:lpstr>
      <vt:lpstr>Q2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2021-12-14T06:22:22Z</dcterms:created>
  <dcterms:modified xsi:type="dcterms:W3CDTF">2021-12-15T21:35:48Z</dcterms:modified>
</cp:coreProperties>
</file>