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D:\Data Analyst &amp; Data Science\My Projects\"/>
    </mc:Choice>
  </mc:AlternateContent>
  <xr:revisionPtr revIDLastSave="0" documentId="13_ncr:1_{F1583ECA-076B-4776-BB1A-B724E0C1FA2A}" xr6:coauthVersionLast="47" xr6:coauthVersionMax="47" xr10:uidLastSave="{00000000-0000-0000-0000-000000000000}"/>
  <bookViews>
    <workbookView xWindow="-108" yWindow="-108" windowWidth="23256" windowHeight="13896" tabRatio="438" firstSheet="5" activeTab="10" xr2:uid="{E840A1DF-F232-444B-BDC7-AD73F6F5BDAF}"/>
  </bookViews>
  <sheets>
    <sheet name="README" sheetId="22" r:id="rId1"/>
    <sheet name="Raw Data" sheetId="1" r:id="rId2"/>
    <sheet name="Calulation" sheetId="2" r:id="rId3"/>
    <sheet name="Combo Chart" sheetId="6" r:id="rId4"/>
    <sheet name="Waterfall Chart" sheetId="7" r:id="rId5"/>
    <sheet name="Pie Chart" sheetId="8" r:id="rId6"/>
    <sheet name="Top 5" sheetId="11" r:id="rId7"/>
    <sheet name="Map Chart" sheetId="21" r:id="rId8"/>
    <sheet name="KPI" sheetId="13" r:id="rId9"/>
    <sheet name="KPI MOM" sheetId="17" r:id="rId10"/>
    <sheet name=" Dashboard " sheetId="18" r:id="rId11"/>
  </sheets>
  <definedNames>
    <definedName name="_xlchart.v1.0" hidden="1">'Waterfall Chart'!$K$6:$K$9</definedName>
    <definedName name="_xlchart.v1.1" hidden="1">'Waterfall Chart'!$L$5</definedName>
    <definedName name="_xlchart.v1.2" hidden="1">'Waterfall Chart'!$L$6:$L$9</definedName>
    <definedName name="_xlchart.v1.7" hidden="1">'Waterfall Chart'!$K$6:$K$9</definedName>
    <definedName name="_xlchart.v1.8" hidden="1">'Waterfall Chart'!$L$5</definedName>
    <definedName name="_xlchart.v1.9" hidden="1">'Waterfall Chart'!$L$6:$L$9</definedName>
    <definedName name="_xlchart.v5.10" hidden="1">'Map Chart'!$G$10:$G$38</definedName>
    <definedName name="_xlchart.v5.11" hidden="1">'Map Chart'!$G$9</definedName>
    <definedName name="_xlchart.v5.12" hidden="1">'Map Chart'!$H$10:$H$38</definedName>
    <definedName name="_xlchart.v5.13" hidden="1">'Map Chart'!$H$9</definedName>
    <definedName name="_xlchart.v5.3" hidden="1">'Map Chart'!$G$10:$G$38</definedName>
    <definedName name="_xlchart.v5.4" hidden="1">'Map Chart'!$G$9</definedName>
    <definedName name="_xlchart.v5.5" hidden="1">'Map Chart'!$H$10:$H$38</definedName>
    <definedName name="_xlchart.v5.6" hidden="1">'Map Chart'!$H$9</definedName>
    <definedName name="_xlcn.WorksheetConnection_CalulationC7D101" hidden="1">Calulation!$C$7:$D$11</definedName>
    <definedName name="Slicer_Category">#N/A</definedName>
    <definedName name="Slicer_Months__Order_Date">#N/A</definedName>
    <definedName name="Slicer_Payment_Mode">#N/A</definedName>
    <definedName name="Slicer_Region">#N/A</definedName>
    <definedName name="Slicer_State">#N/A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Calulation!$C$7:$D$1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 i="21" l="1"/>
  <c r="G12" i="21"/>
  <c r="G13" i="21"/>
  <c r="G14" i="21"/>
  <c r="G15" i="21"/>
  <c r="G16" i="21"/>
  <c r="G17" i="21"/>
  <c r="G18" i="21"/>
  <c r="G19" i="21"/>
  <c r="G20" i="21"/>
  <c r="G21" i="21"/>
  <c r="G22" i="21"/>
  <c r="G23" i="21"/>
  <c r="G24" i="21"/>
  <c r="G25" i="21"/>
  <c r="G26" i="21"/>
  <c r="G27" i="21"/>
  <c r="G28" i="21"/>
  <c r="G29" i="21"/>
  <c r="G30" i="21"/>
  <c r="G31" i="21"/>
  <c r="G32" i="21"/>
  <c r="G33" i="21"/>
  <c r="G34" i="21"/>
  <c r="G35" i="21"/>
  <c r="G36" i="21"/>
  <c r="G37" i="21"/>
  <c r="G38" i="21"/>
  <c r="G10" i="21"/>
  <c r="F24" i="2" a="1"/>
  <c r="F24" i="2" s="1"/>
  <c r="G24" i="2" s="1"/>
  <c r="F17" i="2" a="1"/>
  <c r="F17" i="2" s="1"/>
  <c r="G17" i="2" s="1"/>
  <c r="L17" i="2" a="1"/>
  <c r="M26" i="2" s="1"/>
  <c r="D10" i="2"/>
  <c r="D7" i="2"/>
  <c r="L8" i="2" a="1"/>
  <c r="M9" i="2" s="1" a="1"/>
  <c r="M9" i="2" s="1"/>
  <c r="I8" i="2" a="1"/>
  <c r="I8" i="2" s="1"/>
  <c r="I17" i="2" a="1"/>
  <c r="I17" i="2" s="1"/>
  <c r="J17" i="2" s="1"/>
  <c r="F8" i="2" a="1"/>
  <c r="G11" i="2" s="1"/>
  <c r="D11" i="2"/>
  <c r="D8" i="2"/>
  <c r="K7" i="7"/>
  <c r="K8" i="7"/>
  <c r="K9" i="7"/>
  <c r="K6" i="7"/>
  <c r="G15" i="13"/>
  <c r="N15" i="13"/>
  <c r="D15" i="13"/>
  <c r="L9" i="7"/>
  <c r="K15" i="13"/>
  <c r="L13" i="17"/>
  <c r="N13" i="17"/>
  <c r="K13" i="17"/>
  <c r="M13" i="17"/>
  <c r="L7" i="7"/>
  <c r="L8" i="7"/>
  <c r="L6" i="7"/>
  <c r="H32" i="21"/>
  <c r="H17" i="21"/>
  <c r="H11" i="21"/>
  <c r="H33" i="21"/>
  <c r="H27" i="21"/>
  <c r="H18" i="21"/>
  <c r="H34" i="21"/>
  <c r="H19" i="21"/>
  <c r="H35" i="21"/>
  <c r="H12" i="21"/>
  <c r="H20" i="21"/>
  <c r="H28" i="21"/>
  <c r="H36" i="21"/>
  <c r="H13" i="21"/>
  <c r="H21" i="21"/>
  <c r="H29" i="21"/>
  <c r="H37" i="21"/>
  <c r="H14" i="21"/>
  <c r="H30" i="21"/>
  <c r="H15" i="21"/>
  <c r="H31" i="21"/>
  <c r="H16" i="21"/>
  <c r="H22" i="21"/>
  <c r="H38" i="21"/>
  <c r="H23" i="21"/>
  <c r="H10" i="21"/>
  <c r="H24" i="21"/>
  <c r="H25" i="21"/>
  <c r="H26" i="21"/>
  <c r="J10" i="2" l="1"/>
  <c r="J20" i="2"/>
  <c r="J21" i="2"/>
  <c r="M24" i="2"/>
  <c r="M22" i="2"/>
  <c r="G19" i="2"/>
  <c r="J24" i="2"/>
  <c r="M20" i="2"/>
  <c r="M21" i="2"/>
  <c r="G26" i="2"/>
  <c r="G18" i="2"/>
  <c r="J25" i="2"/>
  <c r="J26" i="2"/>
  <c r="J9" i="2"/>
  <c r="J19" i="2"/>
  <c r="J18" i="2"/>
  <c r="G10" i="2"/>
  <c r="M11" i="2" a="1"/>
  <c r="M11" i="2" s="1"/>
  <c r="L8" i="2"/>
  <c r="M8" i="2" s="1" a="1"/>
  <c r="M8" i="2" s="1"/>
  <c r="M10" i="2" a="1"/>
  <c r="M10" i="2" s="1"/>
  <c r="M12" i="2" a="1"/>
  <c r="M12" i="2" s="1"/>
  <c r="J11" i="2"/>
  <c r="M19" i="2"/>
  <c r="F8" i="2"/>
  <c r="L17" i="2"/>
  <c r="M17" i="2" s="1"/>
  <c r="M25" i="2"/>
  <c r="M23" i="2"/>
  <c r="M18" i="2"/>
  <c r="J22" i="2"/>
  <c r="J23" i="2"/>
  <c r="G9" i="2"/>
  <c r="G25" i="2"/>
  <c r="G8" i="2" l="1"/>
  <c r="J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02F85D-0147-40E6-99FD-E0319CA764C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1595A8F-A92A-4043-800D-8EA57ECFF7C9}" name="WorksheetConnection_Calulation!$C$7:$D$10" type="102" refreshedVersion="8" minRefreshableVersion="5">
    <extLst>
      <ext xmlns:x15="http://schemas.microsoft.com/office/spreadsheetml/2010/11/main" uri="{DE250136-89BD-433C-8126-D09CA5730AF9}">
        <x15:connection id="Range" autoDelete="1">
          <x15:rangePr sourceName="_xlcn.WorksheetConnection_CalulationC7D10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<sst xmlns="http://schemas.openxmlformats.org/spreadsheetml/2006/main" count="882" uniqueCount="328">
  <si>
    <t>Order_ID</t>
  </si>
  <si>
    <t>Customer_ID</t>
  </si>
  <si>
    <t>Product</t>
  </si>
  <si>
    <t>Category</t>
  </si>
  <si>
    <t>Order_Date</t>
  </si>
  <si>
    <t>Ship_Date</t>
  </si>
  <si>
    <t>Region</t>
  </si>
  <si>
    <t>Quantity</t>
  </si>
  <si>
    <t>Price</t>
  </si>
  <si>
    <t>Discount(%)</t>
  </si>
  <si>
    <t>Order_Value</t>
  </si>
  <si>
    <t>Profit</t>
  </si>
  <si>
    <t>Payment_Mode</t>
  </si>
  <si>
    <t>ORD1001</t>
  </si>
  <si>
    <t>CUST101</t>
  </si>
  <si>
    <t>Mobile</t>
  </si>
  <si>
    <t>Electronics</t>
  </si>
  <si>
    <t>North</t>
  </si>
  <si>
    <t>UPI</t>
  </si>
  <si>
    <t>ORD1002</t>
  </si>
  <si>
    <t>CUST102</t>
  </si>
  <si>
    <t>Laptop</t>
  </si>
  <si>
    <t>South</t>
  </si>
  <si>
    <t>Credit Card</t>
  </si>
  <si>
    <t>ORD1003</t>
  </si>
  <si>
    <t>CUST103</t>
  </si>
  <si>
    <t>Shoes</t>
  </si>
  <si>
    <t>Fashion</t>
  </si>
  <si>
    <t>West</t>
  </si>
  <si>
    <t>COD</t>
  </si>
  <si>
    <t>ORD1004</t>
  </si>
  <si>
    <t>CUST104</t>
  </si>
  <si>
    <t>Watch</t>
  </si>
  <si>
    <t>East</t>
  </si>
  <si>
    <t>Wallet</t>
  </si>
  <si>
    <t>ORD1005</t>
  </si>
  <si>
    <t>CUST105</t>
  </si>
  <si>
    <t>TV</t>
  </si>
  <si>
    <t>Debit Card</t>
  </si>
  <si>
    <t>ORD1006</t>
  </si>
  <si>
    <t>CUST106</t>
  </si>
  <si>
    <t>Microwave</t>
  </si>
  <si>
    <t>Home Appliance</t>
  </si>
  <si>
    <t>ORD1007</t>
  </si>
  <si>
    <t>CUST107</t>
  </si>
  <si>
    <t>Camera</t>
  </si>
  <si>
    <t>ORD1008</t>
  </si>
  <si>
    <t>CUST108</t>
  </si>
  <si>
    <t>Refrigerator</t>
  </si>
  <si>
    <t>ORD1009</t>
  </si>
  <si>
    <t>CUST109</t>
  </si>
  <si>
    <t>AC</t>
  </si>
  <si>
    <t>ORD1010</t>
  </si>
  <si>
    <t>CUST110</t>
  </si>
  <si>
    <t>Headphones</t>
  </si>
  <si>
    <t>ORD1011</t>
  </si>
  <si>
    <t>ORD1012</t>
  </si>
  <si>
    <t>ORD1013</t>
  </si>
  <si>
    <t>ORD1014</t>
  </si>
  <si>
    <t>ORD1015</t>
  </si>
  <si>
    <t>ORD1016</t>
  </si>
  <si>
    <t>ORD1017</t>
  </si>
  <si>
    <t>ORD1018</t>
  </si>
  <si>
    <t>ORD1019</t>
  </si>
  <si>
    <t>ORD1020</t>
  </si>
  <si>
    <t>ORD1021</t>
  </si>
  <si>
    <t>ORD1022</t>
  </si>
  <si>
    <t>ORD1023</t>
  </si>
  <si>
    <t>ORD1024</t>
  </si>
  <si>
    <t>ORD1025</t>
  </si>
  <si>
    <t>ORD1026</t>
  </si>
  <si>
    <t>ORD1027</t>
  </si>
  <si>
    <t>ORD1028</t>
  </si>
  <si>
    <t>ORD1029</t>
  </si>
  <si>
    <t>ORD1030</t>
  </si>
  <si>
    <t>ORD1031</t>
  </si>
  <si>
    <t>ORD1032</t>
  </si>
  <si>
    <t>ORD1033</t>
  </si>
  <si>
    <t>ORD1034</t>
  </si>
  <si>
    <t>ORD1035</t>
  </si>
  <si>
    <t>ORD1036</t>
  </si>
  <si>
    <t>ORD1037</t>
  </si>
  <si>
    <t>ORD1038</t>
  </si>
  <si>
    <t>ORD1039</t>
  </si>
  <si>
    <t>ORD1040</t>
  </si>
  <si>
    <t>ORD1041</t>
  </si>
  <si>
    <t>ORD1042</t>
  </si>
  <si>
    <t>ORD1043</t>
  </si>
  <si>
    <t>ORD1044</t>
  </si>
  <si>
    <t>ORD1045</t>
  </si>
  <si>
    <t>ORD1046</t>
  </si>
  <si>
    <t>ORD1047</t>
  </si>
  <si>
    <t>ORD1048</t>
  </si>
  <si>
    <t>ORD1049</t>
  </si>
  <si>
    <t>ORD1050</t>
  </si>
  <si>
    <t>ORD1051</t>
  </si>
  <si>
    <t>ORD1052</t>
  </si>
  <si>
    <t>ORD1053</t>
  </si>
  <si>
    <t>ORD1054</t>
  </si>
  <si>
    <t>ORD1055</t>
  </si>
  <si>
    <t>ORD1056</t>
  </si>
  <si>
    <t>ORD1057</t>
  </si>
  <si>
    <t>ORD1058</t>
  </si>
  <si>
    <t>ORD1059</t>
  </si>
  <si>
    <t>ORD1060</t>
  </si>
  <si>
    <t>ORD1061</t>
  </si>
  <si>
    <t>ORD1062</t>
  </si>
  <si>
    <t>ORD1063</t>
  </si>
  <si>
    <t>ORD1064</t>
  </si>
  <si>
    <t>ORD1065</t>
  </si>
  <si>
    <t>ORD1066</t>
  </si>
  <si>
    <t>ORD1067</t>
  </si>
  <si>
    <t>ORD1068</t>
  </si>
  <si>
    <t>ORD1069</t>
  </si>
  <si>
    <t>ORD1070</t>
  </si>
  <si>
    <t>ORD1071</t>
  </si>
  <si>
    <t>ORD1072</t>
  </si>
  <si>
    <t>ORD1073</t>
  </si>
  <si>
    <t>ORD1074</t>
  </si>
  <si>
    <t>ORD1075</t>
  </si>
  <si>
    <t>ORD1076</t>
  </si>
  <si>
    <t>ORD1077</t>
  </si>
  <si>
    <t>ORD1078</t>
  </si>
  <si>
    <t>ORD1079</t>
  </si>
  <si>
    <t>ORD1080</t>
  </si>
  <si>
    <t>ORD1081</t>
  </si>
  <si>
    <t>ORD1082</t>
  </si>
  <si>
    <t>ORD1083</t>
  </si>
  <si>
    <t>ORD1084</t>
  </si>
  <si>
    <t>ORD1085</t>
  </si>
  <si>
    <t>ORD1086</t>
  </si>
  <si>
    <t>ORD1087</t>
  </si>
  <si>
    <t>ORD1088</t>
  </si>
  <si>
    <t>ORD1089</t>
  </si>
  <si>
    <t>ORD1090</t>
  </si>
  <si>
    <t>ORD1091</t>
  </si>
  <si>
    <t>ORD1092</t>
  </si>
  <si>
    <t>ORD1093</t>
  </si>
  <si>
    <t>ORD1094</t>
  </si>
  <si>
    <t>ORD1095</t>
  </si>
  <si>
    <t>ORD1096</t>
  </si>
  <si>
    <t>ORD1097</t>
  </si>
  <si>
    <t>ORD1098</t>
  </si>
  <si>
    <t>ORD1099</t>
  </si>
  <si>
    <t>ORD1100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</si>
  <si>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</si>
  <si>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</si>
  <si>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</si>
  <si>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</si>
  <si>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</si>
  <si>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</si>
  <si>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</si>
  <si>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</si>
  <si>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</si>
  <si>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</si>
  <si>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</si>
  <si>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</si>
  <si>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</si>
  <si>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</si>
  <si>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</si>
  <si>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</si>
  <si>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</si>
  <si>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</si>
  <si>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</si>
  <si>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</si>
  <si>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</si>
  <si>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</si>
  <si>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</si>
  <si>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</si>
  <si>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</si>
  <si>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</si>
  <si>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</si>
  <si>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</si>
  <si>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</si>
  <si>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</si>
  <si>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</si>
  <si>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</si>
  <si>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</si>
  <si>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</si>
  <si>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</si>
  <si>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</si>
  <si>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</si>
  <si>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</si>
  <si>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</si>
  <si>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</si>
  <si>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</si>
  <si>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</si>
  <si>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</si>
  <si>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</si>
  <si>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</si>
  <si>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</si>
  <si>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</si>
  <si>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</si>
  <si>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</si>
  <si>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</si>
  <si>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</si>
  <si>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</si>
  <si>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</si>
  <si>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</si>
  <si>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</si>
  <si>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</si>
  <si>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</si>
  <si>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</si>
  <si>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</si>
  <si>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</si>
  <si>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</si>
  <si>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</si>
  <si>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</si>
  <si>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</si>
  <si>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</si>
  <si>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</si>
  <si>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</si>
  <si>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</si>
  <si>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</si>
  <si>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</si>
  <si>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</si>
  <si>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</si>
  <si>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</si>
  <si>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</si>
  <si>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</si>
  <si>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</si>
  <si>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</si>
  <si>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</si>
  <si>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</si>
  <si>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</si>
  <si>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</si>
  <si>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</si>
  <si>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</si>
  <si>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</si>
  <si>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</si>
  <si>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</si>
  <si>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</si>
  <si>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</si>
  <si>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</si>
  <si>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</si>
  <si>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Total Sales</t>
  </si>
  <si>
    <t>Total Profit</t>
  </si>
  <si>
    <t>Avgerage Order Value</t>
  </si>
  <si>
    <t>Total Quantity Sold</t>
  </si>
  <si>
    <t>Sales</t>
  </si>
  <si>
    <t>Payment Mode</t>
  </si>
  <si>
    <t>Customers</t>
  </si>
  <si>
    <t>Sales Performance</t>
  </si>
  <si>
    <t>Region wise Sales</t>
  </si>
  <si>
    <t>Region wise Profit</t>
  </si>
  <si>
    <t>Category wise sales</t>
  </si>
  <si>
    <t>Product wise Profitability</t>
  </si>
  <si>
    <t>Payment mode wise customer</t>
  </si>
  <si>
    <t>Row Labels</t>
  </si>
  <si>
    <t>Grand Total</t>
  </si>
  <si>
    <t>Sum of Profit</t>
  </si>
  <si>
    <t>Sum of Quantity</t>
  </si>
  <si>
    <t>Product wise Quantity</t>
  </si>
  <si>
    <t>Category wise Quantity</t>
  </si>
  <si>
    <t>Jan</t>
  </si>
  <si>
    <t>Feb</t>
  </si>
  <si>
    <t>Mar</t>
  </si>
  <si>
    <t>Apr</t>
  </si>
  <si>
    <t>May</t>
  </si>
  <si>
    <t>Sum of Order_Value</t>
  </si>
  <si>
    <t xml:space="preserve"> </t>
  </si>
  <si>
    <t xml:space="preserve">Category </t>
  </si>
  <si>
    <t>State</t>
  </si>
  <si>
    <t>Andhra Pradesh</t>
  </si>
  <si>
    <t>Arunachal Pradesh</t>
  </si>
  <si>
    <t>Assam</t>
  </si>
  <si>
    <t>Bihar</t>
  </si>
  <si>
    <t>Chhattisgarh</t>
  </si>
  <si>
    <t>Gujarat</t>
  </si>
  <si>
    <t>Haryana</t>
  </si>
  <si>
    <t>Himachal Pradesh</t>
  </si>
  <si>
    <t>Jharkhand</t>
  </si>
  <si>
    <t>Karnataka</t>
  </si>
  <si>
    <t>Kerala</t>
  </si>
  <si>
    <t>Madhya Pradesh</t>
  </si>
  <si>
    <t>Maharashtra</t>
  </si>
  <si>
    <t>Manipur</t>
  </si>
  <si>
    <t>Meghalaya</t>
  </si>
  <si>
    <t>Mizoram</t>
  </si>
  <si>
    <t>Nagaland</t>
  </si>
  <si>
    <t>Odisha (Orissa)</t>
  </si>
  <si>
    <t>Punjab</t>
  </si>
  <si>
    <t>Rajasthan</t>
  </si>
  <si>
    <t>Sikkim</t>
  </si>
  <si>
    <t>Tamil Nadu</t>
  </si>
  <si>
    <t>Telangana</t>
  </si>
  <si>
    <t>Tripura</t>
  </si>
  <si>
    <t>Uttar Pradesh</t>
  </si>
  <si>
    <t>Uttarakhand</t>
  </si>
  <si>
    <t xml:space="preserve"> West Bengal</t>
  </si>
  <si>
    <t>Count of Customer_ID</t>
  </si>
  <si>
    <t>Count of Order_ID</t>
  </si>
  <si>
    <t>Jammu Kashmir</t>
  </si>
  <si>
    <t>Ladakh</t>
  </si>
  <si>
    <t>FLIPKART SALES DASHBOARD PROJECT</t>
  </si>
  <si>
    <t>This project is based on Flipkart's sales dataset. Using Microsoft</t>
  </si>
  <si>
    <t>Excel, we performed data cleaning, calculations, and created an</t>
  </si>
  <si>
    <t>interactive dashboard to analyze sales, profit, customers, and other key</t>
  </si>
  <si>
    <t>metrics.</t>
  </si>
  <si>
    <t>Project Description</t>
  </si>
  <si>
    <t>Objectives</t>
  </si>
  <si>
    <t>-   Calculate Total Sales, Profit, Orders, and Customers</t>
  </si>
  <si>
    <t>-   Analyze Region-wise &amp; State-wise performance</t>
  </si>
  <si>
    <t>-   Category-wise and Top Products analysis</t>
  </si>
  <si>
    <t>-   Understand Payment mode usage</t>
  </si>
  <si>
    <t>-   Monthly/Yearly growth tracking</t>
  </si>
  <si>
    <t>Data Description</t>
  </si>
  <si>
    <t xml:space="preserve">Ship_Date, State, Region, Quantity, Price, Discount(%), Order_Value, </t>
  </si>
  <si>
    <t>Payment_Mode.</t>
  </si>
  <si>
    <t>Process / Steps</t>
  </si>
  <si>
    <t xml:space="preserve">                           a single dashboard.</t>
  </si>
  <si>
    <t>Dashboard Features</t>
  </si>
  <si>
    <t>KPI Cards (Total Sales, Profit, Orders, Customers, Profit Margin %)</t>
  </si>
  <si>
    <t>Monthly Sales &amp; Profit Trend</t>
  </si>
  <si>
    <t>Region-wise Sales &amp; Profit</t>
  </si>
  <si>
    <t>State-wise Sales Map Chart</t>
  </si>
  <si>
    <t>Category &amp; Top 5 Products Analysis</t>
  </si>
  <si>
    <t>Payment Mode Share</t>
  </si>
  <si>
    <t>How to Use</t>
  </si>
  <si>
    <t>Open the Excel file</t>
  </si>
  <si>
    <t>Use filters (slicers) to view interactive analysis</t>
  </si>
  <si>
    <r>
      <t xml:space="preserve">Columns: </t>
    </r>
    <r>
      <rPr>
        <sz val="10"/>
        <color theme="1"/>
        <rFont val="Calibri"/>
        <family val="2"/>
        <scheme val="minor"/>
      </rPr>
      <t xml:space="preserve">Order_ID, Customer_ID, Product, Category, Order_Date, </t>
    </r>
  </si>
  <si>
    <r>
      <t>Data Cleaning</t>
    </r>
    <r>
      <rPr>
        <sz val="10"/>
        <color theme="1"/>
        <rFont val="Calibri"/>
        <family val="2"/>
        <scheme val="minor"/>
      </rPr>
      <t xml:space="preserve"> – Removed empty rows, corrected formats</t>
    </r>
  </si>
  <si>
    <r>
      <t>Calculations</t>
    </r>
    <r>
      <rPr>
        <sz val="10"/>
        <color theme="1"/>
        <rFont val="Calibri"/>
        <family val="2"/>
        <scheme val="minor"/>
      </rPr>
      <t xml:space="preserve"> – Created Pivot Tables and KPIs</t>
    </r>
  </si>
  <si>
    <r>
      <t>Visualization</t>
    </r>
    <r>
      <rPr>
        <sz val="10"/>
        <color theme="1"/>
        <rFont val="Calibri"/>
        <family val="2"/>
        <scheme val="minor"/>
      </rPr>
      <t xml:space="preserve"> – Built Combo, Pie, Waterfall, Map charts and KPI cards into</t>
    </r>
  </si>
  <si>
    <r>
      <t>Interactivity</t>
    </r>
    <r>
      <rPr>
        <sz val="10"/>
        <color theme="1"/>
        <rFont val="Calibri"/>
        <family val="2"/>
        <scheme val="minor"/>
      </rPr>
      <t xml:space="preserve"> – Added slicers (Date, Region, Category, Payment Mode)</t>
    </r>
  </si>
  <si>
    <r>
      <t xml:space="preserve">Go to the </t>
    </r>
    <r>
      <rPr>
        <b/>
        <sz val="10"/>
        <color theme="1"/>
        <rFont val="Calibri"/>
        <family val="2"/>
        <scheme val="minor"/>
      </rPr>
      <t>Dashboard</t>
    </r>
    <r>
      <rPr>
        <sz val="10"/>
        <color theme="1"/>
        <rFont val="Calibri"/>
        <family val="2"/>
        <scheme val="minor"/>
      </rPr>
      <t xml:space="preserve"> sheet</t>
    </r>
  </si>
  <si>
    <r>
      <t xml:space="preserve">Source: </t>
    </r>
    <r>
      <rPr>
        <sz val="10"/>
        <color theme="1"/>
        <rFont val="Calibri"/>
        <family val="2"/>
        <scheme val="minor"/>
      </rPr>
      <t>Simulated Flipkart sales dataset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</si>
</sst>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 &quot;₹&quot;"/>
    <numFmt numFmtId="165" formatCode="##\,##\,##0\ &quot;₹&quot;"/>
    <numFmt numFmtId="166" formatCode="&quot;#&quot;\ 0"/>
    <numFmt numFmtId="167" formatCode="[Green]\▲\ 0.00%\ ;[Red]\ \▼\ 0.00%\ "/>
  </numFmts>
  <fonts count="11" x14ac:knownFonts="1">
    <font>
      <sz val="11"/>
      <color theme="1"/>
      <name val="Calibri"/>
      <family val="2"/>
      <scheme val="minor"/>
    </font>
    <font>
      <sz val="8"/>
      <name val="Calibri"/>
      <family val="2"/>
      <scheme val="minor"/>
    </font>
    <font>
      <b/>
      <sz val="11"/>
      <color rgb="FFFF0000"/>
      <name val="Calibri"/>
      <family val="2"/>
      <scheme val="minor"/>
    </font>
    <font>
      <sz val="24"/>
      <color theme="1"/>
      <name val="Calibri"/>
      <family val="2"/>
      <scheme val="minor"/>
    </font>
    <font>
      <b/>
      <sz val="12"/>
      <color theme="1"/>
      <name val="Calibri"/>
      <family val="2"/>
      <scheme val="minor"/>
    </font>
    <font>
      <b/>
      <sz val="11"/>
      <color theme="1"/>
      <name val="Calibri"/>
      <family val="2"/>
      <scheme val="minor"/>
    </font>
    <font>
      <b/>
      <sz val="10"/>
      <color theme="1"/>
      <name val="Calibri"/>
      <family val="2"/>
      <scheme val="minor"/>
    </font>
    <font>
      <sz val="11"/>
      <color theme="1"/>
      <name val="Cooper Black"/>
      <family val="1"/>
    </font>
    <font>
      <sz val="10"/>
      <color theme="1"/>
      <name val="Calibri"/>
      <family val="2"/>
      <scheme val="minor"/>
    </font>
    <font>
      <sz val="10"/>
      <color theme="1"/>
      <name val="Cooper Black"/>
      <family val="1"/>
    </font>
    <font>
      <b/>
      <sz val="16"/>
      <color theme="7"/>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1"/>
        <bgColor indexed="64"/>
      </patternFill>
    </fill>
    <fill>
      <patternFill patternType="solid">
        <fgColor theme="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theme="4" tint="0.39997558519241921"/>
      </bottom>
      <diagonal/>
    </border>
  </borders>
  <cellStyleXfs count="1">
    <xf numFmtId="0" fontId="0" fillId="0" borderId="0"/>
  </cellStyleXfs>
  <cellXfs count="57">
    <xf numFmtId="0" fontId="0" fillId="0" borderId="0" xfId="0"/>
    <xf numFmtId="0" fontId="0" fillId="0" borderId="0" xfId="0" applyAlignment="1">
      <alignment horizontal="center" vertical="center" wrapText="1"/>
    </xf>
    <xf numFmtId="14" fontId="0" fillId="0" borderId="0" xfId="0" applyNumberFormat="1"/>
    <xf numFmtId="14" fontId="0" fillId="0" borderId="0" xfId="0" applyNumberFormat="1" applyAlignment="1">
      <alignment horizontal="center" vertical="center" wrapText="1"/>
    </xf>
    <xf numFmtId="164" fontId="0" fillId="0" borderId="0" xfId="0" applyNumberFormat="1" applyAlignment="1">
      <alignment horizontal="center" vertical="center" wrapText="1"/>
    </xf>
    <xf numFmtId="164" fontId="0" fillId="0" borderId="0" xfId="0" applyNumberFormat="1"/>
    <xf numFmtId="0" fontId="0" fillId="0" borderId="0" xfId="0" applyAlignment="1">
      <alignment horizontal="center"/>
    </xf>
    <xf numFmtId="0" fontId="3" fillId="0" borderId="0" xfId="0" applyFont="1"/>
    <xf numFmtId="0" fontId="4" fillId="0" borderId="0" xfId="0" applyFont="1" applyAlignment="1">
      <alignment horizontal="left" indent="7"/>
    </xf>
    <xf numFmtId="0" fontId="4" fillId="0" borderId="0" xfId="0" applyFont="1" applyAlignment="1">
      <alignment horizontal="left" indent="6"/>
    </xf>
    <xf numFmtId="0" fontId="4" fillId="0" borderId="0" xfId="0" applyFont="1" applyAlignment="1">
      <alignment horizontal="left" indent="2"/>
    </xf>
    <xf numFmtId="0" fontId="4" fillId="0" borderId="0" xfId="0" applyFont="1"/>
    <xf numFmtId="0" fontId="4" fillId="0" borderId="0" xfId="0" applyFont="1" applyAlignment="1">
      <alignment horizontal="left" indent="5"/>
    </xf>
    <xf numFmtId="0" fontId="4" fillId="0" borderId="0" xfId="0" applyFont="1" applyAlignment="1">
      <alignment horizontal="left"/>
    </xf>
    <xf numFmtId="0" fontId="0" fillId="0" borderId="1" xfId="0" applyBorder="1" applyAlignment="1">
      <alignment horizontal="center"/>
    </xf>
    <xf numFmtId="165" fontId="0" fillId="0" borderId="1" xfId="0" applyNumberFormat="1" applyBorder="1" applyAlignment="1">
      <alignment horizontal="center"/>
    </xf>
    <xf numFmtId="164" fontId="0" fillId="0" borderId="1" xfId="0" applyNumberFormat="1" applyBorder="1" applyAlignment="1">
      <alignment horizontal="center"/>
    </xf>
    <xf numFmtId="0" fontId="4" fillId="0" borderId="0" xfId="0" applyFont="1" applyAlignment="1">
      <alignment horizontal="left" indent="1"/>
    </xf>
    <xf numFmtId="165" fontId="0" fillId="0" borderId="0" xfId="0" applyNumberFormat="1" applyAlignment="1">
      <alignment horizontal="center"/>
    </xf>
    <xf numFmtId="0" fontId="0" fillId="0" borderId="1" xfId="0" pivotButton="1" applyBorder="1" applyAlignment="1">
      <alignment horizontal="center"/>
    </xf>
    <xf numFmtId="166" fontId="0" fillId="0" borderId="0" xfId="0" applyNumberFormat="1" applyAlignment="1">
      <alignment horizontal="center"/>
    </xf>
    <xf numFmtId="167" fontId="0" fillId="0" borderId="0" xfId="0" applyNumberFormat="1"/>
    <xf numFmtId="0" fontId="0" fillId="3" borderId="3" xfId="0" applyFill="1" applyBorder="1" applyAlignment="1">
      <alignment horizontal="center" vertical="center" wrapText="1"/>
    </xf>
    <xf numFmtId="14" fontId="0" fillId="3" borderId="3" xfId="0" applyNumberFormat="1" applyFill="1" applyBorder="1" applyAlignment="1">
      <alignment horizontal="center" vertical="center" wrapText="1"/>
    </xf>
    <xf numFmtId="0" fontId="0" fillId="3" borderId="3" xfId="0" applyFill="1" applyBorder="1" applyAlignment="1">
      <alignment horizontal="center"/>
    </xf>
    <xf numFmtId="164" fontId="0" fillId="3" borderId="3" xfId="0" applyNumberFormat="1" applyFill="1" applyBorder="1" applyAlignment="1">
      <alignment horizontal="center" vertical="center" wrapText="1"/>
    </xf>
    <xf numFmtId="0" fontId="0" fillId="0" borderId="3" xfId="0" applyBorder="1" applyAlignment="1">
      <alignment horizontal="center" vertical="center" wrapText="1"/>
    </xf>
    <xf numFmtId="14" fontId="0" fillId="0" borderId="3" xfId="0" applyNumberFormat="1" applyBorder="1" applyAlignment="1">
      <alignment horizontal="center" vertical="center" wrapText="1"/>
    </xf>
    <xf numFmtId="0" fontId="0" fillId="0" borderId="3" xfId="0" applyBorder="1" applyAlignment="1">
      <alignment horizontal="center"/>
    </xf>
    <xf numFmtId="164" fontId="0" fillId="0" borderId="3" xfId="0" applyNumberFormat="1" applyBorder="1" applyAlignment="1">
      <alignment horizontal="center" vertical="center" wrapText="1"/>
    </xf>
    <xf numFmtId="0" fontId="0" fillId="3" borderId="3" xfId="0" applyFill="1" applyBorder="1" applyAlignment="1">
      <alignment horizontal="center" vertical="center"/>
    </xf>
    <xf numFmtId="0" fontId="0" fillId="0" borderId="2" xfId="0" applyBorder="1" applyAlignment="1">
      <alignment horizontal="center" vertical="center" wrapText="1"/>
    </xf>
    <xf numFmtId="14" fontId="0" fillId="0" borderId="2" xfId="0" applyNumberFormat="1" applyBorder="1" applyAlignment="1">
      <alignment horizontal="center" vertical="center" wrapText="1"/>
    </xf>
    <xf numFmtId="164" fontId="0" fillId="0" borderId="2" xfId="0" applyNumberFormat="1" applyBorder="1" applyAlignment="1">
      <alignment horizontal="center" vertical="center" wrapText="1"/>
    </xf>
    <xf numFmtId="0" fontId="0" fillId="3" borderId="4" xfId="0" applyFill="1"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2" fillId="2" borderId="0" xfId="0" applyFont="1" applyFill="1" applyAlignment="1">
      <alignment horizontal="center" vertical="center" wrapText="1"/>
    </xf>
    <xf numFmtId="0" fontId="2" fillId="2" borderId="5" xfId="0" applyFont="1" applyFill="1" applyBorder="1" applyAlignment="1">
      <alignment horizontal="center" vertical="center" wrapText="1"/>
    </xf>
    <xf numFmtId="14" fontId="2" fillId="2" borderId="5" xfId="0" applyNumberFormat="1" applyFont="1" applyFill="1" applyBorder="1" applyAlignment="1">
      <alignment horizontal="center" vertical="center" wrapText="1"/>
    </xf>
    <xf numFmtId="164" fontId="2" fillId="2" borderId="5" xfId="0" applyNumberFormat="1" applyFont="1" applyFill="1" applyBorder="1" applyAlignment="1">
      <alignment horizontal="center" vertical="center" wrapText="1"/>
    </xf>
    <xf numFmtId="164" fontId="0" fillId="0" borderId="0" xfId="0" applyNumberFormat="1" applyAlignment="1">
      <alignment horizontal="center"/>
    </xf>
    <xf numFmtId="0" fontId="0" fillId="0" borderId="7" xfId="0" applyBorder="1" applyAlignment="1">
      <alignment horizontal="center"/>
    </xf>
    <xf numFmtId="0" fontId="5" fillId="0" borderId="1" xfId="0" applyFont="1" applyBorder="1" applyAlignment="1">
      <alignment horizontal="center"/>
    </xf>
    <xf numFmtId="10" fontId="0" fillId="0" borderId="1" xfId="0" applyNumberFormat="1" applyBorder="1" applyAlignment="1">
      <alignment horizontal="center"/>
    </xf>
    <xf numFmtId="164" fontId="5" fillId="0" borderId="1" xfId="0" applyNumberFormat="1" applyFont="1" applyBorder="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center"/>
    </xf>
    <xf numFmtId="0" fontId="8" fillId="0" borderId="1" xfId="0" applyFont="1" applyBorder="1"/>
    <xf numFmtId="0" fontId="6" fillId="0" borderId="1" xfId="0" applyFont="1" applyBorder="1" applyAlignment="1">
      <alignment vertical="center"/>
    </xf>
    <xf numFmtId="0" fontId="6" fillId="0" borderId="1" xfId="0" applyFont="1" applyBorder="1"/>
    <xf numFmtId="0" fontId="8" fillId="0" borderId="1" xfId="0" applyFont="1" applyBorder="1" applyAlignment="1">
      <alignment horizontal="left" vertical="center" indent="1"/>
    </xf>
    <xf numFmtId="0" fontId="10"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9" fillId="5" borderId="1" xfId="0" applyFont="1" applyFill="1" applyBorder="1" applyAlignment="1">
      <alignment horizontal="center"/>
    </xf>
    <xf numFmtId="0" fontId="0" fillId="0" borderId="1" xfId="0" applyNumberFormat="1" applyBorder="1" applyAlignment="1">
      <alignment horizontal="center"/>
    </xf>
  </cellXfs>
  <cellStyles count="1">
    <cellStyle name="Normal" xfId="0" builtinId="0"/>
  </cellStyles>
  <dxfs count="11994">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5" formatCode="##\,##\,##0\ &quot;₹&quot;"/>
    </dxf>
    <dxf>
      <numFmt numFmtId="165" formatCode="##\,##\,##0\ &quot;₹&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5" formatCode="##\,##\,##0\ &quot;₹&quot;"/>
    </dxf>
    <dxf>
      <numFmt numFmtId="165" formatCode="##\,##\,##0\ &quot;₹&quot;"/>
    </dxf>
    <dxf>
      <numFmt numFmtId="165" formatCode="##\,##\,##0\ &quot;₹&quot;"/>
    </dxf>
    <dxf>
      <numFmt numFmtId="165" formatCode="##\,##\,##0\ &quot;₹&quot;"/>
    </dxf>
    <dxf>
      <numFmt numFmtId="165" formatCode="##\,##\,##0\ &quot;₹&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0\ &quot;₹&quot;"/>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0\ &quot;₹&quot;"/>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0\ &quot;₹&quot;"/>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9" formatCode="d/mm/yyyy"/>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9" formatCode="d/mm/yyyy"/>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FF0000"/>
        <name val="Calibri"/>
        <family val="2"/>
        <scheme val="minor"/>
      </font>
      <numFmt numFmtId="164" formatCode="#,##0\ &quot;₹&quot;"/>
      <fill>
        <patternFill patternType="solid">
          <fgColor indexed="64"/>
          <bgColor rgb="FFFFFF0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i val="0"/>
      </font>
      <fill>
        <patternFill>
          <bgColor theme="7" tint="0.59996337778862885"/>
        </patternFill>
      </fill>
      <border diagonalUp="0" diagonalDown="0">
        <left/>
        <right/>
        <top/>
        <bottom/>
        <vertical/>
        <horizontal/>
      </border>
    </dxf>
  </dxfs>
  <tableStyles count="1" defaultTableStyle="TableStyleMedium2" defaultPivotStyle="PivotStyleLight16">
    <tableStyle name="AB" pivot="0" table="0" count="3" xr9:uid="{8037C7E7-34C9-48B8-BF57-13F1E8209744}">
      <tableStyleElement type="wholeTable" dxfId="11993"/>
    </tableStyle>
  </tableStyles>
  <colors>
    <mruColors>
      <color rgb="FFE66914"/>
      <color rgb="FFFFD653"/>
    </mruColors>
  </colors>
  <extLst>
    <ext xmlns:x14="http://schemas.microsoft.com/office/spreadsheetml/2009/9/main" uri="{46F421CA-312F-682f-3DD2-61675219B42D}">
      <x14:dxfs count="2">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AB">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Project.xlsx]Combo Chart!PivotTable10</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'Combo Chart'!$K$3</c:f>
              <c:strCache>
                <c:ptCount val="1"/>
                <c:pt idx="0">
                  <c:v>Sum of Order_Value</c:v>
                </c:pt>
              </c:strCache>
            </c:strRef>
          </c:tx>
          <c:spPr>
            <a:solidFill>
              <a:schemeClr val="accent1"/>
            </a:solidFill>
            <a:ln>
              <a:noFill/>
            </a:ln>
            <a:effectLst/>
          </c:spPr>
          <c:cat>
            <c:strRef>
              <c:f>'Combo Chart'!$J$4:$J$9</c:f>
              <c:strCache>
                <c:ptCount val="5"/>
                <c:pt idx="0">
                  <c:v>Jan</c:v>
                </c:pt>
                <c:pt idx="1">
                  <c:v>Feb</c:v>
                </c:pt>
                <c:pt idx="2">
                  <c:v>Mar</c:v>
                </c:pt>
                <c:pt idx="3">
                  <c:v>Apr</c:v>
                </c:pt>
                <c:pt idx="4">
                  <c:v>May</c:v>
                </c:pt>
              </c:strCache>
            </c:strRef>
          </c:cat>
          <c:val>
            <c:numRef>
              <c:f>'Combo Chart'!$K$4:$K$9</c:f>
              <c:numCache>
                <c:formatCode>General</c:formatCode>
                <c:ptCount val="5"/>
                <c:pt idx="0">
                  <c:v>324000</c:v>
                </c:pt>
                <c:pt idx="1">
                  <c:v>570000</c:v>
                </c:pt>
                <c:pt idx="2">
                  <c:v>96000</c:v>
                </c:pt>
                <c:pt idx="3">
                  <c:v>720500</c:v>
                </c:pt>
                <c:pt idx="4">
                  <c:v>597000</c:v>
                </c:pt>
              </c:numCache>
            </c:numRef>
          </c:val>
          <c:extLst>
            <c:ext xmlns:c16="http://schemas.microsoft.com/office/drawing/2014/chart" uri="{C3380CC4-5D6E-409C-BE32-E72D297353CC}">
              <c16:uniqueId val="{00000000-C550-468B-8220-DECF94652043}"/>
            </c:ext>
          </c:extLst>
        </c:ser>
        <c:dLbls>
          <c:showLegendKey val="0"/>
          <c:showVal val="0"/>
          <c:showCatName val="0"/>
          <c:showSerName val="0"/>
          <c:showPercent val="0"/>
          <c:showBubbleSize val="0"/>
        </c:dLbls>
        <c:axId val="46742703"/>
        <c:axId val="46727823"/>
      </c:areaChart>
      <c:barChart>
        <c:barDir val="col"/>
        <c:grouping val="clustered"/>
        <c:varyColors val="0"/>
        <c:ser>
          <c:idx val="1"/>
          <c:order val="1"/>
          <c:tx>
            <c:strRef>
              <c:f>'Combo Chart'!$L$3</c:f>
              <c:strCache>
                <c:ptCount val="1"/>
                <c:pt idx="0">
                  <c:v>Sum of Profit</c:v>
                </c:pt>
              </c:strCache>
            </c:strRef>
          </c:tx>
          <c:spPr>
            <a:solidFill>
              <a:schemeClr val="accent2"/>
            </a:solidFill>
            <a:ln>
              <a:noFill/>
            </a:ln>
            <a:effectLst/>
          </c:spPr>
          <c:invertIfNegative val="0"/>
          <c:cat>
            <c:strRef>
              <c:f>'Combo Chart'!$J$4:$J$9</c:f>
              <c:strCache>
                <c:ptCount val="5"/>
                <c:pt idx="0">
                  <c:v>Jan</c:v>
                </c:pt>
                <c:pt idx="1">
                  <c:v>Feb</c:v>
                </c:pt>
                <c:pt idx="2">
                  <c:v>Mar</c:v>
                </c:pt>
                <c:pt idx="3">
                  <c:v>Apr</c:v>
                </c:pt>
                <c:pt idx="4">
                  <c:v>May</c:v>
                </c:pt>
              </c:strCache>
            </c:strRef>
          </c:cat>
          <c:val>
            <c:numRef>
              <c:f>'Combo Chart'!$L$4:$L$9</c:f>
              <c:numCache>
                <c:formatCode>General</c:formatCode>
                <c:ptCount val="5"/>
                <c:pt idx="0">
                  <c:v>42000</c:v>
                </c:pt>
                <c:pt idx="1">
                  <c:v>72000</c:v>
                </c:pt>
                <c:pt idx="2">
                  <c:v>13200</c:v>
                </c:pt>
                <c:pt idx="3">
                  <c:v>108000</c:v>
                </c:pt>
                <c:pt idx="4">
                  <c:v>81000</c:v>
                </c:pt>
              </c:numCache>
            </c:numRef>
          </c:val>
          <c:extLst>
            <c:ext xmlns:c16="http://schemas.microsoft.com/office/drawing/2014/chart" uri="{C3380CC4-5D6E-409C-BE32-E72D297353CC}">
              <c16:uniqueId val="{00000001-C550-468B-8220-DECF94652043}"/>
            </c:ext>
          </c:extLst>
        </c:ser>
        <c:dLbls>
          <c:showLegendKey val="0"/>
          <c:showVal val="0"/>
          <c:showCatName val="0"/>
          <c:showSerName val="0"/>
          <c:showPercent val="0"/>
          <c:showBubbleSize val="0"/>
        </c:dLbls>
        <c:gapWidth val="219"/>
        <c:overlap val="-27"/>
        <c:axId val="46737903"/>
        <c:axId val="46729743"/>
      </c:barChart>
      <c:catAx>
        <c:axId val="46742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27823"/>
        <c:crosses val="autoZero"/>
        <c:auto val="1"/>
        <c:lblAlgn val="ctr"/>
        <c:lblOffset val="100"/>
        <c:noMultiLvlLbl val="0"/>
      </c:catAx>
      <c:valAx>
        <c:axId val="4672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42703"/>
        <c:crosses val="autoZero"/>
        <c:crossBetween val="between"/>
      </c:valAx>
      <c:valAx>
        <c:axId val="4672974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37903"/>
        <c:crosses val="max"/>
        <c:crossBetween val="between"/>
      </c:valAx>
      <c:catAx>
        <c:axId val="46737903"/>
        <c:scaling>
          <c:orientation val="minMax"/>
        </c:scaling>
        <c:delete val="1"/>
        <c:axPos val="b"/>
        <c:numFmt formatCode="General" sourceLinked="1"/>
        <c:majorTickMark val="out"/>
        <c:minorTickMark val="none"/>
        <c:tickLblPos val="nextTo"/>
        <c:crossAx val="4672974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Project.xlsx]Pie Chart!PivotTable12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'Pie Chart'!$J$6</c:f>
              <c:strCache>
                <c:ptCount val="1"/>
                <c:pt idx="0">
                  <c:v>Total</c:v>
                </c:pt>
              </c:strCache>
            </c:strRef>
          </c:tx>
          <c:explosion val="1"/>
          <c:dPt>
            <c:idx val="0"/>
            <c:bubble3D val="0"/>
            <c:spPr>
              <a:solidFill>
                <a:srgbClr val="00B0F0"/>
              </a:solidFill>
              <a:ln w="19050">
                <a:solidFill>
                  <a:schemeClr val="lt1"/>
                </a:solidFill>
              </a:ln>
              <a:effectLst/>
            </c:spPr>
            <c:extLst>
              <c:ext xmlns:c16="http://schemas.microsoft.com/office/drawing/2014/chart" uri="{C3380CC4-5D6E-409C-BE32-E72D297353CC}">
                <c16:uniqueId val="{00000002-D33D-4CDB-96C6-A6D08E46B1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D33D-4CDB-96C6-A6D08E46B191}"/>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3-D33D-4CDB-96C6-A6D08E46B191}"/>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33D-4CDB-96C6-A6D08E46B191}"/>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33D-4CDB-96C6-A6D08E46B191}"/>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33D-4CDB-96C6-A6D08E46B19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'Pie Chart'!$I$7:$I$10</c:f>
              <c:strCache>
                <c:ptCount val="3"/>
                <c:pt idx="0">
                  <c:v>Electronics</c:v>
                </c:pt>
                <c:pt idx="1">
                  <c:v>Fashion</c:v>
                </c:pt>
                <c:pt idx="2">
                  <c:v>Home Appliance</c:v>
                </c:pt>
              </c:strCache>
            </c:strRef>
          </c:cat>
          <c:val>
            <c:numRef>
              <c:f>'Pie Chart'!$J$7:$J$10</c:f>
              <c:numCache>
                <c:formatCode>0.00%</c:formatCode>
                <c:ptCount val="3"/>
                <c:pt idx="0">
                  <c:v>0.65113759479956668</c:v>
                </c:pt>
                <c:pt idx="1">
                  <c:v>4.1603466955579635E-2</c:v>
                </c:pt>
                <c:pt idx="2">
                  <c:v>0.30725893824485373</c:v>
                </c:pt>
              </c:numCache>
            </c:numRef>
          </c:val>
          <c:extLst>
            <c:ext xmlns:c16="http://schemas.microsoft.com/office/drawing/2014/chart" uri="{C3380CC4-5D6E-409C-BE32-E72D297353CC}">
              <c16:uniqueId val="{00000000-D33D-4CDB-96C6-A6D08E46B191}"/>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Project.xlsx]Top 5!PivotTable14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5'!$J$5</c:f>
              <c:strCache>
                <c:ptCount val="1"/>
                <c:pt idx="0">
                  <c:v>Total</c:v>
                </c:pt>
              </c:strCache>
            </c:strRef>
          </c:tx>
          <c:spPr>
            <a:solidFill>
              <a:schemeClr val="accent1"/>
            </a:solidFill>
            <a:ln>
              <a:noFill/>
            </a:ln>
            <a:effectLst/>
          </c:spPr>
          <c:invertIfNegative val="0"/>
          <c:cat>
            <c:strRef>
              <c:f>'Top 5'!$I$6:$I$11</c:f>
              <c:strCache>
                <c:ptCount val="5"/>
                <c:pt idx="0">
                  <c:v>AC</c:v>
                </c:pt>
                <c:pt idx="1">
                  <c:v>Refrigerator</c:v>
                </c:pt>
                <c:pt idx="2">
                  <c:v>Mobile</c:v>
                </c:pt>
                <c:pt idx="3">
                  <c:v>TV</c:v>
                </c:pt>
                <c:pt idx="4">
                  <c:v>Laptop</c:v>
                </c:pt>
              </c:strCache>
            </c:strRef>
          </c:cat>
          <c:val>
            <c:numRef>
              <c:f>'Top 5'!$J$6:$J$11</c:f>
              <c:numCache>
                <c:formatCode>##\,##\,##0\ "₹"</c:formatCode>
                <c:ptCount val="5"/>
                <c:pt idx="0">
                  <c:v>280000</c:v>
                </c:pt>
                <c:pt idx="1">
                  <c:v>285000</c:v>
                </c:pt>
                <c:pt idx="2">
                  <c:v>324000</c:v>
                </c:pt>
                <c:pt idx="3">
                  <c:v>374000</c:v>
                </c:pt>
                <c:pt idx="4">
                  <c:v>570000</c:v>
                </c:pt>
              </c:numCache>
            </c:numRef>
          </c:val>
          <c:extLst>
            <c:ext xmlns:c16="http://schemas.microsoft.com/office/drawing/2014/chart" uri="{C3380CC4-5D6E-409C-BE32-E72D297353CC}">
              <c16:uniqueId val="{00000000-9CB2-4D53-871D-7348D41C6563}"/>
            </c:ext>
          </c:extLst>
        </c:ser>
        <c:dLbls>
          <c:showLegendKey val="0"/>
          <c:showVal val="0"/>
          <c:showCatName val="0"/>
          <c:showSerName val="0"/>
          <c:showPercent val="0"/>
          <c:showBubbleSize val="0"/>
        </c:dLbls>
        <c:gapWidth val="182"/>
        <c:axId val="1102488144"/>
        <c:axId val="1102504944"/>
      </c:barChart>
      <c:catAx>
        <c:axId val="11024881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504944"/>
        <c:crosses val="autoZero"/>
        <c:auto val="1"/>
        <c:lblAlgn val="ctr"/>
        <c:lblOffset val="100"/>
        <c:noMultiLvlLbl val="0"/>
      </c:catAx>
      <c:valAx>
        <c:axId val="1102504944"/>
        <c:scaling>
          <c:orientation val="minMax"/>
        </c:scaling>
        <c:delete val="0"/>
        <c:axPos val="b"/>
        <c:majorGridlines>
          <c:spPr>
            <a:ln w="9525" cap="flat" cmpd="sng" algn="ctr">
              <a:solidFill>
                <a:schemeClr val="tx1">
                  <a:lumMod val="15000"/>
                  <a:lumOff val="85000"/>
                </a:schemeClr>
              </a:solidFill>
              <a:round/>
            </a:ln>
            <a:effectLst/>
          </c:spPr>
        </c:majorGridlines>
        <c:numFmt formatCode="##\,##\,##0\ &quot;₹&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48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Project.xlsx]KPI!PivotTable17</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6936727695015515E-3"/>
          <c:y val="0.14882500851443109"/>
          <c:w val="0.99830635753864105"/>
          <c:h val="0.7407407407407407"/>
        </c:manualLayout>
      </c:layout>
      <c:lineChart>
        <c:grouping val="standard"/>
        <c:varyColors val="0"/>
        <c:ser>
          <c:idx val="0"/>
          <c:order val="0"/>
          <c:tx>
            <c:strRef>
              <c:f>KPI!$D$7</c:f>
              <c:strCache>
                <c:ptCount val="1"/>
                <c:pt idx="0">
                  <c:v>Total</c:v>
                </c:pt>
              </c:strCache>
            </c:strRef>
          </c:tx>
          <c:spPr>
            <a:ln w="28575" cap="rnd">
              <a:solidFill>
                <a:schemeClr val="accent1"/>
              </a:solidFill>
              <a:round/>
            </a:ln>
            <a:effectLst/>
          </c:spPr>
          <c:marker>
            <c:symbol val="none"/>
          </c:marker>
          <c:cat>
            <c:strRef>
              <c:f>KPI!$C$8:$C$13</c:f>
              <c:strCache>
                <c:ptCount val="5"/>
                <c:pt idx="0">
                  <c:v>Jan</c:v>
                </c:pt>
                <c:pt idx="1">
                  <c:v>Feb</c:v>
                </c:pt>
                <c:pt idx="2">
                  <c:v>Mar</c:v>
                </c:pt>
                <c:pt idx="3">
                  <c:v>Apr</c:v>
                </c:pt>
                <c:pt idx="4">
                  <c:v>May</c:v>
                </c:pt>
              </c:strCache>
            </c:strRef>
          </c:cat>
          <c:val>
            <c:numRef>
              <c:f>KPI!$D$8:$D$13</c:f>
              <c:numCache>
                <c:formatCode>General</c:formatCode>
                <c:ptCount val="5"/>
                <c:pt idx="0">
                  <c:v>324000</c:v>
                </c:pt>
                <c:pt idx="1">
                  <c:v>570000</c:v>
                </c:pt>
                <c:pt idx="2">
                  <c:v>96000</c:v>
                </c:pt>
                <c:pt idx="3">
                  <c:v>720500</c:v>
                </c:pt>
                <c:pt idx="4">
                  <c:v>597000</c:v>
                </c:pt>
              </c:numCache>
            </c:numRef>
          </c:val>
          <c:smooth val="0"/>
          <c:extLst>
            <c:ext xmlns:c16="http://schemas.microsoft.com/office/drawing/2014/chart" uri="{C3380CC4-5D6E-409C-BE32-E72D297353CC}">
              <c16:uniqueId val="{00000000-CCDF-44BC-8F80-C11889E1B06A}"/>
            </c:ext>
          </c:extLst>
        </c:ser>
        <c:dLbls>
          <c:showLegendKey val="0"/>
          <c:showVal val="0"/>
          <c:showCatName val="0"/>
          <c:showSerName val="0"/>
          <c:showPercent val="0"/>
          <c:showBubbleSize val="0"/>
        </c:dLbls>
        <c:smooth val="0"/>
        <c:axId val="1208680640"/>
        <c:axId val="1208676320"/>
      </c:lineChart>
      <c:catAx>
        <c:axId val="1208680640"/>
        <c:scaling>
          <c:orientation val="minMax"/>
        </c:scaling>
        <c:delete val="1"/>
        <c:axPos val="b"/>
        <c:numFmt formatCode="General" sourceLinked="1"/>
        <c:majorTickMark val="none"/>
        <c:minorTickMark val="none"/>
        <c:tickLblPos val="nextTo"/>
        <c:crossAx val="1208676320"/>
        <c:crosses val="autoZero"/>
        <c:auto val="1"/>
        <c:lblAlgn val="ctr"/>
        <c:lblOffset val="100"/>
        <c:noMultiLvlLbl val="0"/>
      </c:catAx>
      <c:valAx>
        <c:axId val="1208676320"/>
        <c:scaling>
          <c:orientation val="minMax"/>
        </c:scaling>
        <c:delete val="1"/>
        <c:axPos val="l"/>
        <c:numFmt formatCode="General" sourceLinked="1"/>
        <c:majorTickMark val="none"/>
        <c:minorTickMark val="none"/>
        <c:tickLblPos val="nextTo"/>
        <c:crossAx val="12086806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Project.xlsx]KPI!PivotTable18</c:name>
    <c:fmtId val="3"/>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946560613933408E-2"/>
          <c:y val="0.16129049527875741"/>
          <c:w val="0.89278752436647169"/>
          <c:h val="0.74448315911730545"/>
        </c:manualLayout>
      </c:layout>
      <c:lineChart>
        <c:grouping val="standard"/>
        <c:varyColors val="0"/>
        <c:ser>
          <c:idx val="0"/>
          <c:order val="0"/>
          <c:tx>
            <c:strRef>
              <c:f>KPI!$G$7</c:f>
              <c:strCache>
                <c:ptCount val="1"/>
                <c:pt idx="0">
                  <c:v>Total</c:v>
                </c:pt>
              </c:strCache>
            </c:strRef>
          </c:tx>
          <c:spPr>
            <a:ln w="28575" cap="rnd">
              <a:solidFill>
                <a:schemeClr val="accent1"/>
              </a:solidFill>
              <a:round/>
            </a:ln>
            <a:effectLst/>
          </c:spPr>
          <c:marker>
            <c:symbol val="none"/>
          </c:marker>
          <c:cat>
            <c:strRef>
              <c:f>KPI!$F$8:$F$13</c:f>
              <c:strCache>
                <c:ptCount val="5"/>
                <c:pt idx="0">
                  <c:v>Jan</c:v>
                </c:pt>
                <c:pt idx="1">
                  <c:v>Feb</c:v>
                </c:pt>
                <c:pt idx="2">
                  <c:v>Mar</c:v>
                </c:pt>
                <c:pt idx="3">
                  <c:v>Apr</c:v>
                </c:pt>
                <c:pt idx="4">
                  <c:v>May</c:v>
                </c:pt>
              </c:strCache>
            </c:strRef>
          </c:cat>
          <c:val>
            <c:numRef>
              <c:f>KPI!$G$8:$G$13</c:f>
              <c:numCache>
                <c:formatCode>General</c:formatCode>
                <c:ptCount val="5"/>
                <c:pt idx="0">
                  <c:v>42000</c:v>
                </c:pt>
                <c:pt idx="1">
                  <c:v>72000</c:v>
                </c:pt>
                <c:pt idx="2">
                  <c:v>13200</c:v>
                </c:pt>
                <c:pt idx="3">
                  <c:v>108000</c:v>
                </c:pt>
                <c:pt idx="4">
                  <c:v>81000</c:v>
                </c:pt>
              </c:numCache>
            </c:numRef>
          </c:val>
          <c:smooth val="0"/>
          <c:extLst>
            <c:ext xmlns:c16="http://schemas.microsoft.com/office/drawing/2014/chart" uri="{C3380CC4-5D6E-409C-BE32-E72D297353CC}">
              <c16:uniqueId val="{00000000-47A1-4AB1-8E9A-8C06AF26A1F0}"/>
            </c:ext>
          </c:extLst>
        </c:ser>
        <c:dLbls>
          <c:showLegendKey val="0"/>
          <c:showVal val="0"/>
          <c:showCatName val="0"/>
          <c:showSerName val="0"/>
          <c:showPercent val="0"/>
          <c:showBubbleSize val="0"/>
        </c:dLbls>
        <c:smooth val="0"/>
        <c:axId val="1208677760"/>
        <c:axId val="1208667680"/>
      </c:lineChart>
      <c:catAx>
        <c:axId val="1208677760"/>
        <c:scaling>
          <c:orientation val="minMax"/>
        </c:scaling>
        <c:delete val="1"/>
        <c:axPos val="b"/>
        <c:numFmt formatCode="General" sourceLinked="1"/>
        <c:majorTickMark val="none"/>
        <c:minorTickMark val="none"/>
        <c:tickLblPos val="nextTo"/>
        <c:crossAx val="1208667680"/>
        <c:crosses val="autoZero"/>
        <c:auto val="1"/>
        <c:lblAlgn val="ctr"/>
        <c:lblOffset val="100"/>
        <c:noMultiLvlLbl val="0"/>
      </c:catAx>
      <c:valAx>
        <c:axId val="1208667680"/>
        <c:scaling>
          <c:orientation val="minMax"/>
        </c:scaling>
        <c:delete val="1"/>
        <c:axPos val="l"/>
        <c:numFmt formatCode="General" sourceLinked="1"/>
        <c:majorTickMark val="none"/>
        <c:minorTickMark val="none"/>
        <c:tickLblPos val="nextTo"/>
        <c:crossAx val="12086777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Project.xlsx]KPI!PivotTable19</c:name>
    <c:fmtId val="5"/>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KPI!$K$7</c:f>
              <c:strCache>
                <c:ptCount val="1"/>
                <c:pt idx="0">
                  <c:v>Total</c:v>
                </c:pt>
              </c:strCache>
            </c:strRef>
          </c:tx>
          <c:spPr>
            <a:ln w="28575" cap="rnd">
              <a:solidFill>
                <a:schemeClr val="accent1"/>
              </a:solidFill>
              <a:round/>
            </a:ln>
            <a:effectLst/>
          </c:spPr>
          <c:marker>
            <c:symbol val="none"/>
          </c:marker>
          <c:cat>
            <c:strRef>
              <c:f>KPI!$J$8:$J$13</c:f>
              <c:strCache>
                <c:ptCount val="5"/>
                <c:pt idx="0">
                  <c:v>Jan</c:v>
                </c:pt>
                <c:pt idx="1">
                  <c:v>Feb</c:v>
                </c:pt>
                <c:pt idx="2">
                  <c:v>Mar</c:v>
                </c:pt>
                <c:pt idx="3">
                  <c:v>Apr</c:v>
                </c:pt>
                <c:pt idx="4">
                  <c:v>May</c:v>
                </c:pt>
              </c:strCache>
            </c:strRef>
          </c:cat>
          <c:val>
            <c:numRef>
              <c:f>KPI!$K$8:$K$13</c:f>
              <c:numCache>
                <c:formatCode>General</c:formatCode>
                <c:ptCount val="5"/>
                <c:pt idx="0">
                  <c:v>24</c:v>
                </c:pt>
                <c:pt idx="1">
                  <c:v>12</c:v>
                </c:pt>
                <c:pt idx="2">
                  <c:v>48</c:v>
                </c:pt>
                <c:pt idx="3">
                  <c:v>38</c:v>
                </c:pt>
                <c:pt idx="4">
                  <c:v>38</c:v>
                </c:pt>
              </c:numCache>
            </c:numRef>
          </c:val>
          <c:smooth val="0"/>
          <c:extLst>
            <c:ext xmlns:c16="http://schemas.microsoft.com/office/drawing/2014/chart" uri="{C3380CC4-5D6E-409C-BE32-E72D297353CC}">
              <c16:uniqueId val="{00000000-D191-4401-B17E-0BB9CB617E2D}"/>
            </c:ext>
          </c:extLst>
        </c:ser>
        <c:dLbls>
          <c:showLegendKey val="0"/>
          <c:showVal val="0"/>
          <c:showCatName val="0"/>
          <c:showSerName val="0"/>
          <c:showPercent val="0"/>
          <c:showBubbleSize val="0"/>
        </c:dLbls>
        <c:smooth val="0"/>
        <c:axId val="1208694080"/>
        <c:axId val="1208698400"/>
      </c:lineChart>
      <c:catAx>
        <c:axId val="1208694080"/>
        <c:scaling>
          <c:orientation val="minMax"/>
        </c:scaling>
        <c:delete val="1"/>
        <c:axPos val="b"/>
        <c:numFmt formatCode="General" sourceLinked="1"/>
        <c:majorTickMark val="none"/>
        <c:minorTickMark val="none"/>
        <c:tickLblPos val="nextTo"/>
        <c:crossAx val="1208698400"/>
        <c:crosses val="autoZero"/>
        <c:auto val="1"/>
        <c:lblAlgn val="ctr"/>
        <c:lblOffset val="100"/>
        <c:noMultiLvlLbl val="0"/>
      </c:catAx>
      <c:valAx>
        <c:axId val="1208698400"/>
        <c:scaling>
          <c:orientation val="minMax"/>
        </c:scaling>
        <c:delete val="1"/>
        <c:axPos val="l"/>
        <c:numFmt formatCode="General" sourceLinked="1"/>
        <c:majorTickMark val="none"/>
        <c:minorTickMark val="none"/>
        <c:tickLblPos val="nextTo"/>
        <c:crossAx val="12086940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Project.xlsx]KPI!PivotTable20</c:name>
    <c:fmtId val="7"/>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067714369149286E-2"/>
          <c:y val="0.1715687120789238"/>
          <c:w val="0.88469601677148846"/>
          <c:h val="0.73039215686274506"/>
        </c:manualLayout>
      </c:layout>
      <c:lineChart>
        <c:grouping val="standard"/>
        <c:varyColors val="0"/>
        <c:ser>
          <c:idx val="0"/>
          <c:order val="0"/>
          <c:tx>
            <c:strRef>
              <c:f>KPI!$N$7</c:f>
              <c:strCache>
                <c:ptCount val="1"/>
                <c:pt idx="0">
                  <c:v>Total</c:v>
                </c:pt>
              </c:strCache>
            </c:strRef>
          </c:tx>
          <c:spPr>
            <a:ln w="28575" cap="rnd">
              <a:solidFill>
                <a:schemeClr val="accent1"/>
              </a:solidFill>
              <a:round/>
            </a:ln>
            <a:effectLst/>
          </c:spPr>
          <c:marker>
            <c:symbol val="none"/>
          </c:marker>
          <c:cat>
            <c:strRef>
              <c:f>KPI!$M$8:$M$13</c:f>
              <c:strCache>
                <c:ptCount val="5"/>
                <c:pt idx="0">
                  <c:v>Jan</c:v>
                </c:pt>
                <c:pt idx="1">
                  <c:v>Feb</c:v>
                </c:pt>
                <c:pt idx="2">
                  <c:v>Mar</c:v>
                </c:pt>
                <c:pt idx="3">
                  <c:v>Apr</c:v>
                </c:pt>
                <c:pt idx="4">
                  <c:v>May</c:v>
                </c:pt>
              </c:strCache>
            </c:strRef>
          </c:cat>
          <c:val>
            <c:numRef>
              <c:f>KPI!$N$8:$N$13</c:f>
              <c:numCache>
                <c:formatCode>General</c:formatCode>
                <c:ptCount val="5"/>
                <c:pt idx="0">
                  <c:v>12</c:v>
                </c:pt>
                <c:pt idx="1">
                  <c:v>12</c:v>
                </c:pt>
                <c:pt idx="2">
                  <c:v>24</c:v>
                </c:pt>
                <c:pt idx="3">
                  <c:v>29</c:v>
                </c:pt>
                <c:pt idx="4">
                  <c:v>23</c:v>
                </c:pt>
              </c:numCache>
            </c:numRef>
          </c:val>
          <c:smooth val="0"/>
          <c:extLst>
            <c:ext xmlns:c16="http://schemas.microsoft.com/office/drawing/2014/chart" uri="{C3380CC4-5D6E-409C-BE32-E72D297353CC}">
              <c16:uniqueId val="{00000000-A822-4D76-8E27-64ABE47DB1BD}"/>
            </c:ext>
          </c:extLst>
        </c:ser>
        <c:dLbls>
          <c:showLegendKey val="0"/>
          <c:showVal val="0"/>
          <c:showCatName val="0"/>
          <c:showSerName val="0"/>
          <c:showPercent val="0"/>
          <c:showBubbleSize val="0"/>
        </c:dLbls>
        <c:smooth val="0"/>
        <c:axId val="1102491504"/>
        <c:axId val="1102481904"/>
      </c:lineChart>
      <c:catAx>
        <c:axId val="1102491504"/>
        <c:scaling>
          <c:orientation val="minMax"/>
        </c:scaling>
        <c:delete val="1"/>
        <c:axPos val="b"/>
        <c:numFmt formatCode="General" sourceLinked="1"/>
        <c:majorTickMark val="none"/>
        <c:minorTickMark val="none"/>
        <c:tickLblPos val="nextTo"/>
        <c:crossAx val="1102481904"/>
        <c:crosses val="autoZero"/>
        <c:auto val="1"/>
        <c:lblAlgn val="ctr"/>
        <c:lblOffset val="100"/>
        <c:noMultiLvlLbl val="0"/>
      </c:catAx>
      <c:valAx>
        <c:axId val="1102481904"/>
        <c:scaling>
          <c:orientation val="minMax"/>
        </c:scaling>
        <c:delete val="1"/>
        <c:axPos val="l"/>
        <c:numFmt formatCode="General" sourceLinked="1"/>
        <c:majorTickMark val="none"/>
        <c:minorTickMark val="none"/>
        <c:tickLblPos val="nextTo"/>
        <c:crossAx val="11024915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Project.xlsx]KPI!PivotTable17</c:name>
    <c:fmtId val="2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246566937476891E-2"/>
          <c:y val="0.24814872767813481"/>
          <c:w val="0.907295609879753"/>
          <c:h val="0.45407402631152172"/>
        </c:manualLayout>
      </c:layout>
      <c:lineChart>
        <c:grouping val="standard"/>
        <c:varyColors val="0"/>
        <c:ser>
          <c:idx val="0"/>
          <c:order val="0"/>
          <c:tx>
            <c:strRef>
              <c:f>KPI!$D$7</c:f>
              <c:strCache>
                <c:ptCount val="1"/>
                <c:pt idx="0">
                  <c:v>Total</c:v>
                </c:pt>
              </c:strCache>
            </c:strRef>
          </c:tx>
          <c:spPr>
            <a:ln w="31750" cap="rnd">
              <a:solidFill>
                <a:schemeClr val="tx1"/>
              </a:solidFill>
              <a:round/>
            </a:ln>
            <a:effectLst/>
          </c:spPr>
          <c:marker>
            <c:symbol val="none"/>
          </c:marker>
          <c:cat>
            <c:strRef>
              <c:f>KPI!$C$8:$C$13</c:f>
              <c:strCache>
                <c:ptCount val="5"/>
                <c:pt idx="0">
                  <c:v>Jan</c:v>
                </c:pt>
                <c:pt idx="1">
                  <c:v>Feb</c:v>
                </c:pt>
                <c:pt idx="2">
                  <c:v>Mar</c:v>
                </c:pt>
                <c:pt idx="3">
                  <c:v>Apr</c:v>
                </c:pt>
                <c:pt idx="4">
                  <c:v>May</c:v>
                </c:pt>
              </c:strCache>
            </c:strRef>
          </c:cat>
          <c:val>
            <c:numRef>
              <c:f>KPI!$D$8:$D$13</c:f>
              <c:numCache>
                <c:formatCode>General</c:formatCode>
                <c:ptCount val="5"/>
                <c:pt idx="0">
                  <c:v>324000</c:v>
                </c:pt>
                <c:pt idx="1">
                  <c:v>570000</c:v>
                </c:pt>
                <c:pt idx="2">
                  <c:v>96000</c:v>
                </c:pt>
                <c:pt idx="3">
                  <c:v>720500</c:v>
                </c:pt>
                <c:pt idx="4">
                  <c:v>597000</c:v>
                </c:pt>
              </c:numCache>
            </c:numRef>
          </c:val>
          <c:smooth val="0"/>
          <c:extLst>
            <c:ext xmlns:c16="http://schemas.microsoft.com/office/drawing/2014/chart" uri="{C3380CC4-5D6E-409C-BE32-E72D297353CC}">
              <c16:uniqueId val="{00000000-B01E-42E4-ABD2-4818A65EBAFE}"/>
            </c:ext>
          </c:extLst>
        </c:ser>
        <c:dLbls>
          <c:showLegendKey val="0"/>
          <c:showVal val="0"/>
          <c:showCatName val="0"/>
          <c:showSerName val="0"/>
          <c:showPercent val="0"/>
          <c:showBubbleSize val="0"/>
        </c:dLbls>
        <c:smooth val="0"/>
        <c:axId val="1303821280"/>
        <c:axId val="1303809760"/>
      </c:lineChart>
      <c:catAx>
        <c:axId val="1303821280"/>
        <c:scaling>
          <c:orientation val="minMax"/>
        </c:scaling>
        <c:delete val="1"/>
        <c:axPos val="b"/>
        <c:numFmt formatCode="General" sourceLinked="1"/>
        <c:majorTickMark val="none"/>
        <c:minorTickMark val="none"/>
        <c:tickLblPos val="nextTo"/>
        <c:crossAx val="1303809760"/>
        <c:crosses val="autoZero"/>
        <c:auto val="1"/>
        <c:lblAlgn val="ctr"/>
        <c:lblOffset val="100"/>
        <c:noMultiLvlLbl val="0"/>
      </c:catAx>
      <c:valAx>
        <c:axId val="1303809760"/>
        <c:scaling>
          <c:orientation val="minMax"/>
        </c:scaling>
        <c:delete val="1"/>
        <c:axPos val="l"/>
        <c:numFmt formatCode="General" sourceLinked="1"/>
        <c:majorTickMark val="none"/>
        <c:minorTickMark val="none"/>
        <c:tickLblPos val="nextTo"/>
        <c:crossAx val="13038212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4">
            <a:lumMod val="40000"/>
            <a:lumOff val="60000"/>
          </a:schemeClr>
        </a:gs>
        <a:gs pos="100000">
          <a:schemeClr val="accent4"/>
        </a:gs>
      </a:gsLst>
      <a:lin ang="4200000" scaled="0"/>
    </a:gradFill>
    <a:ln w="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Project.xlsx]KPI!PivotTable18</c:name>
    <c:fmtId val="7"/>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317614305433165E-2"/>
          <c:y val="0.15004980936272685"/>
          <c:w val="0.89278752436647169"/>
          <c:h val="0.74448315911730545"/>
        </c:manualLayout>
      </c:layout>
      <c:lineChart>
        <c:grouping val="standard"/>
        <c:varyColors val="0"/>
        <c:ser>
          <c:idx val="0"/>
          <c:order val="0"/>
          <c:tx>
            <c:strRef>
              <c:f>KPI!$G$7</c:f>
              <c:strCache>
                <c:ptCount val="1"/>
                <c:pt idx="0">
                  <c:v>Total</c:v>
                </c:pt>
              </c:strCache>
            </c:strRef>
          </c:tx>
          <c:spPr>
            <a:ln w="31750" cap="rnd">
              <a:solidFill>
                <a:schemeClr val="tx1"/>
              </a:solidFill>
              <a:round/>
            </a:ln>
            <a:effectLst/>
          </c:spPr>
          <c:marker>
            <c:symbol val="none"/>
          </c:marker>
          <c:cat>
            <c:strRef>
              <c:f>KPI!$F$8:$F$13</c:f>
              <c:strCache>
                <c:ptCount val="5"/>
                <c:pt idx="0">
                  <c:v>Jan</c:v>
                </c:pt>
                <c:pt idx="1">
                  <c:v>Feb</c:v>
                </c:pt>
                <c:pt idx="2">
                  <c:v>Mar</c:v>
                </c:pt>
                <c:pt idx="3">
                  <c:v>Apr</c:v>
                </c:pt>
                <c:pt idx="4">
                  <c:v>May</c:v>
                </c:pt>
              </c:strCache>
            </c:strRef>
          </c:cat>
          <c:val>
            <c:numRef>
              <c:f>KPI!$G$8:$G$13</c:f>
              <c:numCache>
                <c:formatCode>General</c:formatCode>
                <c:ptCount val="5"/>
                <c:pt idx="0">
                  <c:v>42000</c:v>
                </c:pt>
                <c:pt idx="1">
                  <c:v>72000</c:v>
                </c:pt>
                <c:pt idx="2">
                  <c:v>13200</c:v>
                </c:pt>
                <c:pt idx="3">
                  <c:v>108000</c:v>
                </c:pt>
                <c:pt idx="4">
                  <c:v>81000</c:v>
                </c:pt>
              </c:numCache>
            </c:numRef>
          </c:val>
          <c:smooth val="0"/>
          <c:extLst>
            <c:ext xmlns:c16="http://schemas.microsoft.com/office/drawing/2014/chart" uri="{C3380CC4-5D6E-409C-BE32-E72D297353CC}">
              <c16:uniqueId val="{00000000-98E1-4794-8DB4-5F5B4B184362}"/>
            </c:ext>
          </c:extLst>
        </c:ser>
        <c:dLbls>
          <c:showLegendKey val="0"/>
          <c:showVal val="0"/>
          <c:showCatName val="0"/>
          <c:showSerName val="0"/>
          <c:showPercent val="0"/>
          <c:showBubbleSize val="0"/>
        </c:dLbls>
        <c:smooth val="0"/>
        <c:axId val="1208677760"/>
        <c:axId val="1208667680"/>
      </c:lineChart>
      <c:catAx>
        <c:axId val="1208677760"/>
        <c:scaling>
          <c:orientation val="minMax"/>
        </c:scaling>
        <c:delete val="1"/>
        <c:axPos val="b"/>
        <c:numFmt formatCode="General" sourceLinked="1"/>
        <c:majorTickMark val="none"/>
        <c:minorTickMark val="none"/>
        <c:tickLblPos val="nextTo"/>
        <c:crossAx val="1208667680"/>
        <c:crosses val="autoZero"/>
        <c:auto val="1"/>
        <c:lblAlgn val="ctr"/>
        <c:lblOffset val="100"/>
        <c:noMultiLvlLbl val="0"/>
      </c:catAx>
      <c:valAx>
        <c:axId val="1208667680"/>
        <c:scaling>
          <c:orientation val="minMax"/>
        </c:scaling>
        <c:delete val="1"/>
        <c:axPos val="l"/>
        <c:numFmt formatCode="General" sourceLinked="1"/>
        <c:majorTickMark val="none"/>
        <c:minorTickMark val="none"/>
        <c:tickLblPos val="nextTo"/>
        <c:crossAx val="12086777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4">
            <a:lumMod val="40000"/>
            <a:lumOff val="60000"/>
          </a:schemeClr>
        </a:gs>
        <a:gs pos="100000">
          <a:schemeClr val="accent4"/>
        </a:gs>
      </a:gsLst>
      <a:lin ang="4200000" scaled="0"/>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Project.xlsx]KPI!PivotTable19</c:name>
    <c:fmtId val="8"/>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791059751925151E-2"/>
          <c:y val="0.17139463953143136"/>
          <c:w val="0.86838305712147057"/>
          <c:h val="0.68577649419237585"/>
        </c:manualLayout>
      </c:layout>
      <c:lineChart>
        <c:grouping val="standard"/>
        <c:varyColors val="0"/>
        <c:ser>
          <c:idx val="0"/>
          <c:order val="0"/>
          <c:tx>
            <c:strRef>
              <c:f>KPI!$K$7</c:f>
              <c:strCache>
                <c:ptCount val="1"/>
                <c:pt idx="0">
                  <c:v>Total</c:v>
                </c:pt>
              </c:strCache>
            </c:strRef>
          </c:tx>
          <c:spPr>
            <a:ln w="31750" cap="rnd">
              <a:solidFill>
                <a:schemeClr val="tx1"/>
              </a:solidFill>
              <a:round/>
            </a:ln>
            <a:effectLst/>
          </c:spPr>
          <c:marker>
            <c:symbol val="none"/>
          </c:marker>
          <c:cat>
            <c:strRef>
              <c:f>KPI!$J$8:$J$13</c:f>
              <c:strCache>
                <c:ptCount val="5"/>
                <c:pt idx="0">
                  <c:v>Jan</c:v>
                </c:pt>
                <c:pt idx="1">
                  <c:v>Feb</c:v>
                </c:pt>
                <c:pt idx="2">
                  <c:v>Mar</c:v>
                </c:pt>
                <c:pt idx="3">
                  <c:v>Apr</c:v>
                </c:pt>
                <c:pt idx="4">
                  <c:v>May</c:v>
                </c:pt>
              </c:strCache>
            </c:strRef>
          </c:cat>
          <c:val>
            <c:numRef>
              <c:f>KPI!$K$8:$K$13</c:f>
              <c:numCache>
                <c:formatCode>General</c:formatCode>
                <c:ptCount val="5"/>
                <c:pt idx="0">
                  <c:v>24</c:v>
                </c:pt>
                <c:pt idx="1">
                  <c:v>12</c:v>
                </c:pt>
                <c:pt idx="2">
                  <c:v>48</c:v>
                </c:pt>
                <c:pt idx="3">
                  <c:v>38</c:v>
                </c:pt>
                <c:pt idx="4">
                  <c:v>38</c:v>
                </c:pt>
              </c:numCache>
            </c:numRef>
          </c:val>
          <c:smooth val="0"/>
          <c:extLst>
            <c:ext xmlns:c16="http://schemas.microsoft.com/office/drawing/2014/chart" uri="{C3380CC4-5D6E-409C-BE32-E72D297353CC}">
              <c16:uniqueId val="{00000000-8131-4ED5-9978-3FF2E68EF57E}"/>
            </c:ext>
          </c:extLst>
        </c:ser>
        <c:dLbls>
          <c:showLegendKey val="0"/>
          <c:showVal val="0"/>
          <c:showCatName val="0"/>
          <c:showSerName val="0"/>
          <c:showPercent val="0"/>
          <c:showBubbleSize val="0"/>
        </c:dLbls>
        <c:smooth val="0"/>
        <c:axId val="1208694080"/>
        <c:axId val="1208698400"/>
      </c:lineChart>
      <c:catAx>
        <c:axId val="1208694080"/>
        <c:scaling>
          <c:orientation val="minMax"/>
        </c:scaling>
        <c:delete val="1"/>
        <c:axPos val="b"/>
        <c:numFmt formatCode="General" sourceLinked="1"/>
        <c:majorTickMark val="none"/>
        <c:minorTickMark val="none"/>
        <c:tickLblPos val="nextTo"/>
        <c:crossAx val="1208698400"/>
        <c:crosses val="autoZero"/>
        <c:auto val="1"/>
        <c:lblAlgn val="ctr"/>
        <c:lblOffset val="100"/>
        <c:noMultiLvlLbl val="0"/>
      </c:catAx>
      <c:valAx>
        <c:axId val="1208698400"/>
        <c:scaling>
          <c:orientation val="minMax"/>
        </c:scaling>
        <c:delete val="1"/>
        <c:axPos val="l"/>
        <c:numFmt formatCode="General" sourceLinked="1"/>
        <c:majorTickMark val="none"/>
        <c:minorTickMark val="none"/>
        <c:tickLblPos val="nextTo"/>
        <c:crossAx val="12086940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4">
            <a:lumMod val="40000"/>
            <a:lumOff val="60000"/>
          </a:schemeClr>
        </a:gs>
        <a:gs pos="100000">
          <a:schemeClr val="accent4"/>
        </a:gs>
      </a:gsLst>
      <a:lin ang="4200000" scaled="0"/>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Project.xlsx]KPI!PivotTable20</c:name>
    <c:fmtId val="10"/>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892955837291209E-2"/>
          <c:y val="0.13453267736196214"/>
          <c:w val="0.88469601677148846"/>
          <c:h val="0.73039215686274506"/>
        </c:manualLayout>
      </c:layout>
      <c:lineChart>
        <c:grouping val="standard"/>
        <c:varyColors val="0"/>
        <c:ser>
          <c:idx val="0"/>
          <c:order val="0"/>
          <c:tx>
            <c:strRef>
              <c:f>KPI!$N$7</c:f>
              <c:strCache>
                <c:ptCount val="1"/>
                <c:pt idx="0">
                  <c:v>Total</c:v>
                </c:pt>
              </c:strCache>
            </c:strRef>
          </c:tx>
          <c:spPr>
            <a:ln w="31750" cap="rnd">
              <a:solidFill>
                <a:schemeClr val="tx1"/>
              </a:solidFill>
              <a:round/>
            </a:ln>
            <a:effectLst/>
          </c:spPr>
          <c:marker>
            <c:symbol val="none"/>
          </c:marker>
          <c:cat>
            <c:strRef>
              <c:f>KPI!$M$8:$M$13</c:f>
              <c:strCache>
                <c:ptCount val="5"/>
                <c:pt idx="0">
                  <c:v>Jan</c:v>
                </c:pt>
                <c:pt idx="1">
                  <c:v>Feb</c:v>
                </c:pt>
                <c:pt idx="2">
                  <c:v>Mar</c:v>
                </c:pt>
                <c:pt idx="3">
                  <c:v>Apr</c:v>
                </c:pt>
                <c:pt idx="4">
                  <c:v>May</c:v>
                </c:pt>
              </c:strCache>
            </c:strRef>
          </c:cat>
          <c:val>
            <c:numRef>
              <c:f>KPI!$N$8:$N$13</c:f>
              <c:numCache>
                <c:formatCode>General</c:formatCode>
                <c:ptCount val="5"/>
                <c:pt idx="0">
                  <c:v>12</c:v>
                </c:pt>
                <c:pt idx="1">
                  <c:v>12</c:v>
                </c:pt>
                <c:pt idx="2">
                  <c:v>24</c:v>
                </c:pt>
                <c:pt idx="3">
                  <c:v>29</c:v>
                </c:pt>
                <c:pt idx="4">
                  <c:v>23</c:v>
                </c:pt>
              </c:numCache>
            </c:numRef>
          </c:val>
          <c:smooth val="0"/>
          <c:extLst>
            <c:ext xmlns:c16="http://schemas.microsoft.com/office/drawing/2014/chart" uri="{C3380CC4-5D6E-409C-BE32-E72D297353CC}">
              <c16:uniqueId val="{00000000-66DE-4758-9491-5ED3C68D1AC2}"/>
            </c:ext>
          </c:extLst>
        </c:ser>
        <c:dLbls>
          <c:showLegendKey val="0"/>
          <c:showVal val="0"/>
          <c:showCatName val="0"/>
          <c:showSerName val="0"/>
          <c:showPercent val="0"/>
          <c:showBubbleSize val="0"/>
        </c:dLbls>
        <c:smooth val="0"/>
        <c:axId val="1102491504"/>
        <c:axId val="1102481904"/>
      </c:lineChart>
      <c:catAx>
        <c:axId val="1102491504"/>
        <c:scaling>
          <c:orientation val="minMax"/>
        </c:scaling>
        <c:delete val="1"/>
        <c:axPos val="b"/>
        <c:numFmt formatCode="General" sourceLinked="1"/>
        <c:majorTickMark val="none"/>
        <c:minorTickMark val="none"/>
        <c:tickLblPos val="nextTo"/>
        <c:crossAx val="1102481904"/>
        <c:crosses val="autoZero"/>
        <c:auto val="1"/>
        <c:lblAlgn val="ctr"/>
        <c:lblOffset val="100"/>
        <c:noMultiLvlLbl val="0"/>
      </c:catAx>
      <c:valAx>
        <c:axId val="1102481904"/>
        <c:scaling>
          <c:orientation val="minMax"/>
        </c:scaling>
        <c:delete val="1"/>
        <c:axPos val="l"/>
        <c:numFmt formatCode="General" sourceLinked="1"/>
        <c:majorTickMark val="none"/>
        <c:minorTickMark val="none"/>
        <c:tickLblPos val="nextTo"/>
        <c:crossAx val="1102491504"/>
        <c:crosses val="autoZero"/>
        <c:crossBetween val="between"/>
      </c:valAx>
      <c:spPr>
        <a:gradFill>
          <a:gsLst>
            <a:gs pos="0">
              <a:schemeClr val="accent4">
                <a:lumMod val="40000"/>
                <a:lumOff val="60000"/>
              </a:schemeClr>
            </a:gs>
            <a:gs pos="100000">
              <a:schemeClr val="accent4"/>
            </a:gs>
          </a:gsLst>
          <a:lin ang="4200000" scaled="0"/>
        </a:gra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4">
            <a:lumMod val="40000"/>
            <a:lumOff val="60000"/>
          </a:schemeClr>
        </a:gs>
        <a:gs pos="100000">
          <a:schemeClr val="accent4"/>
        </a:gs>
      </a:gsLst>
      <a:lin ang="4200000" scaled="0"/>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Project.xlsx]Combo Chart!PivotTable10</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6691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chemeClr val="bg1">
                  <a:lumMod val="75000"/>
                </a:schemeClr>
              </a:gs>
              <a:gs pos="100000">
                <a:schemeClr val="tx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16485451411766"/>
          <c:y val="0.15132815860869861"/>
          <c:w val="0.84300287307945865"/>
          <c:h val="0.74503969684701055"/>
        </c:manualLayout>
      </c:layout>
      <c:areaChart>
        <c:grouping val="standard"/>
        <c:varyColors val="0"/>
        <c:ser>
          <c:idx val="1"/>
          <c:order val="1"/>
          <c:tx>
            <c:strRef>
              <c:f>'Combo Chart'!$L$3</c:f>
              <c:strCache>
                <c:ptCount val="1"/>
                <c:pt idx="0">
                  <c:v>Sum of Profit</c:v>
                </c:pt>
              </c:strCache>
            </c:strRef>
          </c:tx>
          <c:spPr>
            <a:solidFill>
              <a:srgbClr val="E66914"/>
            </a:solidFill>
            <a:ln>
              <a:noFill/>
            </a:ln>
            <a:effectLst/>
          </c:spPr>
          <c:cat>
            <c:strRef>
              <c:f>'Combo Chart'!$J$4:$J$9</c:f>
              <c:strCache>
                <c:ptCount val="5"/>
                <c:pt idx="0">
                  <c:v>Jan</c:v>
                </c:pt>
                <c:pt idx="1">
                  <c:v>Feb</c:v>
                </c:pt>
                <c:pt idx="2">
                  <c:v>Mar</c:v>
                </c:pt>
                <c:pt idx="3">
                  <c:v>Apr</c:v>
                </c:pt>
                <c:pt idx="4">
                  <c:v>May</c:v>
                </c:pt>
              </c:strCache>
            </c:strRef>
          </c:cat>
          <c:val>
            <c:numRef>
              <c:f>'Combo Chart'!$L$4:$L$9</c:f>
              <c:numCache>
                <c:formatCode>General</c:formatCode>
                <c:ptCount val="5"/>
                <c:pt idx="0">
                  <c:v>42000</c:v>
                </c:pt>
                <c:pt idx="1">
                  <c:v>72000</c:v>
                </c:pt>
                <c:pt idx="2">
                  <c:v>13200</c:v>
                </c:pt>
                <c:pt idx="3">
                  <c:v>108000</c:v>
                </c:pt>
                <c:pt idx="4">
                  <c:v>81000</c:v>
                </c:pt>
              </c:numCache>
            </c:numRef>
          </c:val>
          <c:extLst>
            <c:ext xmlns:c16="http://schemas.microsoft.com/office/drawing/2014/chart" uri="{C3380CC4-5D6E-409C-BE32-E72D297353CC}">
              <c16:uniqueId val="{00000000-C7EA-494E-8991-76710B35363F}"/>
            </c:ext>
          </c:extLst>
        </c:ser>
        <c:dLbls>
          <c:showLegendKey val="0"/>
          <c:showVal val="0"/>
          <c:showCatName val="0"/>
          <c:showSerName val="0"/>
          <c:showPercent val="0"/>
          <c:showBubbleSize val="0"/>
        </c:dLbls>
        <c:axId val="1716675983"/>
        <c:axId val="1716686543"/>
      </c:areaChart>
      <c:barChart>
        <c:barDir val="col"/>
        <c:grouping val="clustered"/>
        <c:varyColors val="0"/>
        <c:ser>
          <c:idx val="0"/>
          <c:order val="0"/>
          <c:tx>
            <c:strRef>
              <c:f>'Combo Chart'!$K$3</c:f>
              <c:strCache>
                <c:ptCount val="1"/>
                <c:pt idx="0">
                  <c:v>Sum of Order_Value</c:v>
                </c:pt>
              </c:strCache>
            </c:strRef>
          </c:tx>
          <c:spPr>
            <a:gradFill>
              <a:gsLst>
                <a:gs pos="0">
                  <a:schemeClr val="bg1">
                    <a:lumMod val="75000"/>
                  </a:schemeClr>
                </a:gs>
                <a:gs pos="100000">
                  <a:schemeClr val="tx1"/>
                </a:gs>
              </a:gsLst>
              <a:lin ang="5400000" scaled="1"/>
            </a:gradFill>
            <a:ln>
              <a:noFill/>
            </a:ln>
            <a:effectLst/>
          </c:spPr>
          <c:invertIfNegative val="0"/>
          <c:cat>
            <c:strRef>
              <c:f>'Combo Chart'!$J$4:$J$9</c:f>
              <c:strCache>
                <c:ptCount val="5"/>
                <c:pt idx="0">
                  <c:v>Jan</c:v>
                </c:pt>
                <c:pt idx="1">
                  <c:v>Feb</c:v>
                </c:pt>
                <c:pt idx="2">
                  <c:v>Mar</c:v>
                </c:pt>
                <c:pt idx="3">
                  <c:v>Apr</c:v>
                </c:pt>
                <c:pt idx="4">
                  <c:v>May</c:v>
                </c:pt>
              </c:strCache>
            </c:strRef>
          </c:cat>
          <c:val>
            <c:numRef>
              <c:f>'Combo Chart'!$K$4:$K$9</c:f>
              <c:numCache>
                <c:formatCode>General</c:formatCode>
                <c:ptCount val="5"/>
                <c:pt idx="0">
                  <c:v>324000</c:v>
                </c:pt>
                <c:pt idx="1">
                  <c:v>570000</c:v>
                </c:pt>
                <c:pt idx="2">
                  <c:v>96000</c:v>
                </c:pt>
                <c:pt idx="3">
                  <c:v>720500</c:v>
                </c:pt>
                <c:pt idx="4">
                  <c:v>597000</c:v>
                </c:pt>
              </c:numCache>
            </c:numRef>
          </c:val>
          <c:extLst>
            <c:ext xmlns:c16="http://schemas.microsoft.com/office/drawing/2014/chart" uri="{C3380CC4-5D6E-409C-BE32-E72D297353CC}">
              <c16:uniqueId val="{00000001-C7EA-494E-8991-76710B35363F}"/>
            </c:ext>
          </c:extLst>
        </c:ser>
        <c:dLbls>
          <c:showLegendKey val="0"/>
          <c:showVal val="0"/>
          <c:showCatName val="0"/>
          <c:showSerName val="0"/>
          <c:showPercent val="0"/>
          <c:showBubbleSize val="0"/>
        </c:dLbls>
        <c:gapWidth val="155"/>
        <c:overlap val="24"/>
        <c:axId val="1102484304"/>
        <c:axId val="1102489584"/>
      </c:barChart>
      <c:catAx>
        <c:axId val="110248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02489584"/>
        <c:crosses val="autoZero"/>
        <c:auto val="1"/>
        <c:lblAlgn val="ctr"/>
        <c:lblOffset val="100"/>
        <c:noMultiLvlLbl val="0"/>
      </c:catAx>
      <c:valAx>
        <c:axId val="1102489584"/>
        <c:scaling>
          <c:orientation val="minMax"/>
        </c:scaling>
        <c:delete val="0"/>
        <c:axPos val="l"/>
        <c:numFmt formatCode="##\,##\,##0\ &quot;₹&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02484304"/>
        <c:crosses val="autoZero"/>
        <c:crossBetween val="between"/>
      </c:valAx>
      <c:valAx>
        <c:axId val="171668654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675983"/>
        <c:crosses val="max"/>
        <c:crossBetween val="between"/>
      </c:valAx>
      <c:catAx>
        <c:axId val="1716675983"/>
        <c:scaling>
          <c:orientation val="minMax"/>
        </c:scaling>
        <c:delete val="1"/>
        <c:axPos val="b"/>
        <c:numFmt formatCode="General" sourceLinked="1"/>
        <c:majorTickMark val="out"/>
        <c:minorTickMark val="none"/>
        <c:tickLblPos val="nextTo"/>
        <c:crossAx val="1716686543"/>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4">
            <a:lumMod val="40000"/>
            <a:lumOff val="60000"/>
          </a:schemeClr>
        </a:gs>
        <a:gs pos="100000">
          <a:schemeClr val="accent4"/>
        </a:gs>
      </a:gsLst>
      <a:lin ang="4200000" scaled="0"/>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Project.xlsx]Pie Chart!PivotTable12</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F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bg1">
                  <a:lumMod val="75000"/>
                </a:schemeClr>
              </a:gs>
              <a:gs pos="100000">
                <a:schemeClr val="accent4"/>
              </a:gs>
            </a:gsLst>
            <a:lin ang="42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a:gsLst>
              <a:gs pos="0">
                <a:schemeClr val="bg1">
                  <a:lumMod val="65000"/>
                </a:schemeClr>
              </a:gs>
              <a:gs pos="100000">
                <a:schemeClr val="tx1"/>
              </a:gs>
            </a:gsLst>
            <a:lin ang="4200000" scaled="0"/>
          </a:gra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7F55E748-9D9C-433C-8E1F-CB85D5FED579}" type="VALUE">
                  <a:rPr lang="en-US" b="1">
                    <a:solidFill>
                      <a:schemeClr val="bg1"/>
                    </a:solidFill>
                  </a:rPr>
                  <a:pPr>
                    <a:defRPr>
                      <a:solidFill>
                        <a:schemeClr val="bg1"/>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gradFill>
            <a:gsLst>
              <a:gs pos="0">
                <a:schemeClr val="accent2"/>
              </a:gs>
              <a:gs pos="100000">
                <a:schemeClr val="tx1">
                  <a:lumMod val="75000"/>
                  <a:lumOff val="25000"/>
                </a:schemeClr>
              </a:gs>
            </a:gsLst>
            <a:lin ang="4200000" scaled="0"/>
          </a:gra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18961745-9DEE-46AC-AC0D-19FB29C5B565}" type="VALUE">
                  <a:rPr lang="en-US" b="1">
                    <a:solidFill>
                      <a:schemeClr val="bg1"/>
                    </a:solidFill>
                  </a:rPr>
                  <a:pPr>
                    <a:defRPr>
                      <a:solidFill>
                        <a:schemeClr val="bg1"/>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gradFill>
            <a:gsLst>
              <a:gs pos="0">
                <a:srgbClr val="00B0F0"/>
              </a:gs>
              <a:gs pos="100000">
                <a:schemeClr val="tx1">
                  <a:lumMod val="85000"/>
                  <a:lumOff val="15000"/>
                </a:schemeClr>
              </a:gs>
            </a:gsLst>
            <a:lin ang="4200000" scaled="0"/>
          </a:gra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79214DD0-E15B-4698-A834-1E716AF9C55E}" type="VALUE">
                  <a:rPr lang="en-US" b="1">
                    <a:solidFill>
                      <a:schemeClr val="bg1"/>
                    </a:solidFill>
                  </a:rPr>
                  <a:pPr>
                    <a:defRPr>
                      <a:solidFill>
                        <a:schemeClr val="bg1"/>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7849934575517237"/>
          <c:y val="0.10967082850072075"/>
          <c:w val="0.65282826440828168"/>
          <c:h val="0.82135743246619963"/>
        </c:manualLayout>
      </c:layout>
      <c:doughnutChart>
        <c:varyColors val="1"/>
        <c:ser>
          <c:idx val="0"/>
          <c:order val="0"/>
          <c:tx>
            <c:strRef>
              <c:f>'Pie Chart'!$J$6</c:f>
              <c:strCache>
                <c:ptCount val="1"/>
                <c:pt idx="0">
                  <c:v>Total</c:v>
                </c:pt>
              </c:strCache>
            </c:strRef>
          </c:tx>
          <c:spPr>
            <a:gradFill>
              <a:gsLst>
                <a:gs pos="0">
                  <a:schemeClr val="bg1">
                    <a:lumMod val="75000"/>
                  </a:schemeClr>
                </a:gs>
                <a:gs pos="100000">
                  <a:schemeClr val="accent4"/>
                </a:gs>
              </a:gsLst>
              <a:lin ang="4200000" scaled="0"/>
            </a:gradFill>
          </c:spPr>
          <c:explosion val="2"/>
          <c:dPt>
            <c:idx val="0"/>
            <c:bubble3D val="0"/>
            <c:spPr>
              <a:gradFill>
                <a:gsLst>
                  <a:gs pos="0">
                    <a:schemeClr val="bg1">
                      <a:lumMod val="65000"/>
                    </a:schemeClr>
                  </a:gs>
                  <a:gs pos="100000">
                    <a:schemeClr val="tx1"/>
                  </a:gs>
                </a:gsLst>
                <a:lin ang="4200000" scaled="0"/>
              </a:gradFill>
              <a:ln w="19050">
                <a:solidFill>
                  <a:schemeClr val="lt1"/>
                </a:solidFill>
              </a:ln>
              <a:effectLst/>
            </c:spPr>
            <c:extLst>
              <c:ext xmlns:c16="http://schemas.microsoft.com/office/drawing/2014/chart" uri="{C3380CC4-5D6E-409C-BE32-E72D297353CC}">
                <c16:uniqueId val="{00000001-D175-42B4-A177-79F072134B0E}"/>
              </c:ext>
            </c:extLst>
          </c:dPt>
          <c:dPt>
            <c:idx val="1"/>
            <c:bubble3D val="0"/>
            <c:spPr>
              <a:gradFill>
                <a:gsLst>
                  <a:gs pos="0">
                    <a:schemeClr val="accent2"/>
                  </a:gs>
                  <a:gs pos="100000">
                    <a:schemeClr val="tx1">
                      <a:lumMod val="75000"/>
                      <a:lumOff val="25000"/>
                    </a:schemeClr>
                  </a:gs>
                </a:gsLst>
                <a:lin ang="4200000" scaled="0"/>
              </a:gradFill>
              <a:ln w="19050">
                <a:solidFill>
                  <a:schemeClr val="lt1"/>
                </a:solidFill>
              </a:ln>
              <a:effectLst/>
            </c:spPr>
            <c:extLst>
              <c:ext xmlns:c16="http://schemas.microsoft.com/office/drawing/2014/chart" uri="{C3380CC4-5D6E-409C-BE32-E72D297353CC}">
                <c16:uniqueId val="{00000003-D175-42B4-A177-79F072134B0E}"/>
              </c:ext>
            </c:extLst>
          </c:dPt>
          <c:dPt>
            <c:idx val="2"/>
            <c:bubble3D val="0"/>
            <c:spPr>
              <a:gradFill>
                <a:gsLst>
                  <a:gs pos="0">
                    <a:srgbClr val="00B0F0"/>
                  </a:gs>
                  <a:gs pos="100000">
                    <a:schemeClr val="tx1">
                      <a:lumMod val="85000"/>
                      <a:lumOff val="15000"/>
                    </a:schemeClr>
                  </a:gs>
                </a:gsLst>
                <a:lin ang="4200000" scaled="0"/>
              </a:gradFill>
              <a:ln w="19050">
                <a:solidFill>
                  <a:schemeClr val="lt1"/>
                </a:solidFill>
              </a:ln>
              <a:effectLst/>
            </c:spPr>
            <c:extLst>
              <c:ext xmlns:c16="http://schemas.microsoft.com/office/drawing/2014/chart" uri="{C3380CC4-5D6E-409C-BE32-E72D297353CC}">
                <c16:uniqueId val="{00000005-D175-42B4-A177-79F072134B0E}"/>
              </c:ext>
            </c:extLst>
          </c:dPt>
          <c:dLbls>
            <c:dLbl>
              <c:idx val="0"/>
              <c:tx>
                <c:rich>
                  <a:bodyPr/>
                  <a:lstStyle/>
                  <a:p>
                    <a:fld id="{7F55E748-9D9C-433C-8E1F-CB85D5FED579}" type="VALUE">
                      <a:rPr lang="en-US" b="1">
                        <a:solidFill>
                          <a:schemeClr val="bg1"/>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D175-42B4-A177-79F072134B0E}"/>
                </c:ext>
              </c:extLst>
            </c:dLbl>
            <c:dLbl>
              <c:idx val="1"/>
              <c:tx>
                <c:rich>
                  <a:bodyPr/>
                  <a:lstStyle/>
                  <a:p>
                    <a:fld id="{18961745-9DEE-46AC-AC0D-19FB29C5B565}" type="VALUE">
                      <a:rPr lang="en-US" b="1">
                        <a:solidFill>
                          <a:schemeClr val="bg1"/>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175-42B4-A177-79F072134B0E}"/>
                </c:ext>
              </c:extLst>
            </c:dLbl>
            <c:dLbl>
              <c:idx val="2"/>
              <c:tx>
                <c:rich>
                  <a:bodyPr/>
                  <a:lstStyle/>
                  <a:p>
                    <a:fld id="{79214DD0-E15B-4698-A834-1E716AF9C55E}" type="VALUE">
                      <a:rPr lang="en-US" b="1">
                        <a:solidFill>
                          <a:schemeClr val="bg1"/>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D175-42B4-A177-79F072134B0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'Pie Chart'!$I$7:$I$10</c:f>
              <c:strCache>
                <c:ptCount val="3"/>
                <c:pt idx="0">
                  <c:v>Electronics</c:v>
                </c:pt>
                <c:pt idx="1">
                  <c:v>Fashion</c:v>
                </c:pt>
                <c:pt idx="2">
                  <c:v>Home Appliance</c:v>
                </c:pt>
              </c:strCache>
            </c:strRef>
          </c:cat>
          <c:val>
            <c:numRef>
              <c:f>'Pie Chart'!$J$7:$J$10</c:f>
              <c:numCache>
                <c:formatCode>0.00%</c:formatCode>
                <c:ptCount val="3"/>
                <c:pt idx="0">
                  <c:v>0.65113759479956668</c:v>
                </c:pt>
                <c:pt idx="1">
                  <c:v>4.1603466955579635E-2</c:v>
                </c:pt>
                <c:pt idx="2">
                  <c:v>0.30725893824485373</c:v>
                </c:pt>
              </c:numCache>
            </c:numRef>
          </c:val>
          <c:extLst>
            <c:ext xmlns:c16="http://schemas.microsoft.com/office/drawing/2014/chart" uri="{C3380CC4-5D6E-409C-BE32-E72D297353CC}">
              <c16:uniqueId val="{00000006-D175-42B4-A177-79F072134B0E}"/>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Flipkart Project.xlsx]Top 5!PivotTable14</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tx1">
                  <a:lumMod val="0"/>
                </a:schemeClr>
              </a:gs>
              <a:gs pos="100000">
                <a:schemeClr val="bg1">
                  <a:lumMod val="75000"/>
                </a:schemeClr>
              </a:gs>
            </a:gsLst>
            <a:lin ang="4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tx1">
                  <a:lumMod val="0"/>
                </a:schemeClr>
              </a:gs>
              <a:gs pos="100000">
                <a:schemeClr val="bg1">
                  <a:lumMod val="75000"/>
                </a:schemeClr>
              </a:gs>
            </a:gsLst>
            <a:lin ang="42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9BFFE90-DCD2-4585-890D-A98D7B56E06C}" type="VALUE">
                  <a:rPr lang="en-US" b="1">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gradFill>
            <a:gsLst>
              <a:gs pos="0">
                <a:schemeClr val="tx1">
                  <a:lumMod val="0"/>
                </a:schemeClr>
              </a:gs>
              <a:gs pos="100000">
                <a:schemeClr val="bg1">
                  <a:lumMod val="75000"/>
                </a:schemeClr>
              </a:gs>
            </a:gsLst>
            <a:lin ang="42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BF9530F-0EC9-4516-805A-45D232048ADF}" type="VALUE">
                  <a:rPr lang="en-US" b="1">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gradFill>
            <a:gsLst>
              <a:gs pos="0">
                <a:schemeClr val="tx1">
                  <a:lumMod val="0"/>
                </a:schemeClr>
              </a:gs>
              <a:gs pos="100000">
                <a:schemeClr val="bg1">
                  <a:lumMod val="75000"/>
                </a:schemeClr>
              </a:gs>
            </a:gsLst>
            <a:lin ang="42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2C3AAEE-7CC0-46B2-8079-C331098B8878}" type="VALUE">
                  <a:rPr lang="en-US" b="1">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gradFill>
            <a:gsLst>
              <a:gs pos="0">
                <a:schemeClr val="tx1">
                  <a:lumMod val="0"/>
                </a:schemeClr>
              </a:gs>
              <a:gs pos="100000">
                <a:schemeClr val="bg1">
                  <a:lumMod val="75000"/>
                </a:schemeClr>
              </a:gs>
            </a:gsLst>
            <a:lin ang="42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3A102F6-8EC6-45BB-8742-D40F7F127447}" type="VALUE">
                  <a:rPr lang="en-US" b="1">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gradFill>
            <a:gsLst>
              <a:gs pos="0">
                <a:schemeClr val="tx1">
                  <a:lumMod val="0"/>
                </a:schemeClr>
              </a:gs>
              <a:gs pos="100000">
                <a:schemeClr val="bg1">
                  <a:lumMod val="75000"/>
                </a:schemeClr>
              </a:gs>
            </a:gsLst>
            <a:lin ang="42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13159A7-339C-449C-BBC3-CCF27A44FB8C}" type="VALUE">
                  <a:rPr lang="en-US" b="1">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5615865941451651"/>
          <c:y val="8.7332085182789454E-2"/>
          <c:w val="0.73030845327222693"/>
          <c:h val="0.86027791676897181"/>
        </c:manualLayout>
      </c:layout>
      <c:barChart>
        <c:barDir val="bar"/>
        <c:grouping val="clustered"/>
        <c:varyColors val="0"/>
        <c:ser>
          <c:idx val="0"/>
          <c:order val="0"/>
          <c:tx>
            <c:strRef>
              <c:f>'Top 5'!$J$5</c:f>
              <c:strCache>
                <c:ptCount val="1"/>
                <c:pt idx="0">
                  <c:v>Total</c:v>
                </c:pt>
              </c:strCache>
            </c:strRef>
          </c:tx>
          <c:spPr>
            <a:gradFill>
              <a:gsLst>
                <a:gs pos="0">
                  <a:schemeClr val="tx1">
                    <a:lumMod val="0"/>
                  </a:schemeClr>
                </a:gs>
                <a:gs pos="100000">
                  <a:schemeClr val="bg1">
                    <a:lumMod val="75000"/>
                  </a:schemeClr>
                </a:gs>
              </a:gsLst>
              <a:lin ang="4200000" scaled="0"/>
            </a:gradFill>
            <a:ln>
              <a:noFill/>
            </a:ln>
            <a:effectLst/>
          </c:spPr>
          <c:invertIfNegative val="0"/>
          <c:dPt>
            <c:idx val="0"/>
            <c:invertIfNegative val="0"/>
            <c:bubble3D val="0"/>
            <c:spPr>
              <a:gradFill>
                <a:gsLst>
                  <a:gs pos="0">
                    <a:schemeClr val="tx1">
                      <a:lumMod val="0"/>
                    </a:schemeClr>
                  </a:gs>
                  <a:gs pos="100000">
                    <a:schemeClr val="bg1">
                      <a:lumMod val="75000"/>
                    </a:schemeClr>
                  </a:gs>
                </a:gsLst>
                <a:lin ang="4200000" scaled="0"/>
              </a:gradFill>
              <a:ln>
                <a:noFill/>
              </a:ln>
              <a:effectLst/>
            </c:spPr>
            <c:extLst>
              <c:ext xmlns:c16="http://schemas.microsoft.com/office/drawing/2014/chart" uri="{C3380CC4-5D6E-409C-BE32-E72D297353CC}">
                <c16:uniqueId val="{00000005-2C7C-452B-BE6D-229668FE5493}"/>
              </c:ext>
            </c:extLst>
          </c:dPt>
          <c:dPt>
            <c:idx val="1"/>
            <c:invertIfNegative val="0"/>
            <c:bubble3D val="0"/>
            <c:spPr>
              <a:gradFill>
                <a:gsLst>
                  <a:gs pos="0">
                    <a:schemeClr val="tx1">
                      <a:lumMod val="0"/>
                    </a:schemeClr>
                  </a:gs>
                  <a:gs pos="100000">
                    <a:schemeClr val="bg1">
                      <a:lumMod val="75000"/>
                    </a:schemeClr>
                  </a:gs>
                </a:gsLst>
                <a:lin ang="4200000" scaled="0"/>
              </a:gradFill>
              <a:ln>
                <a:noFill/>
              </a:ln>
              <a:effectLst/>
            </c:spPr>
            <c:extLst>
              <c:ext xmlns:c16="http://schemas.microsoft.com/office/drawing/2014/chart" uri="{C3380CC4-5D6E-409C-BE32-E72D297353CC}">
                <c16:uniqueId val="{00000004-2C7C-452B-BE6D-229668FE5493}"/>
              </c:ext>
            </c:extLst>
          </c:dPt>
          <c:dPt>
            <c:idx val="2"/>
            <c:invertIfNegative val="0"/>
            <c:bubble3D val="0"/>
            <c:spPr>
              <a:gradFill>
                <a:gsLst>
                  <a:gs pos="0">
                    <a:schemeClr val="tx1">
                      <a:lumMod val="0"/>
                    </a:schemeClr>
                  </a:gs>
                  <a:gs pos="100000">
                    <a:schemeClr val="bg1">
                      <a:lumMod val="75000"/>
                    </a:schemeClr>
                  </a:gs>
                </a:gsLst>
                <a:lin ang="4200000" scaled="0"/>
              </a:gradFill>
              <a:ln>
                <a:noFill/>
              </a:ln>
              <a:effectLst/>
            </c:spPr>
            <c:extLst>
              <c:ext xmlns:c16="http://schemas.microsoft.com/office/drawing/2014/chart" uri="{C3380CC4-5D6E-409C-BE32-E72D297353CC}">
                <c16:uniqueId val="{00000003-2C7C-452B-BE6D-229668FE5493}"/>
              </c:ext>
            </c:extLst>
          </c:dPt>
          <c:dPt>
            <c:idx val="3"/>
            <c:invertIfNegative val="0"/>
            <c:bubble3D val="0"/>
            <c:spPr>
              <a:gradFill>
                <a:gsLst>
                  <a:gs pos="0">
                    <a:schemeClr val="tx1">
                      <a:lumMod val="0"/>
                    </a:schemeClr>
                  </a:gs>
                  <a:gs pos="100000">
                    <a:schemeClr val="bg1">
                      <a:lumMod val="75000"/>
                    </a:schemeClr>
                  </a:gs>
                </a:gsLst>
                <a:lin ang="4200000" scaled="0"/>
              </a:gradFill>
              <a:ln>
                <a:noFill/>
              </a:ln>
              <a:effectLst/>
            </c:spPr>
            <c:extLst>
              <c:ext xmlns:c16="http://schemas.microsoft.com/office/drawing/2014/chart" uri="{C3380CC4-5D6E-409C-BE32-E72D297353CC}">
                <c16:uniqueId val="{00000002-2C7C-452B-BE6D-229668FE5493}"/>
              </c:ext>
            </c:extLst>
          </c:dPt>
          <c:dPt>
            <c:idx val="4"/>
            <c:invertIfNegative val="0"/>
            <c:bubble3D val="0"/>
            <c:spPr>
              <a:gradFill>
                <a:gsLst>
                  <a:gs pos="0">
                    <a:schemeClr val="tx1">
                      <a:lumMod val="0"/>
                    </a:schemeClr>
                  </a:gs>
                  <a:gs pos="100000">
                    <a:schemeClr val="bg1">
                      <a:lumMod val="75000"/>
                    </a:schemeClr>
                  </a:gs>
                </a:gsLst>
                <a:lin ang="4200000" scaled="0"/>
              </a:gradFill>
              <a:ln>
                <a:noFill/>
              </a:ln>
              <a:effectLst/>
            </c:spPr>
            <c:extLst>
              <c:ext xmlns:c16="http://schemas.microsoft.com/office/drawing/2014/chart" uri="{C3380CC4-5D6E-409C-BE32-E72D297353CC}">
                <c16:uniqueId val="{00000001-2C7C-452B-BE6D-229668FE5493}"/>
              </c:ext>
            </c:extLst>
          </c:dPt>
          <c:dLbls>
            <c:dLbl>
              <c:idx val="0"/>
              <c:tx>
                <c:rich>
                  <a:bodyPr/>
                  <a:lstStyle/>
                  <a:p>
                    <a:fld id="{B13159A7-339C-449C-BBC3-CCF27A44FB8C}" type="VALUE">
                      <a:rPr lang="en-US"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2C7C-452B-BE6D-229668FE5493}"/>
                </c:ext>
              </c:extLst>
            </c:dLbl>
            <c:dLbl>
              <c:idx val="1"/>
              <c:tx>
                <c:rich>
                  <a:bodyPr/>
                  <a:lstStyle/>
                  <a:p>
                    <a:fld id="{33A102F6-8EC6-45BB-8742-D40F7F127447}" type="VALUE">
                      <a:rPr lang="en-US"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2C7C-452B-BE6D-229668FE5493}"/>
                </c:ext>
              </c:extLst>
            </c:dLbl>
            <c:dLbl>
              <c:idx val="2"/>
              <c:tx>
                <c:rich>
                  <a:bodyPr/>
                  <a:lstStyle/>
                  <a:p>
                    <a:fld id="{22C3AAEE-7CC0-46B2-8079-C331098B8878}" type="VALUE">
                      <a:rPr lang="en-US"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C7C-452B-BE6D-229668FE5493}"/>
                </c:ext>
              </c:extLst>
            </c:dLbl>
            <c:dLbl>
              <c:idx val="3"/>
              <c:tx>
                <c:rich>
                  <a:bodyPr/>
                  <a:lstStyle/>
                  <a:p>
                    <a:fld id="{EBF9530F-0EC9-4516-805A-45D232048ADF}" type="VALUE">
                      <a:rPr lang="en-US"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2C7C-452B-BE6D-229668FE5493}"/>
                </c:ext>
              </c:extLst>
            </c:dLbl>
            <c:dLbl>
              <c:idx val="4"/>
              <c:tx>
                <c:rich>
                  <a:bodyPr/>
                  <a:lstStyle/>
                  <a:p>
                    <a:fld id="{39BFFE90-DCD2-4585-890D-A98D7B56E06C}" type="VALUE">
                      <a:rPr lang="en-US"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2C7C-452B-BE6D-229668FE54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5'!$I$6:$I$11</c:f>
              <c:strCache>
                <c:ptCount val="5"/>
                <c:pt idx="0">
                  <c:v>AC</c:v>
                </c:pt>
                <c:pt idx="1">
                  <c:v>Refrigerator</c:v>
                </c:pt>
                <c:pt idx="2">
                  <c:v>Mobile</c:v>
                </c:pt>
                <c:pt idx="3">
                  <c:v>TV</c:v>
                </c:pt>
                <c:pt idx="4">
                  <c:v>Laptop</c:v>
                </c:pt>
              </c:strCache>
            </c:strRef>
          </c:cat>
          <c:val>
            <c:numRef>
              <c:f>'Top 5'!$J$6:$J$11</c:f>
              <c:numCache>
                <c:formatCode>##\,##\,##0\ "₹"</c:formatCode>
                <c:ptCount val="5"/>
                <c:pt idx="0">
                  <c:v>280000</c:v>
                </c:pt>
                <c:pt idx="1">
                  <c:v>285000</c:v>
                </c:pt>
                <c:pt idx="2">
                  <c:v>324000</c:v>
                </c:pt>
                <c:pt idx="3">
                  <c:v>374000</c:v>
                </c:pt>
                <c:pt idx="4">
                  <c:v>570000</c:v>
                </c:pt>
              </c:numCache>
            </c:numRef>
          </c:val>
          <c:extLst>
            <c:ext xmlns:c16="http://schemas.microsoft.com/office/drawing/2014/chart" uri="{C3380CC4-5D6E-409C-BE32-E72D297353CC}">
              <c16:uniqueId val="{00000000-2C7C-452B-BE6D-229668FE5493}"/>
            </c:ext>
          </c:extLst>
        </c:ser>
        <c:dLbls>
          <c:dLblPos val="inEnd"/>
          <c:showLegendKey val="0"/>
          <c:showVal val="1"/>
          <c:showCatName val="0"/>
          <c:showSerName val="0"/>
          <c:showPercent val="0"/>
          <c:showBubbleSize val="0"/>
        </c:dLbls>
        <c:gapWidth val="142"/>
        <c:axId val="1102488144"/>
        <c:axId val="1102504944"/>
      </c:barChart>
      <c:catAx>
        <c:axId val="11024881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02504944"/>
        <c:crosses val="autoZero"/>
        <c:auto val="1"/>
        <c:lblAlgn val="ctr"/>
        <c:lblOffset val="100"/>
        <c:noMultiLvlLbl val="0"/>
      </c:catAx>
      <c:valAx>
        <c:axId val="1102504944"/>
        <c:scaling>
          <c:orientation val="minMax"/>
        </c:scaling>
        <c:delete val="1"/>
        <c:axPos val="b"/>
        <c:numFmt formatCode="##\,##\,##0\ &quot;₹&quot;" sourceLinked="1"/>
        <c:majorTickMark val="out"/>
        <c:minorTickMark val="none"/>
        <c:tickLblPos val="nextTo"/>
        <c:crossAx val="11024881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waterfall" uniqueId="{E002E60F-ADB4-4C7A-8771-A45BA778DE3D}">
          <cx:tx>
            <cx:txData>
              <cx:f>_xlchart.v1.1</cx:f>
              <cx:v>Profit</cx:v>
            </cx:txData>
          </cx:tx>
          <cx:dataLabels>
            <cx:visibility seriesName="0" categoryName="0" value="1"/>
          </cx:dataLabels>
          <cx:dataId val="0"/>
          <cx:layoutPr>
            <cx:visibility connectorLines="1"/>
            <cx:subtotals/>
          </cx:layoutPr>
        </cx:series>
      </cx:plotAreaRegion>
      <cx:axis id="0">
        <cx:catScaling gapWidth="0.5"/>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_xlchart.v5.3</cx:f>
        <cx:nf>_xlchart.v5.4</cx:nf>
      </cx:strDim>
      <cx:numDim type="colorVal">
        <cx:f>_xlchart.v5.5</cx:f>
        <cx:nf>_xlchart.v5.6</cx:nf>
      </cx:numDim>
    </cx:data>
  </cx:chartData>
  <cx:chart>
    <cx:title pos="t" align="ctr" overlay="0"/>
    <cx:plotArea>
      <cx:plotAreaRegion>
        <cx:series layoutId="regionMap" uniqueId="{FEEC0123-F092-40D7-9021-62E3091ED6F0}">
          <cx:tx>
            <cx:txData>
              <cx:f>_xlchart.v5.6</cx:f>
              <cx:v>Sales</cx:v>
            </cx:txData>
          </cx:tx>
          <cx:dataId val="0"/>
          <cx:layoutPr>
            <cx:geography cultureLanguage="en-US" cultureRegion="IN" attribution="Powered by Bing">
              <cx:geoCache provider="{E9337A44-BEBE-4D9F-B70C-5C5E7DAFC167}">
                <cx:binary>1H1rc9w4suVfcfjDxm7EUk28gdnpG9GsKlGS3692d39hVNsyCb5JEHz9+ptlyT0qTNnyYDwbV/7S
0ZKISubByUwkDlB//zD/7UN5ve8fzVVZm799mH9+nA1D+7effjIfsutqb84q/aFvTPNpOPvQVD81
nz7pD9c/fez3k67Tn3CI6E8fsn0/XM+P/+vvMFp63TxtPuwH3dSv7HW/vL42thzMN3538leP9h8r
XW+1GXr9YUA/P37b69b2+8ePrutBD8vbpb3++fHRHz1+9JM71D997KMSLBvsR3gWkzNBWagwUY8f
lU2d3v5cIfg5FoRLHH7+x7585vN9Bc99hyGfzdh//NhfGwMv8vm/dx48shp+/vrxow+NrYeDs1Lw
28+PL+uPGl5Vm2Zz84tNczD58vnnd/zp2M3/9XfnB/DWzk/uIOG66L5f/RMQmyzbD4M26b7Pvnjm
B6CBzjDnkip263V0BIrEZyFFWLAQf/nMGzS+15rTkBw/7eCyefugcHn0/toMj6LrOt2XX3z0A3Ah
Z5JRxEIhjgERZ0pgrihRN/8clnynMadhOXrYQeV99KBQ+aX+mPX7Ry/7/cdr8wP5gtiZYIwhqcJb
AI7gEepM8QNuit78mnyZEje0+X6zTiPkPu+A9MvLBwXSu2HY9/si29cfv7jp32cOCc8QwSFENX4D
gXQRwiEjWMlb/BwCfadNp+E5etjB5t2TB4XNxb5f9vWPzPvqDCmJFAWH30n7gp8RGmIaUnmT9vmX
qXDDmO+w4zQWfz3o4HDxsNL+L72t91DplT8+lmFxxhQhUjF043rI8XeQUfwMhYII/iXSOcj8S5ad
xujEEA5avzwstCINNfmXCfzvxzLMzrhQkiFGbhByqjP4dag4pwqQu6nPb0hzrxmn4bh9zIEgelgQ
vN7nezNATvnikh8AAz9jkhJMpDiZ9A+1WoiwROIGJSelfJdFpxG586iDyuurB5VOfjFmX/1QRAij
ELqgELv5dxy68JmERQvUaLdlsluG3WfNaTRuX8JB4pc3DwqJ2OZQdA0/EAt8xhWUW7CmP4WFQJBl
BJRcDN/8GhY0d2PVd9hzGo2/HnTwiB8WMy509R/K7wSdQZeFwfL+5NpeiDNMOEbQcTldef0Lhp1G
6J9fzYHq4mGtV672VWUfPdmbrNI/MMsTcsYgzTPIIScJxA51GCxnvvzaqcNurPpf+6r9f99j22mo
Tg7ioHX1sFYwV1CK/eC1JfQuOeMIFo+3eeV4bSkZAElh9clvsxI9DnXfZdFX8PnHy7ioXDyo9PNs
D28CDBp+ZE8ZqTMKDUxJIOV//ndcJ8MaE4VSEXzblFFOgfadNp1G5uhhB5tnDw2bj9nyH2iaAW0Y
geqYsdtM48Ajz7CUihNyG/+cau3Z/nvN+hpCx8+7ID2sJPRk39f7YV/8wNYMomcChRRTerpQAPpA
foJF6Olq+rssOg3NnUcdVJ788qDC2pPrfl/+SEjCM0qVFEJADrnTlIFQRkOJIcvwm0jnrPzvt+Mr
QNza76Lw9EGh8NLW+f7PL0n331/4Qy9ZUgzdfHy8CyPYGQAgQxXeNgSciHW/HadR+PKcg8LL6EGh
8HT/EZr6PxAFcqZQiCT+sqlyvHEM6xgGLTIKLeQbSjhg3G/OaTC+POeA8fRhBaZn+/qwgf/j0MCQ
LAjlhJMv6/2jAKWgGQYtS8HQP3pld5f732HPaTj+etDB4xlszj+gbfzne9gn/qEbXpifhRxJWOSf
XD4qekY5FF/itvYKnf7L9xh0GpF/POlA8vxhZY1n1ynsr+yXH5i+oXEPDS9YCoov+/THJAHVhRBc
ivB2jxIi2hFJvsei06DceRkHlWcPC5U3uij0j2wZQ5qA/jwJ8cm4JeUZFeKQYm5rYKfLcr85p/H4
8pwDxpuH1Ut5ptem/6ENfHJGQkgSITluoSjo3BMeYhWeFlB8hyGncfjrQQeIZ388qPTx4qM22f7R
/37Ra9jD+D9fwsa/X+ri8IwhElIKPZSbf0cRS0IWwaBIgqR/U2Q5LZQbu75lzmlYvjznoPLi9YNC
5e2+0uWj5/uP9lse+Nd0kgidhYjDzrw8ZoiAQBUKiGLMSeTfZ8RpGO4+60Dx9n92fXW69LtJpjes
OPqLf1Wsis9g3wrUj1+2UPARK0DuBXUwFyFhN6xwILnVk37dmtNo3D52ZPj/bHHq22uoadMfqhdC
4gwqVs5gi9f1eRiqg2L1NkPAr+/WTt9lymm/33nUJUH8oOLRZx3af0AwxG82FNGtXihER8hISCGc
A1++7I44C/Hvtuo0Os7jDkLv/j93cb+u9P5L/L6FNu3us2r+jtj727/9/OYg5XcevZ3gJ+PZzdy/
/PjzY4TA4X9p8Q9DHBHjKBj99ffXIJb5+bES0NBCgjAGS3vo9XJYkEyga/75MZcg22Og3AthbwWi
IAHM66Yfsp8fE3EG8mRgKIdlDIG6AVqVprGHX/EzkI2BRlkKLKBTpkCg9OXVXjblkjb1X364/f9H
ta1eNroezM+PYZz25q8OZgYYUUFh8+CwbdN+2L+GAxDwR+j/mmROmkIrfpGhrWIvzAg7/3+9/78w
7uHz7oyrsB65KWexG1hWZtG6Lsv7DPP55hjAzSmAf2F4QOXu8LkIimWaa7HL+q7vX098DdO36bw2
n75tPqxITroFctLd8VW1FtIWCd8pzMz6qkWVCqOM5AxF0CKrcERJNyTn3/6wr2EA8N/9MAPY51Na
891siCSRDEnaR83CJdTV38ICMuXJlwmPxxeqC9tcLXxnUUufITTR6s0U5iF/usihnuNArLyPqqVr
oWT81gd+5YUkzPS7L9TKsB3F4QPHUon5qslsYjfU2Ezvvv0Bh4FOzNpD+Xb3A6Rep3CwhO2mwojp
ii8kwZu2MDh7yoosx8+QLWyx6UxXLyIKS4q687DOxv7i25+PDq47ZcDB1XemdysqUzCzsJ1N07Hb
SCxjQdCntiDdVERdOo1VZBcRPG2mFBU7i5tG1lGQSlxBC8HHx4eZe8eCMl2qsWQTuEBitiF980mw
Sd/zfl8D0IkKDTB1ksvAdstixG9hszRRMtr8hZ/pTmwoZa65IT3bFUTr6xBOaD2tA13Yjd/wTmxo
gom1XcbYrhzE+CuaOhrNySr8Io90IkNfTnnb4o7thiZY1104B2O/5W3TCE/znWiA5xTJpcwhGjTU
5puF85lGXQdU2vr5xwkHOF+CujFtENfNIvhLA6vh4ddqGIJ7YudXJo9w2G9kaMNpZjJeG1TtlpQG
fTTrwvT3OOgwCU9wTzjkV01BS4uXJG4CuVbnU4/acVdOC9LbTmdUeX6MQ3FCm0RObSDiYbB4uKh5
U4e7tUblvGv1MM1+VBMOj7tm7BIyVzJucbG+Lfole1ELrt5+G+uv+coh8lTMEk1QdsQ4mPWuNL0g
T1O6NN37gslivsdVX0P88PM7sSiTaVtI0cq4L+lyGVRr+EKlqC+jb7/E14Ynx8M3iV5CcA6Prejw
HIX5TH/na9Pu/IZ3GG1H0UBjn/N4LAGBoUyrHbWBaD2td/hsNamXcsllTM1YAAaLnIPIhItePT/A
4XOhAtapGbyvUNXVly1i9bTrc7FOL70cdChc78Ir8EIMCmYeK5PpX4U05uWs0265x/7DTD/BZ+7w
uVLjxHKbirgqTZe8FlXV2V9Jt6rwaggyJV5BrUv4pd+7OKwWS0+g+8ZE3BI66IthJbOKsqKaQj8+
c4fPs146PuBexIVJW3ppKjzKKLe0vy83H9xyyl0OpZc0T8NqgvnUJUvbb/OUCPGyCtaRX6VDUhW7
OcVL/VtZSfKHrdOpvsdzX6t5uMPyck4T0awTxN1Slu1VFphEQGVfKCjr5DDldIjqIV/Hjc54W50X
85qKLacTad6M4cCtp4OdaLAkPBCyCJK4EoHdEj2JWIqS3DMZ0YGWp9yLjyc7G4dZd7hTMQnXvtmt
KBmHHUvWtbxoFRHLi9RUzac2oFN1QVdZs+czIbh+hoWU+W+ywIzdY8pXwh53Aoesc9Y2k6ZxKxJD
NnxV1+08T51f0OZO2Ch7wtEy5yLug3aK0wHRMkqJTD96EY05QcOinss8T2mctrP8nUEqfW7CoPKL
2cyJGR1J6zwIhIpZCSuZjUWyWiOr+8XcM8u+wrJDI/huzDO6WxieexkPy5TgS0n7PvxzbhEwLsNZ
2ES1tm0V4ZW36Ye2Wg32g4U58YNMdQmTqOcxl0llo7bDpooWSwPPdMGc+LHStegs78XOdgzt+DKm
25U3wdYPdidI8ESFdd7Na2xsOsRrLfKI921+Twz6CiWYw31o5WfBDKkhzrGuNnhA+TZZGuw5qRzq
w6qnkUg3a4xh3RiFGXpfp/S+qvVrpjtsRryt6Vyma5yKZXhmlzqEWqDLUO45bxw6Z7kdWtIvaxwk
lbrE41xsEyJp7AUrddhM2pG1QwGjDwmmm4kIE5kKaT/bqcNmWeNVjgJgDQacbQpix4gXgvrFUepQ
OQ+DPpwSs8Yd0uW5UXW6GRldz7/tmQNtTuQL6vC1Tli2riiY4ilg17DsLMZzOhRtHQ+T4J5v4FCW
jGKs8yKZYgLEfa2GJt8h2hR+y3HqUHaooRSaVj7FDWX8Eo6y2m2+1J7hhjqURUNVJnLNbZyakj7R
ZSWetXPpabrDWEjUSVEgMsRdkydo0zNsNiKbi2z7bXC/QlrqkJYlqSmCFdo8ba3nq2JIh6c2SUpP
UjmUhf5oMCKbD+e9TSfzhkyhLF+wXvLMb94cboO5m8QKpMcuHfEMJaFdN0XLfl/UUt8z8b/im4PI
4O7gLA8KKmUy7royQxExFkedUtbTdIe0pM0pTnI5gueD33sM9V2t5sQPVuJwtmjXPggMvzWd4g5H
bOS+prtsZTKxMkPjTk3QNMaH0Y2/Yw5w3FlrF+HYJqWB0edcZRsrCxtxjnNPtztszSiTDeyLw+gU
X3ealuepTj07W8RhawH3NEmdwuBqtVVcCtXDyovPfrXBYRPlrmPmgYikXIpxx4ZkimY04gi1yeCX
oojD1Sprcd2Q0O7qca2jKdPXNl+Rn9exw1Oz9kPbZJPdVUVGI07Z78FosOfgDk/DhPVkyYJhJ7qw
3ppZ741djefgDk07o+YcKmG7y7nKIp7rMrI9Fp6jOzwVJA9SHSgwXVn0zMD2yMtEpKXfFhV2eDpb
imsKI8crglvCorWWnG2DIZDGb85gh6q4m1Vl23SMF1rVfRSQlsXthIcPXskJO1xFOsF9M1eQWRNT
XqncoK0p8mXnNzo+ppPtk5akC7PxoMgfKMevDCWv/IZ2mWqWvFqWYIh1FjyH8Pj7goVnrxA7PFVa
VwLVYojzKZNbm7G3TZE0foAih6d1YYJeSWvjQA96U+biqcBd6DfZD5KMu/ELtoWn1swy2NXl/FEv
6D1mFSgcPfaKkMNSqac0gHy9xDCsGaIVm4xHiyGpX+hFDk/HlNmsoP0Qg+ot/I0OEAcio1fkV2kg
h6i2K3FYJo2Nq6Zft80s/sx0m3i63SFpInUnRt3bmC39sqmqFkwv7tt5PQxyYnFwEA/cxVTVnOo2
qIYYdvvVM2lS9KwMkva9H6wORfGAhx7uGITpmCVZRKrpNyG1J6QOR1faqDzJChv3bCQRkvPvZSdf
+tntcJROdJ40gbGD3LyldnnGqHnmNXToMLSZkiQdSDrswiQINkGePNVr6NkfCB2GItS2Yg1wsIMb
Y15Ui/hd9kvpF1oOJwjuzpQggzq9b8AnZVa/atLmPKkyv0geOuyk7bSQGRr4u2YdL/oJP6HML4OG
DjHbhQ28aWFtx6v0qWzmuO4Tv23W0KGlLoc5sxaMbqt362g3ufjVb4Y4lCxV3rdrASDSrPizn9Ur
uXK/OHW4z/EuhrYbi3mZ+BAvJkdv12XAcW6J2foZ7jCS1Mlc51oNsQlASoDr4kIl6je/sR1GFqU2
DI6vBjumoboNQr6nivglNlAUHrsFJnbXlSGk5EzzOWKGBlulxOhFHDjPeTy6NKMYKBuDXcff9M1W
QhfbxydUOYzM0qyjXbYMsZUg5piIaSPU8bd+gzucnGC/a1nqxOxQ1l5MJeztdyQfvGYKqDiPXdJb
GxZBCYPLkr0ktv2g6dJ7esXhJVw9t4SdVGbXV+Qlg7FnO/qO7VATTVoQMiNoG2MSPrUyza86OnNP
rzjszAwdS6hnYaKwlUdrmL8reeZVYFHlcHNWlk6FAubPZBnyTUgT3mwxVEDaK7RQ5RC0nSqawF7N
EKe03QfT+B42H955TUVXrDUSEvacgF+sTdm2s4WOCNz85FVHQEPImYvZKKAfPYPh8/zSNuHVPHae
DJUOQ/NKhFRkxMSyIM9KEBzu4LA39vO4dBhq0x40l3Yc4rAtX9Gg3OR95lWkUOnykwX1kpLKxBgz
vJkq1G8QzT/5wekQdIEdBSOrwYCagf+emvlKC/bGb2iHn3M/JIXEQR8vqJyishHdeV3lfjIM6gqr
GjbVagStUAxbSOu2Xpvngpj7NAaHt//nQpxKh6C2xabI0NTHDWhtysjYPngSjOHy2s8zDj2ngEBU
pBYQHZePBiq42cg/vYZ21VQDJJ6s5Y2JC56+ntv2Mqwqv3noCqnGRBY8L2kfr2OX7cYpxdugrD/4
2e2QU680Mf1cmFhl7aagy/NK3ld2HnhyAkxXMjUF0A8eW9HHWTUyG/WC58863s7RlGO7bPzsd0jK
inqui4b1canJH2VG3wdt8dZvaIeiMygeSy6SHvg/movR9ChCI/XbqqPCYWmKM6Z7gsFwit5XY1BH
NGh/9bPczaFz1xZ9mJmYYU2n3UrsQqNallmx9fsAh6c0S1NpZQlTcg5e6Qq/1Z3fWpwKh6OlZh0s
mGHoZFGvhlC/SAj32oairkCqlEtSdePSxySpcBxIPLxC6aS9lL5w0Pw4hWIxhmzUMBOTcF2ipe9i
Qj3VaZQ7NK3mJBhmk/VxPbZhFI7ivJtSv+4wnHo4tnzoqbVUgcshPD4ZF/ykZLMfh7hDTzWlpc27
tI9FktaRWJcnqtd++2bUVTopmCXhjIs+Rs34kqDuaR8OnnY77Ow17E7wKehiw+V7jfpXZdF5LeIo
d8iZzLQq0jbvYw6eiRSI0KNuqaRfPHTVSAPJuyBvVAf7Nlm36XHxygbqnRfrXSlSGMI6q2ZhF6ea
VHk0QaNiZ8OA+znGlSLluQJVWr4Ab9RSbaTl/HWpw9UPUVeKNOaMJ6C16+JV9XiDDH0OmdRv95y6
MiQb1LJhcwPTpVE0LCDWLoXJIqnGwquHAzv8xxwFLXCo0rkG36fZJDY1NM/iJKGd3z4CdeVGS2Gt
7KukjWVgim4zTm31ySoxeS4aGT22H1U4pJMK2rjPFrOtUp5H4CF27jUzXcGREPMswzFsY1tyvAk5
iNjhxlzP+Mgcxg4lKPAMqdvYUJEOEVpxsS+WuU4jP+udbDrrnvfTDL5psryJ9FC9m0vkl/OYm05x
M1WBsOD3WrYXiwnN+VQ22YWX5a7eaCQjWdpyauM8Yev7sEnSCypkW/g5xhUcEYiTDC8Aq6qTzpwL
KwmNWNLwzvMDnLQKm3FFU7cjeJ6Y6bLv5busK/1689SVHImiwqAx7ttY0OGNTs2rqRje+PndSatp
skykLNMuFrX6o24mFGVwnYGnUxyqdtAyl4Gt2pj0ufxDwKbChS2q0XPKOJl1CIN5WQlrYmCqijhI
X6JgCcTOzzH4OMz0SwB79CWMzsbFRgy1V0V9n4rpcwl6YkHjyow6PYO8TuImHnmRJhHsFucQbISe
i01aqbS4qNplemMrU14SQwIeD1nWsbdwxE10L6H/Z/o3SlT8ooB9yeYiL2rKI1FqaMancyfDKVpp
3vXvpg4HdhMuXV3smywLug2HwhJvEYNe+060drbbEkGXbMNhl3q+tF0g8xiLOaOXSZNPywaF0E34
LQBl73KOSG7ElogZxpxKPaznaacyA6ft8GrPK4zndWvGitR/zILS5OVAeZD/aRDruliuWI1xP8P7
btthZbs8HJnc1AKjYsMXkdqLFDWpesplDefCwm7Fb7BUUzRi3l+22vRrHDZKLudTVY50O/Y0ZbtR
TBRa2GU20k1atlUD9axSy0b2moioanSPnkx1kqvLkqCBxit4e9owUoyX6xpUz/t6DOmWhuO4RnnS
J+ubEuWN8KtCqBMwq5laXljSxJxlDXR9gginRPlRy1V6EZosUEiWbZzx6jqhxZtEaD+7XZ3XCDsx
c4nBbmaT2KjyKmHIrzlInCjJRlCmIOggxXCt+RwlgSoiVaLG0ydOZdOHKeEFbNrFKc7zaC66Tzzv
/Yo+4sTJHI63jrUIm9gutn0Op8H0RUOGyi+UESdQZlyHtsbcxGlf0KcU6ldQ/tvhd69QRpxA2Vfp
OI7t2MSFTO2vvexWaObXcvB0uxMpu1oPcExENbGCpnLEcP40W1O/k2bUFXmFQGFGZdvES9Mm1bYJ
pzyeu1B7rnJcmReqNVoDAjOSpxWbd9jUdo1EwIpu6+V8V+o1VN2UBNnQxLBR9Wlq6RULjN+JDrhL
6DhHtXbqx24RTZyFCnRkgxFzuSEqx5/8bHfoOrJuJaPFbVx2apWRaDoCe+wSYz8tBsUOY6e2LlE4
p1AgwHczRlZM+U5r7VkguHqvVkxJvqaQwmGPpt+Aooxv2mAKYz/nOJydQjgqzXTdwKnasrziZGRD
xLue++n7qav2MnmdgpCpgTBcW3GV1ST8A9a0i18rGDukFXPVrZWBehVaWfNlQhMbi3AQnpPeWYdg
UlqlD9kp11W6MVOXRnaoKr+A40q+UI9mO8M6OQ6WmlxnoDa/Xitb+Sk/qSv6YpjUeZYXbQxfMDAG
l4Wq0SZMponds3f4lXN11BV+wdnWJOGlrOO1RKR/2xZ6bDaJqHG7nUwTvIUDZ8+DQJX5Fqq4Qm1S
BYvR8yxgrPFD39WHwaFgHtoc6s9p6TK5CaocLqCosrot/ZbRrkCMh2SFNcshMiUDSp5UOoVzZ0u3
DKFfd8qViK2h7eF4La5juABdF9E85RON8oKOngUWcujNzVr1NYYPWCwG2fJq34N6/4NX6HBVYuVQ
LYOyax23fW02c0o+rQPzNdxhdtqtyJhCVDHUtuclLq4wNn4tgM9HKO9I0asgCNMJbhCJBzqaTRFQ
2GqY1td+TnHK5SEr+xRNYx0ntpc7m+E0qpj2TJWuTmwS8F21NSAa634O/qzyiXzoA0g3Xra7QjGT
07qhNapiqLWei3F9UnbpPXe5HObbiaWiqxNLZ9hn5H1Tx2bG2RUqexnB9+5OfknMlYpNBddyLEgV
k0I2aZRL2V1lwtaZH01dwRhVc0N4HVaxYHW+6ZS8KCha/PKAKxnr2zpNE6XrWNFsemr6im7EkI+v
vo3pobI/5XinalZTsYwTgvxerrSDkj80qdqVIWqaHYdVXe1XY7kaMrnwRHKSNnFoydBGGRvyA7VC
1fjl4sP9YndFalWgTTcqDXOT4Td2CF+nKPGc9g5l4SaLQYY92A7dNbbVPbTyV4tqL3jhzt9jw2uY
jEEBqsAdEn3yelyC9k2dMb/TTHCr1vHopa6RDbEpDzFYvmorwuJBM+nldOJqyVroLoRJVZewGQ5d
iaaTrwKaak/HOFWzXYZ6sYsuQSEAVzht4PBh9/taqmb0HN9Z68KFNEnSDn0Zr734E3pHzyqRvf82
qU5HM3K43ezuZKRjCLvVcEIQDq02SR51xo7XE+n8rt4gyuGshuVbnSUHt7cygYajkZcVZ9ZrupPD
F0TeNb7BuZ3XHoxP0gzaTgi3EVyp4pehiCspU3wVCzPQf0PTgJZtrUGPsMnrOh+9mi9w68Wx+XKc
khYq2zJGGV+2Mg3Dlw2c53vthayrKlu4hg7X1AXbFKVzc5WHKHyOccvsPdZ/7rT8czwmrrCMw3dJ
zpxbmDrcsupFh1BtL3Qxdv05LMQsPoe79LjZdqycm6fBAquCp63Iu+p3+LY2em45Xi8FDRYWqTWx
cLvCEhTFi6pmM95UXbfozZpmyfpnkyzantct5NyNZfn8gVSUPhnbfLhadDaek8ROMATcgZFFYaXp
+jZDcL7lVXG4p+JtrWVrtrBgoyv8tp82WQjKz+d5mwXrFv7a6GcEJ83oVUjCV2keQwq6xg4fDiTv
0gTlz0dVqKdY49QvwRJXEtcEBWugO1rEeA6vOe5eKZS+9JsuToyBteZSBXwqYrKCzrbE9BI35r6L
NA6B8NRUcaKMtUGVrmYu4q6Fuzoue7OW01YtoHrYTrBCSC+54mXm1V2D+/qOMUCdgu8vG1kRB23A
d7SYyvO1LdN3fn5yYk62JBbWiKSIx4Zm2yBZ3w85vs9PB2ef8pNTGqAw1bbobRHz0uo3oKqmL2SW
zvs5R8E9nc2vfYQTdMJEiRS3XbEzMyn4Nhu6vtPR2EOz/VJPcKLtnkX1VyB3VXMgT0jtyMt0l+qh
KM4tmxGow4Jyp6tV4g0ouv26SsQV0aUZ9E6SvgSn1TgAoRt/D4HIM4EJh9ABXDgCjYC6iBFsxw1k
Oh8IuidAfwUJV0QnCGg5VziDuy3STgyXqjTsvJEK9v15Opahl7qAiMOn31kiMhibay0CuKYDLhKE
s+7pb6oTfkdbyeF7nO6ObhbVab30eSwEG85Bcy2jJEN+ixX4monj0UcNrUhiURZrKul5Oy7VVirt
tY4jwiFyyFtUlqJMtmjUV2FCItpwT587NF5IWJpmgKHXle4S1Z1XGnutD4mroVvg1jVtVJFsC42f
CBY86bhfF4+4GjqQFR4uwtXJts2n7io3ZogDRt54hU1XQpcwkY0LCWCyo9Ts2ran0aJKeu43usPS
UBV9wsJAx0Kb9gmoXt936eJ3OSxxNXQpF2kwYqvjcsHluVVDfRF2pZ8UlbgyumCZYT+l6nWs87zb
tpl8Goje7Pz84tBzzsPOGtKo7VBRPZ9jPL1r+6LwayrCJfHH/MwaNXQlrdW2HrvnRdnEed/4JXFX
Srdk85xWKRRS5WB1VNs63KwluyfyHl7/RJp1lXQjqPNXOOEHJDJjE4FqbNNyuFHYz+dOgl3hkh4z
Dq2GU0vVsqnTtumipK+VnyANLqQ+drqqFjhzUTAFB62aFUeyTPonzVxov3OQxFXTWV4nteiI2lbT
Cnu2r0AFcI9nPrdqT/jd1dJRviK4nCrNYrQEZHwS6orBAaMULg59CzclNbFmaiWR6MaK7Th016ZN
NxRshOs4W76cd1aF3W5tUYr3lWB4jBNJtPDqwMMXSh+7dQ46BPduDIflUj+kl5qE0u4yU5h66zUv
XBlerfUA32CVie3cZxwC1JLbepPBF/GSD34f4JC9Hwq7jklrd7bJ2l0l6bRtFfXqNBNXhgclGyMt
qewOHe79mlgHJ7Wp8NJXw936x75vxUhNMsDgo4W7m0tDu6gpsZ/GjzAnG9PMwml4W9sdzlG7IQXK
I+hI/OnndIftTSHh+x1IMuxGnFWRDAI4wDXT0C+vuSK8FLSmIQ3IsGtAWfPfnH1Zk6S4muVfGZvn
xgYQklBbz30A3MM99oyMjFxesFyi2CQQkkCIXz/Hb4+NdcXcrGoLq3rJzAgcB+nTt5ylmAbT3EtO
3Mu77v0tBi/zWpOEze4QCUw9smFvDl2g73swbzW/OuOTCYNYd4BGZfo4qm34weKdvy8NegvA22nr
Z7es9jCOTJZQroYiTFa/T/WEZG9yZikc2UlO7aHjmznS2kFfPBreN2Mnb9W+iE/JLgdnD8SrFogr
9wx69fY3MfY3R9tbsa/Fz5DM4sEeAk/2YogHU/LhnblK9maf0mFhEZnx1HcFuRbvwh+xad/HJSRv
IXjRrtVcS7IcGrBnKuHbtkQ8ft/wnrzFfu2gQdTdisSK6/SHVeSjatP30avhH/zn8NUqtJQnnS2H
LjZxsem0PtQ1YHR/vUt/Uya+RX/JZJjTYSL5kdWSro/tojp1DCyV5pgZjVPwrz/mNwvnLRKsXkmd
JT2+BJxPompNaVOO2/I+JBh5q/el25o7x3D1phm7KgcMrBRT+PW+W3+zXYce4QB4RnPQmw5lp+a+
sqp+38H3FgkmdBY7Rak5rMOyHlWbpwUEjPf3nXxvkWBBodzYjTcH1+7ymNjh05709J2v9M123VuV
7RN6PQedt7xUcutLQFLfB/vHVP/Pq37kgTue1/oQqciU/a7HgujwPuUmMKD/fPU6y6RJeqYPnZvb
cqdKljlk8qt3rZi3GLAlCWg5myY/9v24P++x3l76ePw73frfbKW3KLCaeJ8sACsfqEnAR7kkHBr+
y++L8BfT5v/acoHDDdrVQYhjFqF1vkY/Jzk+v++xvMmBhyRNavhn8CN0vmpZrDvQia7d7Jf3Xf7N
Pk3kRKY9NuJItRoBwO031t6yRI75+/bqW7kvbfMFWbwWR2GTohfptYzfmYm9BX9BiGt2IcWlVYbj
74KHGN8HSCRvkV8wg+jqls/iuF+kjwafZGXW5v6dy+XNNu1j2bo9TFkFFa7TaPRjzN6nJkjewr5i
ClARUSqrGOAP/RjdZmP34V1L5f+DfEFGqDVkzKqULSq5yrQE77r1avn0vuu/GTaPOpl7uUz8mE3J
Bgn1zGbXF6re3+kJXjbjv6h03+K5umjQWe5rdlQ6sidXr6u6tzxumgN4qrw+N2r37Z3b6/9Gcf3P
UvVffeib7ctDWo9rP0uUrZsftzKRnUz1YRiw6+SxrbdBFvOkYFdTjGTG2b71wYz8PEnNWnVEYd0P
qpD7sIZzW4eo/k6IB+xujAFpHQrSh937AkmOnm8HmDXru9XWPmHnLcr4PBRml03UFTERHWkK47hG
IjQxvLqCinlqvmvTqiUpsoF36kz2AXLPVUBBz5sqzKs35RBIv32EhJxfu4IOsPiBzHfoNjsWiVgi
lhUiQBp+OCV6YJC+V+hZOlWAVyAX3KDl0/hJpwqFTM/7/A+lFf7aLHO2VgxwX1IseEJDua4+7a72
sGzMIEcmdvw+oWnLl2Iz8Gj3Bc1Z034du2wQP1WzwOgHRE6Yx6oCal99+HIB6Z30rsJWjBCNsqX3
nU2GioM4WR92jGzSQ5TWmy3rHCtNlCvzgaoqXXca3yT5ysSxo8uuwAubp3CCS8BYcqZXdtfHS5dX
cUc8KVvOZmRhucqrXEEAt9jmhs0j8Jv91DaVE6j3eYkOydZMuLN5NLzIU8bBG1m7qzrjSBsRS5ha
rvG2prYrTI7MrhBJJFW1qDH9NjvFKh/2jf9cuj2QozYTHe53k+bspZ1h8HxPXE3I7V63+dJUcgdH
JTsKvyRQRNgZX+QdGBo53pfuOo2ba+JdNMsxhqoxsjEVT/twCoxs/secq25qymlFM/jMwUASz8nG
NxtKOWZwEmvy6CIDKRc5+ggslh2gLSjo8GVdDgHvcprOKUUjLT2zYczbYmCDOLKhHcuJbV4ZdFNC
ZNdLZrnam3ixw8EbxKh7NjVL/7xtaTPmWA5Tuhx7Qu1WTk2bpVCJbYOsUNe0+dfckXG6EduOwq+l
8bKZwmuHZn4hcspTZFDOEUJKQQnpPyRDbtgRAivDdjOmPkFXO3bQVtsxZnZrA+5WHCxzQHIyiKzF
cvmRygicGbPyTH/kVCV51daW9j9Q++QSm0Zl01rZnk72fljihj0DnjWrYx84aEJiiid6vdMoHW6T
1g/7r26U0wLGjImm7H7Gpm0Po25DetYq6efPbaTyOEV4GxpGC64yoe9j54bkR9bXdR6KuhGqufJ+
Xel1bLps+tJ7FmgJzfsYbPTGk0RA2pky+bN2vhmaYpiH/AclbNafwS7f2xLTJZxd4HlM4Q6oPpvj
l6co+zn1Zt3PKtUhPA97nCSlbrGTfvYZlvmpGdL93om4OcbpnPcPuVk4O8R5p9uneWi3/dGD4JFG
mERDNyCvLkrE7Gy9G8c/Bkxu2puezSRcTVMv66s5FYm5WWbB07LPSJZ+zVmaiV+JH+p7UMija4yR
9p+gtqii97SpGggERdXW7bm/hofEup8gHkS+SNFlotISTMcPPLRyvE+aukvOfuqWcIjmtt9OIpiY
XXG2DfHnmNVD/dTOotGlDi6CJmIfCwsSjWIw8lt3S82djXcXn4lmWn6CcUc9PSxU8PYYt8PEK7f1
K2Knp7lpj8BPJ+ZuFiv7KaEJMJY1Wob+od1ig1DSTps/MDo501QxplXrzdBD4PhYN4sGvSbia/Pc
5lZkZ6W1ZoWrI8N+tK3oddmMdnB9kY9JHcPoKCPb2UplXeV8GkeVs2OaFKPcvf5KnMAdVDRuEsgZ
briLLmqsKfotsuNhvEjyFBC024f72YOYdqDa+G9pHDyDvVoDq8gSVhDsDulS81pjC/Oyl22qSqY8
nT6HGf6MEDhSCpJnBRn2vTt7B5bsc4A/namLdnZ8Q7zftZ+monc4pn2Bjvdqf/plJfQFFhwGB8IA
tRrxJHGVy4vUbjEHmDhi0nkYfapoAe7nSK+kSMRwWNeGyFA0icv3G7/ZBl2LDTZW4hTXATkimGxt
e7ZwWYuK3XRd9JHRwaRVm7Elqmy8JqLiYd/7FxPvpD+tbvfialFTVFezT+twS2CW8xgntu8+onOU
hqHopHTiCNX4xl2LARXMfUBLLD9mQ4fzztU1nYHzztrtVjVxP5TTbhJXZtrwCLwFY+vOgz232+TJ
xYMCGWPMnHvstpinpwkj4/5+gtJdNxdryGCgA13xYvZGJOeECOseqJ2j8Xvabbm8ZZJYrLGxVbL9
RWS+YyUoSLbZw9Tk3XrEN9v6A1VDZj+xYW3ra9t0PTmDRMvk3WJSGHwdEI4kq+DLROrXHVLJ0DS3
bU9PduqaBthmMLCwRnLoKF23vQv6pHtFgBlOgSGOD1bD9bBYXRjTj/jM/GVNWrd9kxCNByddpO2U
lTPkF5syQnyqy63W28c+ZY6ccqHBdaHjCLCqWk0elUEvDpZyZvIbCCQrT0oMFPL2EbdL6cPmQ9Od
ojHNMDnq6iFanpXap/Ea0N12R1Y07ttPnBp2HKCRGsfJh8ukhsQlaWe+3+2xyJRFJN5Dfc57vHoI
zTK4m916BOT5Ae4X1pxj1wp32hwT9HJyby00ARo8RmsLJ7DLY+jVNfvSlHPnQ/hAxCZFAde0nB15
phDfioH43jzELsnn77uxOusL6daNngP8ybf7DKu//dLbDRY0+JJkqh8GtMP8Uz7gIV7vaW+2aiQL
dSec/5Fu8HBTtR78zrlvkDy5acfLNM16XP0QqU88CU49rnhm6/XcAxb60K9d25VZ3072y6Z5Sr+q
lIdcFVAIi0eNJ0Vk82uEZmr8CNX6THyfoLwyfJvlPKSoryCISErVpz0/Ke5sQP7WxjmbijlaAo5C
ueH4QLYHyVgW0ZVXFiINUwBGj0c/oCofsjLGod6f92UenvmC9X0YYi9Z2W07eq6Kj9lnmgIXUZKQ
132JWjTjcESc+HKVSk7ZWpAtVvO9bucWlOME8p1HLXo53RGlfSQLBgbW936a3XakSZetD8kYG+jv
Ys4qnrN89O1xlXDKeZzTlnzJLVxeKpvVaAXkXeTYfRh1zY+x6X36gPkTGZ/kwO1+k/TjPCFgZtgb
gMUDqJZfDRBRNXe1kkJvZZ5lzWMA8iUqN9ap9cnufgYhGrzX1JeQMayHkouk0w+DRY+paFUj5wMJ
4NXKIyhqySGvyThWJq5TvImulcldtuiLkyuzl+QnB7SybUqRrzSt1DLHyVIM+xY+97mEalKxK7AW
nzXIbeSlsWy6NeOCjKtsmz4qkx6qcKFEdF8L7hlxn9MFsgenhnmN855vMdJ0AgKvdkUgWeTOHW4h
/rBMo+NlStlcDaFdxqthw1b/SmPj12PKB5nAmcRA8izJOpJXRAIeXFiS7EeBw8i7wtC6t/cLoFNi
LBVTXN4Otg4PebgYoO5mJzc2z4f4kMPBZsMxipSjMnuGsO/lGjXngY3UPS+yTtan0SxJiRnJnH4L
svZrWfs2OyFdg2vmABbNhE57Yba+PbVOQ1gjA68ahy0p990JXUwwQ2KVM3F6apAPfPaKk5sGUkqq
YKKfbdkmKWug2arTYpqynl3nvgm/MrB/+rsUW0dd7b3dxd0cpeYx9pB4RQlE3G3D8nRH7pRk5nGN
NGC7buMlA438DvMckLVhXkqgRg4a8l0wefpp8lFzGNKeDYVSm7tZBykeGg8F/WrAMi7ptvgybevu
lGWZuF1YE66bZJPfQrP2HwWRpuxi9kFSoz7RXoyiaGJtATtZ5DDMxRZ3wtuiQbYbjgFWdeHE1rR5
Ycmmr10fclFhObNS7cu+HUfT0+sA+GL2yUc5/9hID9RClbqRR6da8dXLosbKzUGTD238q3N1cJ8o
ZSwUa6e2HFDOZPWh6i56AGcZth2yKblJgoaz7jzbFHVMR6a+atiaRNdrkoGNDVqpj69Nm9Ti3kab
dccVPP/4ZWcyZaUI2epulkzT5hsyVzUfqEuj9KQ73WW3/bZKmL024yoLn2iTv5BF6vhhJgvRB8g0
hBGSBJa15ylahfwatfAS7ksaOtpVse1bVyy0Qyoq3MK70kjkKL6oSUSILAINS/dzyymZb9dtWvcf
MKXySIdal1Osbom9RXXRgzDUH6CiU6dXJpdd/2FLUPsfpjEj6ug44k6Fiqbh5/kCvzvMXKXkAaSa
nt4AP0uSKhEbFecEtKntjw5gbPWwWJfruAyiWdtrO1sSswKCIjnGo3ufyvABpTFPUQUDsrnfWCst
4kI7cp/caYUt+XFAseq/DnQQ52zCiIxY5fnXxJIh+qYwYEWZvE0UjotoQrclVgeSpaJeVkR3a5at
WlVj8s8MnH73knvE9i/WziLtK8rnCOdVPdJo/cj83m9NEaUpJ4VztVGlqIlM7+2eb+GPDHR/+ct0
YLMd8h62hU9BtpuA4ACdzCM8numwHcYV6q5XoovS6ZFhlyEixsTMOcJTu3E0C9sRtOZTT+LWn8jQ
DrGqst0gBSgkY6yBDPyE+gMZXz+XYdWXXAQ2Ls5/6J0xjb8SQzOYF2mjaT1OfeTE2VqxULyxXXhT
zanc1m+DoOAisXYQ9pvzw7wedROrqBTDktx0c1OzcsYg3N2Gvs8avBLegQxo0WUvjV5nJKUzg5zM
y7JDJRcE6bm+nZp0vvL1lj/NJA0O2QHdd/0QpJSFgTdoAVJYsxD4i+X9dAw+p6FsYKe6nHdiUaC1
YuGFdX6KdOEW5+0Hnnje/rHC2iQ/7EMctxXzl3O1aCw8Jk410uzbDtJcWHUkUeS67uHPeqObMH0W
OR5CRZzLElnEHSAPL1bufYQsNcTR1bZjXV8hD0j4tcMR0H/3nnRXKAES8XWCxDlvSyqauHvSK21b
SEIninVLgUVGSZkjqgZUcxGIcztvk+4+7328lwYb/tOQUHWQdcdGbLV6uZ5idDDu0K8g9DEfNzZc
+9WIH+jEfEHq4VIGSxUGCPgEj5j0aUyb+hv0LPquahSCYteb4c65GJnZDoERf5Y8b0u9BxiOgNYR
nzpuiLybHbHyztSLvVm0nvrvMIh2r9E8WFttS4TXmG38ZViyy3BnyHG2b5l/YcglXNXsM3J14Jrc
VkjP1RFkZcGKXvsGuQFGlSvM7vIN/VpEQov+juvvPVgmcGDML50eEL/Ny4BkrEgpEOhntNKFvSVz
PkePhAPEB1AQH5v1vLKmcRIvZQmxBaO77rvDFpO854c+Z92HZoY3/CEBe2X+Y1vTYS2jFp2rb9Bq
gBuuobnNDmObhhRLs0s/mg71yFUYe1ukPQKoLtbFwMWuSZf2Z06VTV+IX9q1DMomqHZ4Jtet6Ndc
Rl+7Lql/5JfU5JRvYJl/Cky/ukG6DOmumBMksyoblpOAJ0heCmbU60SxZYsclh0lbEHi7CBFlv+z
+TeQHQ8h5AfoW9YZShmYqh+3lHv+RTeRAP+4EzU6g5FQUEayGhIFFZIS5a8pm6afUm4kQZzL2n58
gVKb6MvUtJ6cepeFXyidm/3GyLR+Va3cBYX/d1jTW9X6bP4U1TGjrwksM+gvlJYtOiN9Q2/FZAbE
jrgNZdoks380ouYavA7MlrKGNfFjFzGGbjZSj/iGegiKHsVqWFptbo/JYWWrXQuplu0jNJGT7LM2
Yv0QRZn9nNc8+QTsh9uvphokoFM0oTDepNrWA8tyCPru/ao/45kPN2MyANbGehhwQ+Mkm85TK8Rc
Uj0qX+ioHr6AqbsVMwV5S+vMsxuz6eiRM7/dMbG3+XGqIb1wkDRsVzNsJa4SLeNzBk9mxLyR2JdW
NDQ86GYCe3hdofdT0Hmp3Ue/QOL1GwREUJzZ4LP2C1rDhBdsDXgOqe97hAVBEjIh4+DgH+ex+9Ru
DEkiQSuhaZBl9DSCPCzfo8oABk8PNG/QN/GwV4dPCTd7d5XqWL9Afr0fntJ8Agl8gwPDU4cbKUi3
JnopEbaD84VBb4w86KHlWUk0bufTNNV+OvZz3bdlmnHtf1ywrudplErdbJzvEp8xRPZpSDIvH0jD
PRK20JFjnutoOgFCyf0HtKLHA8LEOB4Npb2t0naVCeByMIY9TD5GEIE+xjXeBdoRtaaTRrntAVpe
Q3BPNmr7tRzpksjrKFrVfgX5sf1XRGGbVEhYQ940+7Rh+9Q5Hsfg48MgsqWcZ+evyZQg4Wy78Sbo
lj4BvTyDIQB9R/Q5INRAMl5/iXbAyY85GDLhE/pM24qDyMbJL5ebJuXwwBl2tAesXPR4HjGh6L61
+2xViTcFwns+tMjMETHlqsp2rjX0yyFeJO4gkZbzUniml/M2ZXN+xeEBDmvUemV5V0QUsodHL8hl
E0b92jRwV5xRMSH4DFW/W+HPDqQMUaTT5iS2MeZdrwvOzvqsjYubaoWidgwkpkqz5GXKkKFVqxem
LXm2MnB9HAvDS8cgU1PF0Jvvvkg0NLJCjUvbfoq3HdGjiSKWXDOeKFoqkcq0mtANW8tpXNHaKkCC
2pqqB7kwfsj0bPIPMATp1iJABVofllDTqQjpniGDETpxPyMDV4WCguohPsDLZuVXbdCe/2T4Uv6z
RYLKbqlNJC8zyYf0UTY+hmiyRlHQdlappwAC/3BMexurUFCQ7Vc0MNtxb1CoO7QcsKg3JIXwaK9n
GGsLW9+1U9zt5ySLt/FOaPRpC6aJh166bs1rTEnX3qd7PQKXVMfDeFryNUofwZvkDHvKkN1j/jMG
fYR/ozdHIN20KjFVocuP0SsbwSBxd/k5kminfImlurwhhsKnSozQPcioKMDU/YL+4VCCX+HsUkCL
JUlvYpZSFJfUReOpA85i/eHTIGxVM1a7K4947StDtR4OkpB8rlI40rihmI0K7RHVoBQ3dQb5NYAv
5cUeDG5pU9W3ndiuaxfzvARPpBG0ghJDjA3V1QrzbIxCp+aarRvZkbM4nZ3QJJgwrZ+R2xXowyZD
AcLo3lczloE8ZtuSzK+8o4OMUDskmSPwu4WIyR96UBJ8rgETMofDVCFPzMpIGnHFUp2G7TwkOclf
oBmt3K1Hab9pfPEu6zPkIBuZHijv5PY5wrcRUdEmjkzL8aJmjYJ0zfc1u18uFfRNHU3DhuQLeFkI
TIW6aR6CSiyKFbMQhg2eDehZ8RKzFopqNbZKjD+7gOoa2L7AVfxq3BrNSAY4RcE0OXAbV7jVTOba
imnJHyiCR4NUMe/3X0OLacS3vvfTcMyabIw8nq4mI7yYmek+ZEj3sZdTwTN61EiN5tdWZ9TnhUsE
1Jo9z5b8OUF/roP9C/r/7ocw2TK86GiZosepwcDnw3opVKFYEHKZlnydoWsM2pw28twqzL2wSDJN
joaj8GEH+Cgu8w0YgA315Y4Z0oRKtzO841VMmctvvMYk6RbZdc5ukRZl9uMo+8Fc84b46RwtMGb/
RuK4jkt2ydmOy6SipZA89dHtFEOd6kO02KVDjIMMfSmQGY+HsKjc3HfWgeiiaMzX510C0ljmscWQ
pyNyhMSMaSL3M2dW18/EWwT/Ef4G/bpfRzvsu5GyQtdQnr1uSEA+BYvrMuGbW05hGgU5GXTZ/ZUc
2B6/oKtI6XU3YBJY6lgBAHAAnzg2eYW1uaO3demoRcfZpOlSEqb6qMCeu2PahgyzRgp5jGOcAFo9
H7sowbyHjRjxhELCYi0vwrxpWpmW0+zktkXsJ51tUTxC0i31i0BPr4FX2rSIpL+libH2hVqoqr/y
JlvULRLbjh8lbRfx0XuMZirZ5H0DdiIAaY/dOEp2UzdyHD76HA/mJqT5YK/jBZY6dyvuNYWjedjp
Y79w1VxvvRHDJxR6Xb2W8YJsea76KVdoW2fQaOvicsFm1lEJ7Q8WdIU5IM/FcQAc8CJhzL9CwTC2
SSkEBDDVQWEUZJczEjCDB+t4r80jzukRjWeAcTBKQ+4mwkeCxw5ylaDtsH/C9KTejit28lHsO79F
Ec2imzSqBRI7FkO9Lr2M8fL0Ku4Z01dDz2d6u8sJzOskDZP76rtFQLRiWCAdcnSN3kJbJJ5Rjhln
CtBVPNt8LRkaG/abWiFZ/zhBdsGmx4vUa4KexkZh7p6bXax9KZT3QxWUuTjKOcvuqamz8ZyByetP
86gXUjVr0ONtaqFTgxZpjHnrFAxfjh2a+EkR2SSJjphRuq6SeSNQdurZamRIRHXk+8bhIn9T702/
PUGSIXPovbe12X+RkZLmhx6mWJ5jAqrjOUbXd76DaoBxzxKS1MhtRpptt0kW2fBHmGmvb0NoIosG
35bm5S6QjhToLy+YrXTWAuw3u+xuiZX1pQswDj0b3EJfLXuaDiWw8Qwz8yy7wGvX/CiAbL6XK5yB
P8V+aOydcXsyXnPY3u2Xt81rcB2EC3CGtzzrf6DNF5Gqp3mkLcRaUc+UdsRqVwdk1gMOSATSS5nv
jfYPIjIrKUMUJQabJZ8N6BKaXp6g0GhXIZMwVDxYvsoIcgMd734tl/PxF18gnwAuOW3O8yRCUsSI
d/IjMSZ12HsNVbMrdG7BqkaLCUZRvI27uCIpjQCvIc1c36ctd/6IMAotxFWO3frq+k1vt9POFf1s
toVlKF7mfrkOge/b55wrvT5cNBzJyaqlLhTEbuYC2WhzaZbrbcWZiwHmYx6C4Ne2BdPgHoMSBcI7
cuMdra15QNeKwrgyo+47iKtzXoBYlPrDxvSArp2Z2yfAJBJkRCtMmZ96IBtxLsJjA9qNYs1r8cJ1
LIA0H2PMs9arsTbz5IoOfL+smHLgCEiJ2bdZXtFIatC8RcMmdt/Rrdi7qGAO6WtfUERZhx6inMD2
KCBSj7rzuIEeCnOgcctY+xUM67CYYvEwsZmv1Opo15d+hn448tCYbTSpDGkB5aj+zRoHed6I5leY
VBFXxkAE2SLK3VyXEEomnwh+O7pZfdvos2gvvd8G5femLzEzqx+m1JoDugX7ApB1VEfnf6uXLd6C
zeQJQt3bVsWsn5ZiDy19wMBqXCpWg/z9PgTTW2UhFrJRTaOVh1h86bNntr4PXP9WUIhKsmJcg+uS
7ilH06Kj76TQvJUTmqDWKOqO8yOOyRhNJLHGdxbR2v4Nh/c3glUYGfwZA4hWWOqASMNkIsL+m9up
czfKRxM0EK3RaDilaw9bAC7m9HGzaN2iwOqjuJyiDe/pryFUF1TRv0IbvQGWNRjRbF1k+HGCm6ms
OpBa7gAenEvkaxg/YhaXn//6k34HpnqDBTWzxVIDpvgIQYCZf3RhqpdKN8hzK4+TCeqkkH+QyEq3
MP7NE/4NhPOtOlEPfBhOk5QeWQ5PDgfZmcOMXvPffKHfXf0N+kzD0c/yVlAgR9SPwSQvPtf138DF
f3ftN/BQpOmz0k1NjwG2H0VrwrlbJHnnxd8gzFySuHFaGD2iB33AILUr6gSdx79+zb+78zfw0Hpb
O0dFx45NHFmc6WtdJC1O//dd/fKp/4UHnQ6aAB2E55LuCtq8TsBlcp8+/vXFf7NCY/LnizOTKK+3
Hsul5SL9ZdFT8mXMQgpfoTxVutAL0NgnkJyofpc9H3krU9TmjefQbKFH2KHSz9ls7H2foL3611/o
n8H1X+zutyJFvA8EbaEmO6pctOhAizF4DFfw32tIHHvJkHnjb8YsGdlVp/vnfu+eE6w0eqptt7So
VZr2AHfGX9tKYN1cOI6U7D/v7n/93P69eZ0e//M+7D/+A3/+OWkU+03r3vzxH8+Twv//cfmd//cz
f/6Nf1y9Tvff1at9+0N/+h1c9/9+bvXdff/THw7Iy134sLya8PRqF+n+eX3c4eUn/7v/+D9e/3mV
56Bf//f//D+Uncdy5Ei2bX/lWc29DdqBQU8gQjDICOokcwLLTDIdWuuvvyuq+r3bld1WZW9SIgVJ
IAB3P+esvfe3jzKtQoqeLv0x/Pav3zp+/PM36WmmcY3l/n+hstfv8a8/cL2If/62p+/effvvf+vz
Wz/wRax/WNLBy8cBQjO037eH+fP6O477D90Dy9UM3bA043ftUUXyafLP3wzrH1JHxOc50nBt3Xb4
Ifp6/P23tH/oujRdLD8NQ9c9dsr/ewf+9Bn972f2f6qxvK/Tauj/+dufX29paXwH19NQenq6IfVf
FeyeQUxYXywyGuzrNHvb1vVLYjjL37wXf96Wrt/GdSxDGo4nHYPr+mXT6B3OJLOqHPqv+fR10oS7
owONq+I05NNecU7c/9un8K/r/Pfr+t0l8n9flT++I5WJheBPo0v6qzmLx1GbaVbsRFIndtqnMiuI
h2fYyGsizSpk3J0+uaPM4IHdx3HWaFWwy2xfq9XU91rrZTfMKM0bvZ2MCAfv7MZbi/mOcmK71Ze8
+Ruh6y+v9h8/Lx+5Zdu2p0ntV++GTIp8nRe4S1xNy495WvOgBxKhs8QEOcxE7Pqzou3sp2790dXa
9jEu7vy6Ksx5bUb4P9U45i8V/ULImq3++de30/jP58R1SBvUpM7ezjPJ8/jvCzZnF63JvNWJRs7i
dyT55UuQ2rUZyn5OTmu2SOp1valPxWAukSY0dRiUsUT8zO7hCop8MVZVXtYlOWFBfdQS8bAoxlB+
PI3MSR2yQt9Nsn72U8ycvqiN+vuo9HxfYuH1+NfX8rtO89dHg+Q7UvtM03L595+vxU03jvijaUfN
WCS3q925wXzFUcMFac7NTIJwHpSmZkei7uePypnrmEFDhRt3VQ72YXE88TAuy/DuWJMpfJyWbstc
2G+Lnu/63r6THXRoJdMpkIVQF7Cg6ThgMB91Kntv7DaBg7LfPHswzwP8QVVdiQtsfZvVKY95Vzhn
vazaWw73W+Oju2aubTAM2iVlxcxLSkn71aUOoU676xot+XCdjoQVnfn6CRhkuxtgvZSfsBqdulKb
Vz8zSI0Pa7iyt7++l7+/uL/cS6mZtmVKnVEEdcif7yXsBI37frUjPTbLS02blYHurN26Bj1vU/8p
snm54MYGfA2MwK47dsX802mL7jtd5eEOvTlpogZoM1hnUYRStJCLVQVFJmKzua/BoQ7T1KvlpJpy
/fDGWX8amxgquFjEm050xW2zMbULiibV/FVpy62bj9luGB3tbx6c32uQ/7hYed0SXBgXXoVfLtbV
GozOeQlIbpnOqjSoabm11rFhWb8XtMZ3+G4ZHMOK7YF5uToRcU+Xm/5bc9Bpw73QgFo/u1lpP/76
c/gv66t7XWQNPgEHquuX01qhgOILe7Yj5ATwWV39E4OPozXkC2O/6f/LSOX3pcq1PMPw0FK7DFp/
OdTW7A+zu165nquJjQaneX2Ls7+RDV1/5F9u9p++yy9vaeFmKUM5hlq5maafZMTVt+tYMXi38Pfb
/fXtu2pCf/1enscezY5KtInxy+3jkcyaxmjtiNaRcTJFuX1sTuvcWp2pPRpLz7JL+IdX+/Rbq3tC
Urrwr3+A/7K8epYkVBdKxbb4zz8/WbWY7aZNbBuDDTm96nMLUBlv8m92YePPJ2Ja167OwcG2XZZw
gxHUL1Ui1oW6uxaZE01299j0hkIRsOJCPT0snOu89LJUZoA44ANqMxiTQlw2vYh99hM3zEwa8944
9oB/Vv1Ae3jeSzUMvr089kA0yEUS2rupAmYYkyOtWGP10WZ2WFe0n5lK/6Z0+PX5sF3Xtkh+lVhQ
X89Vv5zyN2vL29HpZNSy7QQx83/fWScVbk4t/ubT+Y/b5iHDYuPTHQ4wuv1rQGmyxfCNxHtFsnDU
Tbzm4iC1bTqprip2Zh+PB2619zfflKPgr2+1o9mcBDgusbJKm+PZn5+K2Rhso9TnOJqK+dlO8zoy
ldvtvXiZ32BMqJz0pX9k/n8EqnmXXpXt5Lwa3zIFPj5oyYmzj0/IjGRi7Nz3TXPt55HMlZKVU6AI
8cGa32Ojf68nfZ9qc+1D+/U+cl3Db4uB+dO8HO18ssiU7KFOaVQCHTCVTtcExMhmcJRqq7br9Ni+
c+t4CVWn3TaGKHZymRPfi5EMmE35MLaJ51etaniBHleZByz6x9xyn+jqjpeNeO1m+6i0rb9UW2mH
lW2rt74W40W0mbGbs16F8Zbpfoloxe96mZFCiW8u/19k7+smdAiSFFdeb+mnD6Pwur2VWB5Y9WBa
70tq0JPVyuemme47dz9ynWmm9B8xIYKRzQjQB6kvv0pI+M0f4PZ2dpvnUZV6zWEp7JIeSleerTbL
7/XFiUdYDmwaQPLYc7vR+ITgcu/KUva7VFd6GKf5HAeePqE9mh1ZhjG71FesS+Yo7XGtZNQVNIXz
ZDdpHQ4tHWocdUaLURHA2ok2ofUQJ1MbyHSNFlOLvHo51AxCgWxNgKJniDB/XawQpN/7ST7RbT6P
z+00fmacLl9TgwGXuTFDAEb9UibtTV8u/a4fh+kuNmCM2iwzH6YcVsVfm7rkaxUU+Fg2Ahu0D6W3
vS5qdO+mXDJVaTrQulHB7ubu4gQ6g91LBwu61/H/uR/w7oFI5mMbO5fOaJyon+40eHu1xT22TG7z
0Beu/la1TfFlTs19lSHe2aXZ4t4z7moeRF7QNV2UljCDNtoVrc3EIF5tw4MZryPqMdRaLaPlZ3in
Zt9guXgWTasOCILEY85B60y2XxJkmqGFKHMk39lpzvEmxiifFy0aib79JmK9O9aAgWeDdlyY8Okd
tqwcHpKx+I74Z/2eXa9w1qApuni61xRZOPUzIhkd8cR6aeP1Lhay32daNh9rPa9/4CiQPINN6T5Y
Y8oB3AVpaHP9RshiC4ehHcLN2wqfkbUNAjEn57ytt1BrVj1gxlH9ZOC27MRkrTdl05WXynY/iTB6
r+g0ez4sENqVjhbaF4mK7mAphnP0yAvOdAuyuT7Zju6cQW916kvX9F8aFGCZPzDk+l7U+vCqSLI9
lF5bEjqy1lETV0ZA5dPfdmXHxMzrnEPWwaN0wlWRTehMoGtO9Wp1lbhL+alCfPb4w3n1yAq7HFoQ
6CNjXCRBTqVIQJpv4376NG11Ynjr0NH36HVUmrkEWZrwB4RKnqYFJG5aJrHLcSu9xD3jbhgn94mQ
1O+9a9ePRTc7F+afjc87uIUWQMqxKO37rdHMhzEp+UwMRuxh0s/jjcVgmJdqSHaJN88B9Ddzl7q5
ldmE9sx0Ul+tCRhpvCUvg5nU/FqznTQN0Zpdgw+vOGzvYMJXNogWBkdPsm89PjS3E/PXc7rFBYBD
Pd/Rey8jAWURJkW2t630vU3KfkeOXhUSe92yrnZhPiHJWcgFONc5k5dVLMYPBAR05F3sDoh90sIU
Uci9IYirIsgnX52dWVqvZtxCp5oq66IkqUJd5hcxaOMjOWMnvZyC0YRNy7PnOM8rrrjJHxAf6EGx
psaHti0FqF/GSd+dN2uf9YZEP7dVGR5GzqUzaMCiNtsO7WI+6fES2JVl+OMYQ21C6FcbXkSM6b5D
0Z0S3Q4LK/+OphKItZqs/dw4oLJCe6rzJuyTZbqr7ClGZFGTnWnDL78NW6mHTUtg1FdFeTb5Cfjx
bs3QMfjN1p0GfVCBUZoIUXJ1HjekZ4Mx6wGY2MY0nCG/L9puDCDNKnJw+sraOZ4FVDjHNxw76n2d
ZfmpNsV0L/SUga9WVbcJVh4gaH39aDntQ5Jjjl4XnviWWl2NTkPDCZJkp9e4cq1oAG26TePuCkDh
Qt7Dsp6rCR9ob3E3gqCa5BtSSyyuXG30pcPO2Rlry3vReIeJgXLQDBnlYLG6Ya/q8kiLMmXpt6Hr
u1y7I31v3A0ti3eWdg+d/hNUyqx8R6z9sztIdKB60twbc7E+Oip3T4z915PcZHbSLHONgFjiL9Xm
rW9g4A0am0J/hEhq90wi2QsZ8O2tbki/km+5BY0FLz617pXO07RjmnhYBpuK7TZZkYznSbgw3L6n
szNEGld7C6Rrn4apt29jRChREk/as6El6QNBZFeH19m9tdCBMrTJ1B1EB//Ve9O5ldkH9GT2nNil
FqRXWJNHNMKm7rtb2smO/BmoV9ldVxc0WRAkxZXn36SzHhkCRKbobprxYmtpVPZOdSH3rPWZG7tD
oDdOHInRlXdm69SPw5baH+QVlG/SqOwATu91hXEJ60Rj+2uHaW9fmVN/QA211yyv8oXllDdD3jqs
YRbuKpIZKcRbH0jRtU8oWCzcXfD1nnaysZNja8pmpzGE9Qua4OFmlTz48dCJJlwqxzpmCv1j5Wpf
XGuQ9y5/3x8XIR4qBCp3W9p+OL2hRzj0ICcF4a+e0DOckWscZG/9hDq4UTgy3QNvO+GyTnmo5iQ7
ksuoPSsYmgD1I0Jlad31qokmFaOE6OJdF9OJpkGAEHQSuneZ0U1fhqFXL5SYzlXil+o7Ru5O4st+
6s6W6cWvspP6Y1kO2p0xzM2NqdRytyxL/0GeDuQL2eTJ8wwXdS80y/5EcuP9cNOkusnTNIuMhL+n
x5jGdE7V6X7KoW8X25mJZnox12+G18vbcupXAexTV1HnyeqxqWR1TNps+izmxRn9zBTNSdHtJ2a1
MRtf6ilAZcyZJIPGdsPaZr+eaP/UfumgYMS7ymKrHNv42Wr0kQ8fPMvvZ8SsKwJD8uVj8siZjCHE
SHujeK1tb3nrIAiRk/TF0PlNksRxlI1m4iCKz7wz2AsallzMoUkxBI4WC/tdtWxB6NiLd8cY5d6z
hVhRHkKsznPp3XlF2/DDa/ABnGcyGNFGtCiYW7FdFigajkwouy7NmvR32ZQ9ls723ZLZl7G0xl2C
TvemUwRrjuP2xmCfF3orwdeTvDuM5lZH6LkqHwkaxtaGRO7udVt7bRExyy6R4DSFO94aZqej7R+T
nWSGfkMiKOGlxL0yME/mXVwy5keRtGN3hbkwS5Af4IfsJJBMvlbLdhrjD5C6R3c2nhGHf9Pb5Oiu
6qud92+JYVmHUonyoYUuPPRaBUqnlfK2mBChhUWdXvO/dLQQ9bZ551JrulBi4XcoC4EyRxYG5yTX
hpSzu+FJ9HkeIoA0e99qjPGcV6my/Kti7xtuBS6q0dkY79vYVg+FtzzFS2keyPCo3qFxt9rvZs08
0FqaP6cMlnUrZbtflxq1Z9PIA2IyhUaQbe8DTmei+arHvrKcGI2CSUynAHoLhq5+cFU2HyZNV+9V
Peh+p49uhDwctwTl3ZhV3jw4OQ0X7AbAaaY+bY4EZcyvaKPZdFx3Mls/VXYTOPVGzaoxN4CPcdKf
/J0qKhANNmG7CoeN1ekSC6VRL27y2YVxylR/kQiMk8ii1Rp1hlfeThYhQn7qYERRZIncZ542sORa
tYnky4DL7z33SSySgkHSNHyB/K7fKdi1Ey2Keo92yOPlHr29UAJqMd4e0I8Ek1dW8KTptlvMQfvG
O2xEqznHh3x0t3sxaWO0SELB/WXs6qNZueJOS0zc/7UFrr4AK72QmlVFMD5I67Ft2Y+xm4Ypnl2n
Urkv0Ik3RtnX39E3pns40uTJmkT9tNlArmPDKCWFm6Oo85wHzzO0r4ldeI9jbhh3htRiny+pflyX
wq+lqpOncS5bm1/M9VOX2YbPpNp7YVo0PMscA/VwHNIfLCzFOZnm5YWYrzQLU5nXOx3FxVf4h5Zr
SPJDonCYL4ZUnfVNgcZ1uN7XWWMeG6iac6pfcx+Eob6kzRhfGrwAeIHovczwsaeSA9uXEt+KDX8A
r9hz5mmaqJ1Is3TLxTu0k0T1TJchvdAZnF5zi87gItbypvamnrDTGmWG1ieSdsrWrYeK89rJKQbn
c9Zb46rXwRqFnOHmATRwrRJfzIZxtCFFOPRRTR7yjqasX6WYlbeZWx2Sas6+9H3ZvbeZpemRqTE4
ILcCdWrI4Tx7GXUsQA131SML/yWUA2VJYeOqUrttkyk5C0erIh24+TDF3eQLU0ektCbdPdtktgNF
xQ2DjVgFyequr0KvqheRClyWChcLw2aLKQ6r4ZzL5UHGcDU+sTTjoeESBNBOU/3kfy0nmK2Co2W+
uvgTeqJl1rEo134UiUpDLB44hcRGjrQXGPBFH3QapprG+Y7fbn8UTbxE0zYZF30qkVEKDjznuBPT
NzC87B1xUdVFsW4PV0TYmtNHM0kGou9MDrt/sIw1BKrfqfWRC6WF3nSLoKgqzT2b+rpfpFMeclNo
5msZx/3PycgKSms6h9WNYZUO2Pm42vPJW+GW/S3W5RoWa97NV0duIS5/QJH6ivg3Wmz7bSyXEtcP
13wsNtM7pCJtV7+c6sH1OeFnNW87IbIRdeZ8Gdq5ZSnYsMvw4zz1kl1ZAdQMRLSwaW9uEyH1XI3b
f+GUqc2gyq2zzbeJbDguLcliOTrul3SywXoEyq+5ldRpwl1+bo23ATIa1nyzibr8bqMX2vUNYstg
ZYcFyJon87aU5fbFqKz+J6SBc6dttvjg0tv3MZ4x9se5a7hhK2QZ+HdQE55/Pfe14xKlAdZxVeFp
t3TDFOv5VOLaP5lFGrYoEC7p5GlnsM/s6x8sp5xb93uGNIfuOgv3l1Z3kd675nzKhsTF72kWVetf
EfV3VGR1WDRW/MZIifdqKlIKvbR+qqbYvY07W+U74ZrfC4MG1BUItQaL4Qn9zP2VCs1zxJ7bRgvM
rzahHtNVFs9E0A07U2vUCXGvfkFWJmh8dGMn/XGq+t1abcNxLVsjakTaDVFp1N0XM3OmQ8b29YrQ
NB5Y4RPiy1HQ9TfdlhHSy3Epmud6OPCqqlPrjvo92LdwEDEPmIkswI4iGJYhroJlWeMeaRxea9Yy
bXeZrlMYUA1/N+zWPdJdVSdjWj57ffrsevGiUQL4RYa9hAnNGro1qRjWzBJa2xWpoI1SN0jfvVuk
ZuknpAjQJLqhFZsPj52h5GCN36iBaU1r6VfKNe2DDaXIJyx/DH4pzZ+9Yc/9j+u3IBfMmQfvcUms
BG9dY0KSuU0ppb3DOHNFbLdafqPD+eGL4fj1GlOCb69212GXk28IMURTYZzjgvYssbyfwGzvBtZg
m8uKw3SApPK93BxP09Bux262IN7a9V3jqzg+mjArpDDBon9YF6wXlLuE3bp9dUf6cGrvlda77Nz5
orXSfINg4srZhn36i8ORGVcd0V0yX9mdAksk7TUbeLXPQl/mgLNM5s9F7oZXjDepyvaEMAkp8NA2
H2ux0G4rRyQrDbWuWDDCMNt5iIO4WmVQQ05wC3X72HOkVX7DZjX7w8KWPOTGsne6TexrrS/CsnMw
plGj0Zx7Q1Q7zeqwTZKG0nxWOv2pgRH+QSsj88I5cxctENlyJPbtkWCC5B6w0i890RfUgKN5F8dj
MGQ8h6uzYofjuhgA8YkPMNmGxdDVnXliE+9UT97bLEz5mmyOc5OvXRPk7qbTmi2X0GbvvRkzx7xz
p9G52uK3b5PuZKfSLsuAw0ETGcs0B4Rw177lefPdMrs5kaSaWCPPTJjWVdRXDxLEb2dN83TqpJf+
UB2W0g2W0oFpM0bLU1W9lHhhPCs1bo9CKPnKvB7DI4kEAAHw2JoRwTU1DgmZboZWNbivrkgLerCF
AamFkN5Y0xg5/NAc9Q2wtUF/EOB4mAWAmFMVWHC0vmctZbqfOUvu2aYzDVpSmwPSTuIkJEhVcdxa
kWemHsQoVgIZDm+Iuzc/3tLhyBTa3YK1b5ty16dyfMRSQTsUHO9rVlO3nSm7jFTBLM/iIS3W7Nwi
NLpx23LYJ3VXhCRJOreLVbWHOdfR5rQoFiC0qIF6HC+6OGuw3ajvgbTNF32J/aozvqa1880rPNu3
8R5CX+NMbeQkJHiGVecEw1rcOWNsIyxPtMemRh7ZVqZ7U65zcZf2+XOVeGgViyn52WK69yQ7y3oe
8zo+phxBItFOT7GBFTISlvlxLmftMBa4Mi3spJAXVdSrbHyMxaaenK0s93Amzs4o6TLT0DXv5soa
ycpsht3Y15XPMOR9dDvtpKkCkWdcgtJ2cj9aPEZon38OVCsf64b/RSOW4EqVBouNcBHpup+nTXnU
jLqI2o4QDJkAjBcQrzVPuKmizdySZ4Dw3cY81gSxxnwEQyWEXT+svtxOCgHpxUVGZCN2tRAjClbS
iv7T3oq1cVejhm/9ZjDcyLAvLZIKH8PvZgo6u8eiCVVagqA4Kxs48OKEQQ7GDSLysuo8pWJ8Lz37
Y3SF2o9i0Y9rNfCn3cJ5GLUuQDh6a2zDQTTUd/WgrBPg7oXeb83s4Gq7lT3Uwta+J802szRRDhtz
udDOn9YTDbAXRF20FTQZMHgIDDJwfTWNzdHs0pOqkJ0M3VJ84IyVBkDBX7dN3eo6VcU1ChBLN91Q
uGgQKM92IFB32JRAm50epbESrlN7IHr+UDHJ4ughT7YgZr5Dyeo7xSr92rRRSpPKTZOScsJGGP61
cj3nVE65FZq1Q9E+LjvFmhtqUuVTiEPS97qsrCenVfhcq8RIsK0ShrOz1mw4FOvaWPRa6uTGFmnu
7M1St9+7SRfqW8wv8Hp2jUPd6+nPaNRwCZsnum3E7UU5720TUEtHm+uumJZ5Da2MLl0fYmHFT8hZ
kP+OXu3tpWscMcUKldsaN61tpAwwp3leD5Pc0m+xxKiMypdHqkv1OnsW6ZYxctTNxPum0piFWLdN
Sc58IuKTk1KfBAqPufnd87L8wVPSNo+Ms7MiWEfmIwxos1vscLdgy5cF7hlmfcUNBxcA9kNHY4TA
euo5rY8G/jGbp5ykPYvVlnWDiFJSiDd/Rr4OB5I68p3Y4/HbWqMX/V0e0VneWPqo29D2UNcF6MDI
ENoGYmvaVR8Omc12X2h81BSDE9ViTJzUA+5lbzSKuygzZnyMlkHeSMemhy+kD6lvs1oVZ0dD6QaH
cDEz49iXzbdEw72BOdfFZn9XdXUxhTr12SCeLB0Jqm+pSj3YHEjueOKS97jNWiri1p97pd3KVf/o
cIcIFd6Uh2JqU6ZLa+uXmbefSu/rpKZHu13erLhfBp8Xlzd+M9sjcQG+ctWwt6quPntYGgdOx4Ne
pjQbYdKvkI0+PrJ3V+yQOV2yDDOQiDKASnUQFtBxsU3l5zbBTHeW2QdXSzei3jAAkDE1E7lyUCYO
U6nG6+cnD9+QFzU2BAqkJk3qwm7PGQCDVuR3vSniCB84HBDchCZFX8fxG/VCqUVQaW0oURIfJ7Ld
v6Z6hhASNc5ygiXUVDDZecbBN2Us3BJkK8pRseQlSNFRCmbKO6yaPoYapQ6mvXlZn7Wisp/a2dM5
aNE/TTXBcMTO3nsl9D3pkjSMV9b9tLa7EPu+7W2VVG1lwCiLzgai9PTidOXbPOvmg9r0WO36wVy/
NlqaH0ZOx3eWNzi4A246zS/GehyJNjuos9XT7pZCaK0vJbcBHkxk+7JX8cWkNfSD2pQqZMviczqp
ikYF9487KRKpR7GtFy+UcGnYd90+R+c9l7p2sjzBvKCf8pdyaA/d2Mw7u5xfh75E7lCrFwbI+0Z3
5aFglhSNG/5h5GN3SWh3Nj3uTKCeZaTIupK+DLUsIEYaKhMCNmlfOVr3s9rSc9PK3Ec2iydAF1Zz
QdAmrlvIKa082NyUDjxBA4lh4lgHaYMW0WjQS64lceQ1NAxuUXb63RgNuwFqbOYDqpLuDZ9dequO
1R7tzGg/KjyD4KAMHpA57eLUR/Q4PRW2bixBqw/5IY+xMPldXiQTt3whcw6TgpFmnRdgnbDxc0l0
OJWjHpI2Pw9y5GQxNekNkxNGDkZZHJbOw+6w00aSOCxSLR63JSXDRerzVRvsGgcMZ7BjgGxmnIC1
w1vGqvhjI9Y6qIBrnpwmJsV4WJr0ZG8WS5gtp3tMqjx/MvA/Zt0QpyI10Dy5bW0dO2OyKjRLc36e
OcfcTOgMcRjB4YlpWoJswv9DATVoBgD7wC0PhDG+5v2Gq4+7uVHqTN1+dvWMYx1eh7JhG5wTe4+Y
Fd0GSj3jjgqu9pOOqeIUtu32UDUfWI+JT+SNIkDQJG7z64l33oz0EV6vPpveNAY1Ksv7bNucA6+S
ee/RDnq1EkNGrkduAS54FfWePfjG1huBnSNztjIkrszy8ls4J4tj2cTZOW7nEyvuEkyc5XYjq/Te
MXPm/nV3nYy1sf4Fm6PmJmYKFDa5l6CxN53HcfPSO2wC7R+6J2Xs09Vj88izxQxHy0a2OQvsFZNx
DukhmaGW4GjU5GJ469LEfsLAknFMo/MoKTQsM6Ybjzaoll8zh7raMfZhxiJLg2rCrqDVcrop+YrX
eG6XT2nZ5PsRJ8YvbcxaV2smA/25gmzzVyTtGDSKqydCQWKw3yiJN7+skx/4cBnv6MvSy2r0bcg4
UQQGoKJf4x4ZuPgTBgYWjdypoiYY0lxPiXDZclQ98enMdet+E7N4xxDiU03SvLM9854Him493ST8
uIfsPhF6OYZj1l0rByspl7O3MbreIyruxz1WxqxmSddPBx7rluOjSct0Lt0En5hUvchWu5pnaumk
hbWH004guLMgA5t3W016fLBl2f0w1Oyb9NxjaQ4XtE7rsdLwI8KaauqCYc7AZ5IhjR8UzaInnq70
S44/7hvmSUXoSExi8BhQOxxptotDokPQypH6Ml4nxs6Frr1BXQ4v+WbQmHLLlnb4prvHpDPaAGxM
fXpqc8MGOXSEDm99ar22ua3KqtyxWxSRI7v+BpVMQz2Kbpzxi/57lTwGi1m1J5FRfRmqKG7sVelH
fFuAyNlD8HAq8NHsrWk702gZjluSi2+5Us6r2XPQxgoI3F4kPX1YmeyXNEt3YOtRYSzjh0AWQ9bd
VfEnjZn8CMxKbuNtXu55IguO1Fb3jrti9sP0rpacidqepDSm2V+pdxBFMT6GYAjpGvvwjfwzp0vy
vBJ9PAYMN9wl0Kahf9KXsj9bed3aZ82tppth1SvYJTHjsU+tdWjThAk6Fi73q5lgGCecUj94elJE
jTPAqOho86SXyWe8+Y1z0qBoNXRJ06YwZt5nXr1G9QwxCZF7SboShESAUG19fSdq8SIr8WmCdj7j
QtQ+YhIa70S9pNdTLZJ7K01fNXR9l3VU8tlc8ulRrBOS7+wBt5hiZ1jZ+JbXTn9v6+byJuJkiDJA
lJNZY/0xynh8Y1l5c/LCvFvF9Xwwl/nZzC3jVBW9ti9UUt4jo8yD2J7yj2mK+12L02TQlVNKqaKx
OgBYHagNU2xFGmNIAvAPGyeXvt1Pnbu9l6rtVn9YN+NHaV5NLPpGww6Uc/IpS7HwrPCiO7Row8Le
kQjQmxELFCz/9tTSLksTWraycej7OMO+M+V408wxgk5H199sDz0xDc0pLv02LfUHmq3padoGc0fP
NuOrymVXN1p+VCga7hvZ9lHpeXookso94SQKFFv9nOnXOAt7RoEcbs8x2uuuZmkYu2SJFsR9Vh1a
h64xEqJ3N0k+oJQ+XbqtgWKKncb6bpEgam3vZPumrT9xs619zxH7Cjdjv8RBsslXK0zK6VZ16naW
9esysuwsGxFCBYMhoa8ac2O8RLDcHHUrnFKpH4upeVp7/QAxFEhtSg5rVhWBPacQCEyFkJcuDLLc
kXZP2ePwaojDprU3hWkdxmy9tVq636vu/A9757HlOJJm6VeZBxjkMWjYlgCo3EmXdBEbHPcQ0Mqg
8fTzMSurKjNKZNdiFt2nF5mbCA86ScDwi3u/y0aIf3LfeXO2tXqysti4k9jOdj/74mLV2GpunJ08
N82fDPZfz3ZFx1ivKaPwstZ3/3etBXUjq/vQzfv4Q0sS60QLLLYrDKJd1aXd5Vc942+ejD/4DP7m
8/if7QWhXwSZdU1w+ddmED/5qL6l8YdKfu8i+ftP/mYIcX4hhshA5CklqijnGtX7F0OI6+D68Awh
HM/k8XNNh/zND2KKX+APCilty6P+h1f4Nz8If+QwW8VgYXpSd4Tu/Cd+kH/0TSAaQFSJCUE4wrKM
nzSHA770UpTZsnMm1V7KtnbfWlePT57BqQNmUs3vvSY+o1xX3z2g8F+mgaeeM0KgCq1uqkN3rFVI
FqJ8U/pYH0f8b/QSafHNLuLh9f/LZXZKvyr0wT/6nz1HX39vU/pvZEzikkIXKtGp/uuL8VmxOlMf
P12Jv/3YX65EafyCJYkzVnjXa+rXC+4vV6LUf9FtIQ2uTv6ci5Jr9O/WJNt2HOi9/AgX3TVQ46/W
JOMXiSrcAr/HVcyo2vtPLkXr1+S/38myPTb1jkUSt+U4UCxxKf1R/8qMmwW/pQ97mFU8TPPeYFN3
xc6iQWUO8+Y5zInHOeFE7fIFzV7/fTYMmJveGyxL8Rjhjw/tdvrWM9jZ5D2ZZj36hgDzvMZEoK2e
8kZ0N+4Ys8zzlipYRxougCkPTqPlAb7dZF+x5NnEcXN2myuIjwEULYb9Vsum3TrD8kgC9PeyKe71
pcohSNidj6LE2qy5BpvSPCMlMZhKau2XpG4BwcJn2ffLwsbCvu5463j8knbFXltBghZXbUEP+BJV
RXwfA24IUsPWGLctDLHMrLptcLPc9AhPj43WOLdJxQxh04CwhehVLC+RjJ9pfj8mGrtc9HRRI0/s
k8ajHLbgHLHwYpwI95uy0LCYKCzZDm2TddsAnzwYuc3oMFrqIG6lBo5GT3u5cYdlnjaZrQ8/9AEa
5BLDP+MJ/kDTKHzZJGHSdvkOglLpV1pbndyslgz3u+jThIe1dxjOHxME4ghSWgO1l3TxuNCPiCJ2
Pntn+aJmmfhmubZ+M42dbyDjAPliNp8DRptT5IziIJGnbVKq4wDZqXVaSWWmwa6/Z3o/7Sgg3Tsl
GENPsZlthgwHhi5qjxLGtULQwsjyZKuObTkbj163fmvgu/j0Zi16pSF/M+vljX478Sc6FEZMDLx5
FvPszYewucZKMwtk7TIWP9LKy/duLb/IvsgDZ+Svr30Bs2eiEgzHUhxr1+EC8PJij/wiuUnZhKWO
80wPkx3hd0GHjOf0uYtUF+SuQexzm8enrI2Lx4mtnI8GkF4+l2Y4pVTLfWNdrjqSkMxT+0TP8cr1
Kr/PoEtCocEeWtmaBWWflEhduudIi56TZUZBMZf0c91LBmo+GMUod11l4ijQrPeC6h5qW8eOtpnD
vHfZTWVmty2Hun8RMYWM7XiPJNo8U0zfV4y/YDp5qH2Ab2+6sTSRCY9C7tAjxdEpM41W7cq1tw5V
lLJAi9mL3FvAClh2a1qQqLy4kyh+wpo1+aFM9WbrcA3exX03HqPYSkHPJ/BckDSpVBJh0DenQWQR
U6NCmTd2VWePXWbBSmhwE2h290Jg7fxUSpArSAXEHtFh5feWc9FFBpElHcsXIDmpz1cFfdleqPjy
DGogeRXRu6qbMYxyo71N0WAdVyDp1IcjT33mnZBahkh9rwHUBEz+mEXSuJ2d0pofYgagQTNbYFem
wfSBmcDN8sw7oVgxepG9bhw5pQ8TIHw01d5wJ7IVyp/mrF/7hdV0z4TQoWTceyKD89Ss+kOU93Mw
aCxCCFett72QjS8I54NdGCdB3k9X0ErjpXsjsasiLPGfITMVDlFs2vC6dNK5MFx19623RK+FcCNf
Ey4C11Fk5DMz/gPusty0rp1eJEEQt3HdOpC27NVgXa5rZ1mqdVfKInslp/tVMLzY1oB14i6u9k03
3zf9aHwf2UE+phPDaA0KyroxR8fdsHxZj14CrFB2zSe5GWiAzK68c+mS8Ug6075n7s/mskHm5xb5
Fv0HoruiOWvKg/lUGoELDT8W0pfsTX3a6JpAv/ZmhpjCnXvlqpBPSPDxmLg3VlFm99MaNbeR3md3
CTZWBgYD1N103JVW375WYkCRX5fq3LfLgIBCiWBIdQNFIlvFMVuzC5jZfAszfH2MkvVhtulSDNj7
Qb1M6aHJhgeeQ9phqKN2aws7/lR1ue71QnuO51awVqnmTc1I7I58SQYz3ppC3vKGoDLSWyZt+WMb
Y4ixUYdvytQakDG5UIJpUjfm7EXBssKL4toFBq/Z2hD0GqOwKPXKnVC5up01jBYwT1wWDIUIGE1w
CqdXYiIKYenAzGJh+MDO8ys+hsUHIEo4toRuSptuhvmIxMgcujUch4jjJWIpUVfRC4kEPBWvvwPj
XZPY94lBSy+NV2/kbi5swwnjCFpyflWe+sZoW6BnzHj61OKBXUdWTerZaLwfdpedymng9NX33pQA
wja8u5FKFCw5Yo4g85Lp0ZiSYYsKDVmvlj26s96cXAy/Lw1Fa9iy9g4hJb7gXtzRbzPG4JnASE6T
7wy/1m0rm2/1zAWFEfmZ9AUSCuZlCqpCnFcW98jYF5+nXXZhsWYcBk2Tvrp+015OqLQ5xhAvS46e
XlbfKmP9HNz6y+garBu11SSx2HCT0O1qKC5o3I5zFN+nSatOnmAQE5vGQ6o78HSiEUJ1NRqBN3TY
XdaKHX3mwq3BKfEcmzF6/i5u2Zj35d6c6w9QH09YiPMgIl/Q6e1PUPr7ybK/lQPy1qjXmWeb9rf/
LXf/Kz78v3RQJvaof13unj/ij4L266d694o55ud+q3ftXwyDwtW1KIMN51dX/W/1rvlrJYyr0RQS
09U1P++v9a5DUYsnj53e31z6f613bQz8gjoYkCJec17rP6l36QD/aEPEmUdz54FPNaSH3frn3mv1
OkOMS1YegGguYeV+IC2GhJPiPkqsJbqChDFHkR5QE7gUEAAKolDMxcds2e4p8zp9M3feLrMxYyTN
xNObgsOqvEtslTKA30exOECE8uGxU+xYI6o8m80aotVgwgv91DG282nx1N5LrPfsWox1zmnpVqQ4
dhombpZu+jF6YMO7cdCAIJeOFElU0WUGuU+OjoOoorRvS3NxPtxUL3ZjLsOuNhzsQ3I9FeVaMuNE
u1mw+N+MWbcfNG/aTqwIMFV5W3aKbG2LAZ0sS1lSVHQ3GGLFdE9ODy04eYcYmclwSQEqb8tBR7Zl
PKalfVOjUvGNgclLbfwgW2A+YhhCv6UQI+yMRD2BBTbukMjW23HVGsRo6YX8CeQL0+1g82HKvjFv
M5KKuG3zM8qJXYttaFM17cm08Tx6oi536dx/pQ5Zz9FLJ01qxRYtb9JezSlJcYZ6+eLYiNbaISws
MrRKq/V1r/rRMxflJM+2WKiD2cPevGTP7NQOScPDUBEQEYysK4QFxkpbs722DA+aYY9h3HXzhSAo
+2C6JW51Y8ZWUocEbvDRuNigSiDyT1WpHhNz/IxsHjMxGKjtDIHQz+rSurNNRZCFjRNpAe/rwzjL
dl5vRTwBPPtgyHV5RoX8aOatBerNtAb0ycnyJApsNJuu65tdr2Xx3eycZGlfTMoXKPtOdT8pDaHV
OJ7YQ9yRwxPkufMaF8u5yIiZ6ocZadikGJV1B3QRFKPx6xRP6mZOQxDu2CqG7qxU/yOvnhATNDz1
IAciwGShTFMS9ugoZzh6YwsCTCLCYvsniG1szwsCuNye4JC6iLE98Lvtcpg7cYnKF6No6IbwDQWz
c33t7NAyo1TA5y9GqpA0L6O9mdEWdEy7yVguvUnftZEANKh/oLRKb1Zd/igyeSIIZ4O2+ghq9N7s
mV9isqlz41Gtif4+kgKBJqZOQ2tAEIz1aVuxheHfXVy816XCNZuY9r0+rXjdGCHvEJvYXxurHW56
lae9j1/euUc5ibg/6higWsr7sFFE+JLosRuMAt6B5KHhQB5L8Yqyg9UGj6X0FiWBOCRZrPaLq+Jn
0jQACYL9OJi1WN6XvKv9pZ3q+8Qxx4PrVsUXHpHu02qlK3uJPKeirJybxKnlTXNF+0AznbZghGKe
qut8AulXPq99Oj97RLUdM9GUl1ItzIrHa66GaiQkFMplxF3JSCSKvAoprOY2H73pQR8q82zr63DE
IKW/6wT60bbU83auEUu0hZMfFNLHu1XVyXfTIrYMSfKisJ/kdK/1yKe+DlN6yvCy3dpR0d8UpLVR
7I2juPdQcT1O5tie9cjQoS3UyYWyirAHxOy3XCruralBHSCvi40E4jvdH8rG3enkVZ0lbzBIeoTQ
JB+JP2NSmb9OIf4+pWAGghCN2QlPAXz3Eg7CH6cUOU1UbXZrfPDiuDg3OJPGQ9aN3bm9RoYMkZiD
Rp/YVxisv8nAWoMJ32QI3D4OrX64OGOnbQtzQeHuZqzce+x/AfoDAb9IknthpfF7Hw3RzDUX2/f4
XrObXpRnN3LYAbZyvad9p1whsuy0xNcdSZtc7GhGi2tJEoFm4MTMNexNstjPSiUJY+OpvHMGcJfB
tAzRczNNhoadglU50BGUxkFS8Q8jwkloS1h5LtjHcDX4HXTLeSdIWMlCQB31u6YnLQLUMa5DG8bh
xWQr/I6v/IirY91qBmQV9zpDh3kGwihoqmuaGWYpnDwFpKKyutVYou3BvrKTHczHZu5vk0Y9RQrK
bVOLnvGOzfI4nf2VDjOE706yoDasvjshjtCT8qZbrfEmUvWtm3L7p2SmbxGFw5tNSR8b1BKiwSME
Z3Lir8loTyyjJmurxaBGKwQh53rJGHVItixukmePDSyJoBliuL7rhMUEtC5bHPp3FmKOuJ0a2wVD
kHW3KRPO02CL5MLG3LiFf9aec6aqjzUz2vskNw1gnik5GXzX823VOOkJ6og8UW1yvVNKd99cMjIs
loFm8r0s2CfNCn4n+I/8sFzvGe969yCSHkIkVPo7eRLDkdhI84yUdn5o2hREiKh4PiM8ODeMIIKK
oKoPgjM7eO7S6rb59Q4GCzkcxfWujty8eh6vdzoqpvjQjOZE8c05gOVB3gA+dm4aq0ZX2lbX66D1
nrzrGZJeT5P1eq6s1xPGup419vXU6a/nz3o9ibBTqD1UQ3HIPbZ3VexwZM29Kl/ZHQ0HCI3y0JBY
Bx1mgOzdO95HVhjLTRNpDIIQl94nyP178nPW4YYCxPlKf82iMHNIHmlS556/rd0N5C36er1YYYpM
iCgOBlnAXiPlzdDDJBVKDi2p2yJ0LkD52m42bVFGzjgym9kpfT02MQMQ8lWO58rNPF/YLeaklUZ2
DYxr4Mden2SUHStq/eaV+SsRk4adN/11n5z3+zpWY3xrFCKmIexSC+Bjj+AzBJuL+0uRDVBtBOIV
a8OGaYkDuRARGZarvfK8tm1EfQpTW85tkNU7r+1N5EWjcfLgpj4QGKdvC2l2ocosnYAiZee+uUal
2LVOUhShpnRvov2r5QaPJtO10WknNAkFMwysVIkWonmhAqLjHQrk4aN4W8ljYzebVDpnC1IKySWm
t/qtMnvjMe9bPpeqxVCwINyCjIwncGkwbVb7zvbENnP7Sz/eOkiU6BXFicVBc7LSRGyMXot8alTk
BQo5qXDZB+rRIjeNhOxZ1g0rbgsLghizLygOYIZm01e9MlukbbCG5WLcR6KdznXPPYqA5DN1P3Fp
ySOZqSnnzWIEuMinW7NGlJa5AqVj/WBJ/ZFsS8m6zbvXIww0Sek6rO8UNm92hDe9Mzv7gqgWH9nm
EQvcIwFUPPNS3bxFY46mfW2+FmAFrt9RjP2CBByVTPc8zi+sd9MftjUROzesIxLmer3JmMJsZtTm
LyhYF1Do7fJD1jrX4BBji/MBeZJbg4fIjTf/2+f9V/o8k1UEO69/3eS9fu/6/7P5XtHq/b7P++3n
fmvyxC/CAftFj+fqFluNv63XPPsXz5CmAz5UNwX/p//6a5Pn/kLn54pfN1+G65r80V+bPP0XG0+P
4YHiADniWsZ/0uT9A9JDsmqBImLaqANcx+GX+wNHy9LitqCS2KlkyLctU+vNGDtpAN0D1Hi1/AnT
8tfi4+/FicvW3bNQRVmuyydCNfYTeC0zZiQ2QlIK5V28i408+26xFX8Y9aoJMbJOQRmtXbsZ+Fs8
45aRyU6W2MPLqqICTIdhXnJcIGPwu6/tn+HZrqubn38vwxNAi2zDoOP+iScmO47PjIhn4KjFl55n
MpURixZ3tfdGbx2lXNFSFKbaRmkxB8lystUg/kOO0fWzMXWbfSs7LkDGP/0OuUe4ypwN3q5J53YX
EX125OlVP//7t/pPvnHWqJ7NakbSxcjrn/8OdUnqypgla+btzNre2/nELNRN91NaYIiduulPPliu
058/V5sS1eQbtw3Wcz9dX8pQupgzT+4k1c129vB3ZENj/Mmr/Mze4ZMDF0jhKwH3sSL86aoy2P62
kx25Oxv3PJBmnn5odh/HMv36H394PLLZQErej+c4P72Qra18otfLN0oFaxkt+zGlLIpys7o3s/xP
8Ej/5JtigW5eV+8Wc17x04vRktS121nuDu+P8AGXEARIxk+A8LbwqUX2//69XRelP39X0oA3ZTJ2
Ys953bH+/spIAduvyo1dRg0WwdhjLdGVROKx0BPnUJfJtVBonW3ST8Z+rQmk0kUZfToF1AECxVvA
157aIYgdAzN3GFZQzlCtm14RUGus973RlE3gJZVsDwOOR1rT0iP0r1mTcVNP7QTwYNWDwcZ1tQEJ
/6DKUj38+/eo/5P7XDJxMzCWchb/w/V4rcLZwqSAWYhFOmS25h3owgX1iX0hX3fbZFF3qFT8gyq4
CS0jN56n2PL+5KP+Z9cryQ0GNYIrbKB/f/ykcT5aFT2l3BXFYB1mKz1XjPXYEiaO/+/f8D++khQ8
eNiK09PzWf/0SkkDrERm5I25UVr68+CB6KjLL12C6/ffvxJX5j9esBKwjS6u6FATxuhPR0tb6qbm
Gp27swhnZhWgpXvFiX9vCGd+dDQuBKPtn+N8LrHWw60Pek+0pBhXFGjoSac9Gxz0Ra4rh0032M7T
gMHxwx5bbz85ZP1izxqWJ9n11m3fj/VNnuALqlSyoMvUh2zeFh5hTy05Ij5G9OEg5EIQO5vCrVTV
ssN83wZK4a0ybaJw+YuCutyOazvaTT2KxBhf+GlIMhv+jT6jFE461hLjTPnnovOM0KF8LC3zUIuA
tVAUmNkXTP9MC1qWyPSRb/hzrDua13S/dlYHMlAUG5v+gWWrEZ30DGJZ3ptknWGcSexU+V2pYzye
h+bZAgb0ZgxV84FlihV/0lYGLTIUdlBvSE6rcdlWsir2qeizJ03gEvBE6RHg6DZ4UqEgYdkGqP/W
sLg6obWNXhJJ4tIIpOqrM3X034jq3nMte60gkJPVrdUO5kt1Z0plnt0yCVqR7k1LK/fIQ8Es0FwY
j7ruIaOFg+BduSHd3Ups2CbuwWB0rcpJzusb3yNoZEOYMyr0q0byONYEEeN6LZZbORAWg453uApZ
jWhwYZ62KTbdafxOycRnMplgVYjXAaQy6OeW6GM+MtMYiAUgO0vvqvGFjW/Wkg/SdM4mUkK+ULYt
iCUr2V+8orQweQnkzG2Lutmxrdt2dMqwbkXU4cC4wrPblUf/Jo91XGkkjtUDxJzrLjNGbF55fN9G
N/LxjVpnf0So2IOY75ZDaNQZqjW2/Q6jGHgKc5d3M4Giv/FEntyNcUuSDc5nXscbBIAZDg+wMspa
FBPmcpIvKLH74oWkyGozYm3+SrQD78GNbK54Qim6p8KiEApIJkMqT4lD7pTyC91yf6yxyUhagBEj
zrtHm7HzjIYJcpYPy62Rl+1xdXqnDlL2iNxCeA3pxZ2dsVLgbDgPyk/HtBGmI87TAmmp9qAkSg4z
xqc9MgM6OXhjU3J4YklMurYqX+RlGXhVRLT8HO9ts0b9MVc6v28yKRNBudc7KVgspkAbDYfOLUaW
7TDq7ZE5mrqJ+6p8Mqup9/N02ZIYnEB8kTO9MVazjt9tD4IeA0Dby71ni5Lvdy5J+Zy5PooVwf4m
KQbyj+tYfxlNz71hAvW91u02TAeVUp+27RcZSSglxHW3B/ImFOPyzPBzYyTKWV9tpBceUI2WrJdN
jsDw5A04DBNSQw5JpTzeqx1vzC4tPwTk03NW6dPeM1X0DQ+JHbGXn6aHkSkjE3OBxc41USZgeg+n
ZUx2sPGRLGSJ+jraoLrglix7dt/lTnVAIlos0FtPQF8tDbmdRwpEQq2IAyE3DZzCQDc+oMIZm2Ns
p95NR9JD75crvIquiz266OgSL6N10yo9voNTYdwwjZYfKXqni7HafVjEsYlNLlIsFisV7Q3yMWk4
+xTvecqtgNGNXBvSD1nSj0Fp2Al80vHN8xBQe7WAcGcvy2YahmGvorU6gZXzIAxZ08p69qr7dVTG
skQrMt8asjqYIXtvTHs9d2abhGPmrk9G63anZs3TzznlxBXaNf8m0tNd2+bzfUd29AH4aHRFBDHv
yVd5cVprDYmJ0QIMtespltkbGhpnV4OAY9kedX7s3EdF+ShEXhzKpHQO6BlyLPHEv67juCMRW9vW
pjN9ryZyHzd5k5fgpgZNf5tla56sojtNUYLooclif54E4X1ER8F5MK0YaW0CUox0r8Au6mlbW8T6
djoaokyH/rIqNT5CAavSrbJcfC095tas0n7MTocr0rWfKZLWHahAnC81t7Kji52uOzBNp5q45ap/
aFJ1iwwKIpGuNf7KCb6LoupDr2tUTbxzUxH0HsdM+ywkH53bBUm6kvxnYFA3h8k8t9MQPVYiKkM3
ihm8e9bJqkfW7J6GGcp05u00De2XSEYkKC567TvLeu/gF99mE/4pJCGT81a5yQxuP162bhvl1+yk
mKmFRaIUZRUR1RfqsvnBwGWxLxwz2ikwEr7OYXNOS0yXOoOOp4T3+67kNMISI5vy6vIpnZnjvM1m
nKgkzQVuW0ciJHQtJ7Ww5hNBmrS694VdsWWLObxeR7wInwTvkgDVupJ9QZwts0fMRYkkplt/LEZa
YYEkx3hyh48Sn8uBfw7EoQcQkKWD5UOtwEmxFI+c/QEpMfqZm7C9BilHvmHK/N0QZnsk7xP92bCC
O1wmaFjIybdpiqVDd4gdzlnrqDWawalYL6NBZkwstYsJPcJnzNTeOxrRnd0aZWioEr1C5sDWgZHg
NRvLtdonwxFPbtq1+xrUyEYS7rjvuzw7XhNN9jgYhsOAhJtTfqjYv9tcFGNrGLu4ZoDMkaKFiKnI
d2+M4hYUmXE/NCARKpFU77VndWGL9i3SluymUpwWM8FgP3ggpSEKh2K/OmK8EKh+3dbP9vRdFatN
LIxAIJIpBC+AdFDPk+241TQP+U4BFmxKux+1YdTHeYr0J1OX7VaJ5T7Fm38kDwqDmTTnAeiTNr4Q
ZBr/sJGrhQR9AxL0FgHBpkX8j+3qcUURuwW2+U3JdjjrlRZvC0aIRwf0bc7xOOT7eRTzDsAR6ke8
hmFfioeWJanfmQmpS944I9iDUQdcJ66OGCEFinRDsGgcemgI2brFZJDfWEsKOxD5Yzr5M1MtfyBc
7qsxG8XN1U3Ub6ueT4QNZbGLKmQqREB7LNKcm9wa3hbILae5ns9zUXff7LIZbjGaNkGsF7NPb3ge
zLoLZdR1H2bn2LtStOOhtJddXmsvFbBUkpTWJg7bKqqOTOeyMGlIFowHp7zM3dyfpTvVO8FDcD+D
GqiWUl0soBGbCjNYgP1MfWuraeXJTVGwMdi7+VjDpqAxOJsxRcQoMzFl6iRM+p1AJ+iVBupFUxR1
wCBjvJ8T9UrodA9vZmCFNhZIjqawTji3V/zNYUG2sqpnchnHet2NEsBJYeA1XRv3ZKx4kK6G4wcK
exyEcXbV80QNfn0ksJtyJg4109Jt41ak1oqvlZPuh0nvD8WwKNKSO2Nv1m6MgXjkKWzOIDVTe90V
wDAG6W672gah5ywICSG5eEdQn1lgmKm7N5HCABgM2iHXA1qo4EpP3VHKw/CIZYy7PYt2yShT7LMa
HuHS/tq3dvTmlg4xToK7eYJTvWbrvm/aC1HHHuq95dhrw4uXGeN9cl1Jj+pd9oxCzUQDIVa/GGZ+
qlLnKR55QuHEuCMY4HucA6wGBdZe9X0ijZ97Z0Bo1DbH6y4ktfWTBh7fB5Db3RZKI9le6iwmZL6L
JtP7WpPTtY2N0ucphTIS0L8Jf/F1Nb8J1y62ntECn5yy0gfeVWwGUkH4Arv0eaghaPRddVGr9wLP
hf/aD+beX8jIvk304h2Kc3/TlZbyh0JlIDjYxBhyD3DhGcLTe2W0rBygqkIaPJtOzu9ujPXGacYp
HEYEtX1WTxtDGzJ8kcwvktbAMju1WyxIjxl3FdvX5JOxw8GBe6x5QJG0K1W3HfH4ZUm0d3RjvKsI
d71bGrf7jtpWMjSzDzkSt6NMbWc7RhMauyn6zGHT+Q7t/nN/3bNfm3xuWc12viYMnrdlZ/lxVNpb
JUVxXPJCgMVh9UYp5bShZSJjS4CLYetkDe3pGFtkVZ0MS83khM3UKk0kae4nC/AULUI3pTldvUYN
wxvODPZb85VUjqkAhXPN903fiiNOc59whN1Z5sTM3VBfSFfFQEudXzlUn2VuDBtomhud/BrwdvIx
Wc0TWo9XOBJnsG8kGs187zFbH2b0hTokydrw0K8uordmX43mxgDx8ZbhAoB0mTWsLz9dzXp1CtH7
rIGVvzQdX5rKXxrDHO4XUlRhz0LyXGy72ENJ1/cWClfwpUhEiX7LPtJxgBLBAocjpc6OLlGCCAFa
DbXIRG3rqi+VPow79OS8U2CtWK/HO5vB/SYpTbglZjH8cJfEvEvrmerOMYvtIkS91eTcB0suThU9
yzaj/zlilqE4ugaFGupe9TQY0ITat6Qh4rdiF7pjxPLUsgnYRg15wWN89igP77oW9OzM2RFaMiLP
ThqYu7OZvjnVVYtgV1R47ud8KxyaY68CepNnazh4mHEQKQg2Lb1kuenMz6BNaF2qhloS3No2rt36
68ybOgIIREQ385WyUW5QiGrDjuetwCGMPiAGSXos2321rFmIRdA4iaUt0JIMGRAjz3phvey8eLP9
PZp1IzCMatwlhSlei7EAB6Fn2lPTjOqTwM74vicI7cSmp/Ez09R2TZ+Mu7mckQ9B+DsjjClDizFO
4CbE0oiW6Eh2J2SGU/d17kWwTNSGGCOX0FMuw44Zn18gFhUgVYjG7RA8ImMs3hc0gJuYidfXKCaY
Pm31BaMlpVBPi7yTGQrGecmolTIx7J22soOsgsLSqH55H9YloGHCTcjtuyVDcThEFvC/KbNJWUVv
fZ9CRaJazJsj2L4xqDrnIWEQRbIp3/i6SLlH/4gBjFlKjnUOp6fRpSdrVuqQiSKs5DRvJTc6vVSp
bmpw6SEIUOpK2yxP8po0iamLMPZcB8i0RsmhWbEMD7Ph7LCV2je8DqbvNE92q22M+wgCHespGTFz
qdvATKnmacCeps4wv+RVpvvO3H+bpTm96Xn8pQKTeGoRWL0W6fqNdlw9yqlFaRwrwiMgb3RbPVfj
jSa6i2HYr7xsd6yUPCTOYIVdQjncWcviQza28Wvj9eKLUiTjCo3ZUKU6MywHwSyo1HSmjikrNQ/4
SgV5dYulF1c9TZ/1igwLwaxbN69jxmM6yknR86oBZz3Ght5fUAU9MKuoLo2G1FTJpPnI8sQkajoV
90YLmSZB6bxsyNVT97khP9uilI/M4xy/0Uw8vxYU9wnKt99LF4BjM7i3MLPVbVW3eejIOT+MMxaL
piXTpQW0tdPw//lN51Ws0PX0uCQLOjVb1e7G0+uJle36ZeossY/XeHkDLUN0PDwsJhzOpzvXGcWB
XHwWBHEIS6a5K0wMiST0pbeE3GdsKc3swOX3QLBPA5qwitv9HJvJLRr5LFzrOr0xRuiyZOoyUb0p
5qEALDGY48OSCesbslzIG9qKLWWciCDxTWd133TU93kI7WC2QwW+7kfNReaCellIoEzifnleSzzD
iHU0FYWeNvdWYGEbfZscewi1ZaLTW/v1WRixtWvIYLyoBcEvW5OnzBk4M6XKv5ZokbaZpwOxmuc4
RCLQ+XnX2Jcor27yfjx7pa6OBaYQFsk8O7hXi/VUqVKGGap23oW7dsMmqZA09W5Rv/BC6lIWVf0G
4t+80+vyDEEi32ZVQ8poAr+h0KeEY87rq/eG1eixt0sjXC23XgKyW6O9bkfjZSJs8SmPxvY5zU3r
JEopwkmzYNDBi0TcnjFl74qm2OuNnBUvnQ4g2yLsnXh1ORNLwfNXqwuv3BDQOfrkjWth6l53xIAb
2cT2Q/T/uDuTJbmRdDu/il4A19zhcAewVARizszImUluYEkmiXme8fT6olqL7tK9t01mWsl6U13F
MQJw/4dzvrNvCHcFad6gH4ehLAH9DgOMANN0+d4Kp/rTZKg9b99J9upy/jwQiEvUFHQ7omhoJg8D
H7V3x/0dZ/vEbp9D3XF6Zc+oNqFpjzFcZeaXbLpFdD/p4dGJYCkzyRm3ZH8aMF7WAwN3ZPLhBPkg
5OBlj7C39ERYZVY3B8xGQZ2Avhog3vkWmaPwZoBCj36T3esIGl/WdO9uk6RxgIrEokGozaehlTqS
Z2lvyQDvdxNyRXZl/YD4UYS8/wUAi9gyu7mp+VP18cfEyh3twjDvLJkJLBrTFxgBbBrzuOIMnd6H
JT4C35oOTGrlxvdC8djZRGVjFEMQN+B4yRMI8GWPXxUGanNWXvJseoA2KLLOoSNAG/C0yAAacbFj
qjPcu11q/5wJSQ+DIi0KSQ2+uIe+FcjuQlH3F8dth4OLN7Di8BLel0mxpgyLXX9j/FE/lV7XP0eT
1394vpde+eTpixnd7eXYuldquWkLUsfbF7x9Afb03318k52scr5qEDIwDPw8/MkMlgqfeXl9KdFt
g8XizBObsXOJgByy0soIJWrqlAx3v0eB6AhJYJEMVxGYiaSLQ6FL8OGdqv037lJYODjjmWZplFIM
cSsiZk+9DzqfoluwUvV6JCSVW0AOz9K3zID9JyivuesifBOhuG1cwsT6sSC/nHN4ozlMa07+qXvW
YHMPRS3FDY6OP60CXZlEHRM9hPszQ3RqWfD3c2PnV9JOd0Vsiw2bnnlb4lHRtTNeQyJz8BZ1m0mh
yCpLCC9t/WdY27eyn/23EpYr1260pChDy64IXLl+gD78tnYJ0mC4avt4TAJgsBiwa/jd1ZIk56hi
JsRC5xTlifXeTVYS+AmzS8bu2TaJ1+QMKjIoitjZ9xVdVxPpFGuLTzMLopPBS9yqExUsZiKkyyj8
Rc+tiGLGw0OvcYCV29br0w120SEC+RYP64ativVQdfD59sIqmOMw0Yhf0EbpC0VfdbJTU+36JK5f
sF2h53J7g1UP0zRbagYeoGXXwe4fO0UGHgeYMq8iqkGxZBFNZEu3UgUkvrZnS9mIyhaxzPvMg5Xb
RIw1xeSaD/5e675HPHVbVOjqXa1jr24dS45YBcEHE89GfS12Q9FLfiuGIJ+QXrB1Tf2Gd5DDMhtv
I+RMheqPYzKbUsjzLCiyZc71xrzkm54z96NfYveOjVR1nyMReGbx6Z6MrdQbzpOoDoy2wNhHljN1
ZFF0/vdx8SoKGasoT4IbDsOMIxLGaYah3aAL3q10rMomQHYkf8NvU2+oUsV7KNL6T+aWSH97H3tO
2QibFUOTihW5m5N9NQC3TuG8zEfSFxKgHDqMgiy2Ou6dyvxYXMe96jrNf+Yu+NEwJZ19mCvnY7DU
SHeMRO4zBS98rguH/19OsNw3uUXDtJ0LkH9+XWlIQ9qrAZ048rOrIwwSbU/aUwfW8TETIdMIr+mi
RwLKme3G1t6OQ0AInd//qUq7emeJFH4rogKZIe/+zur45BExldnJUEkelzJZv2FXjD/KyObVhF7Q
f7dby3wyBXZ+5N1CeD1k+n2osFk5HSX8qkZ3V/KI4J90HK6UKt0V7jL/sQnP3lrMbcgJdlCmdp5T
oKUt1buli/ikZrHct9Pkf08lgc8CP8lGLF5yNoyZDXuMvt7XVRt+rgxZeAGqvPnulX14Xqm1KarX
HFgQBSDazqKL99GoX7m8yt9jOVQIOltxYNlgEYKt22hHmZduZWb9AHIsKuhlHMj8UxiMMkJRH2Xp
AzqOvtxw7Dc7VdXFI+syfGVzxLxLJzlFSWkXN/DABAsiWwjPpqViCOnYuHmAiucnZ1puDMy4PwMi
q79SirQGuHCPRCuVRFhsbBzbr7ArhQh6WE33HBgeYmNyZR9tgAPVgTZ5trej3dBFV4UmrLpM8ow6
G1/DL5m20xMD6+mRPIvmRY9u9Vs3Q35fijI7rzCa//iO9u5DeGZ3EWh3UC7gLv/ooQe9YGeTs7HG
avh+A5B+pG3buZtcuS1kxaRB8rdMBCFvyLw2Rx5VPwB65Lx2upEwOMHnJ2hhO/Fstb3zHkHi/Sqj
9l2CYd6WHRUJoePo8dw8IhxHkfTyiO54+Sw6H1Roy+x0uBHoOGEYva/Hrmesp6EKF3vaAD7koR4p
MCxTr+Kcxo1TIC2Wgn3DHCYPy9xrtLtsXTkjotLbKzI0L3HK/RVkzCv209rw6BQlDuatDRjrYHcZ
i+jas8T9COectVU52A9igAjNGdcvW23c6HNo6xDkfNt9OHKp8ce5gMGh9FbPMV+Ut3e8znnrWBAu
O4GT7IvSyBmJ6SmWXxBRJoYreU3SYe3i39yyMV6WPU9z2h1CmAMcEG1HuAt8T/NjQHkab2pK/ksU
qumNBGxuNt9MJKtYTO2tUvrniMiUtkUjz+Z4mje01rwn1Ej8DVgmSAhAVcOVyxx7Zo/jfo/yNf9q
oylkZNlrqB8LUhEp73TPCJO7wGnNQeEnjgOXCbZN9nPLwkPxH14lJgPAQ7jAy10d3bJyBulW/c6J
E0ZnnUx/hTgeTq6TaHubR72QgStucQR52PxqFxdB4+xIrn9WN8sFyk6+FVNvPtaGrQNLDJq3Akp/
dmzzTH2leS8uS+sQJTStyw1CVsCny0azzdN+AUfCEohHsjxN0cCizGWZ9mh8xpnsIAduky7sfq1p
jd68tq32W+rGBWJvqokqrv+oUfrQBR3/nKK2wtSoCDjhr92dl7Zr75dlsAJ2tfT4S7Z3DNYFi23f
gd6migO65vpP45HeusG0mTzGnr7m7H0PdtREr3FRKEwVnTUf0wJx/p69PekNnfOpUes+WyZ1flmG
0Y4sxR069Opr0Cq9qbVzcVynymf46zQfgOEQZEeVfMiJ2nmO0G//GyHGTf7wr7Iv3PyooLi4CSNy
nJt84p/EUHEmbvysxrv19CxP6ZgfXVOBguzrhHubUvU6ktHxJkb0qv9QVcJw+C+iTv8zuQQSFLag
JJEivPmbvme1LeDihIEcFhP1V9/U7XFsO7YIgrW9Ii6IFLGYq7US6fiF55RvdRiKfT1mEqx89yur
O4gvXsGwE8bcNi9ZMJWzUfuJMp59sy0fy2hSjGUK4yoGqHo9tsapzpOTEsrYJeBqR1YVmtmgQqmV
bwfcAJwrVMDc9TmsYbDsB8yvUOdRBwUGoupmaLFKiEmDVKY50NMiH5vE/ErLytla7tgfmxvhNa1K
F8BqfJNKzZ76Nx+dffMw/O1785nZOurGi2AZ/DelScGjxMfnUK2joaRvEI+OMy/VFkgNVhUkS5hr
jwuEJm4lZNmXpBuWvZ/vqAJuGoPJxvAa+e62iEc4zUNhdqmPqpxUv3hbzdZlFgP9bp5RAKs0PZYp
LtB/I5f5T5Q5vmahhVsdeKXt3ZRz//TokXIT1qPf+rhuayz+pT+u8NVXAklXq3+W82iCkct5S6hh
fJZCDL/ZeA2nVtzUegzctAS5bHeTYOyBbuO//9P9n7K9G9oFjgseQh9l6t8+34gZnpGm8A8ZMZHc
5Hh+7kRYtv/mt5F/Dzo0SPZIORS3V4CjHVbMv3wINQtjpwtr/8D6k2zZ0XatI5DMIZjn3Py0aeA5
I4mnKWVYBuEwmueEIpSEi6nJLmh2/CvxOBmyGV6WGh/1tVcDwOosXK2dk4jXus+69//+o/krVfOf
nz3OayG1Fkgn8dpwcPzrn7nJm5WBBM/e2MED3JDMoWEpMRxMwwx4I23Iu58RPZoQxkBIHJFdkK3i
MY/Pi7OYADHD8qVTf77768/1/xpx9P8fe0Ybnqr/WqP9P8uvuP38H4/t59fvLv5nmbb862f+Q6Xt
Of+Bu8Z3tY8Q+l9U2jcIEsGHaLqBpjn8IJ7R/63Slv5/SMNLIkCNQsvkDe/+kYkt7f+gReLR5pcj
Z1r4/zcSbXm7B/75gbv9FpKgR/BMzHr038NUsaFbI/K2ft+yZ+xeYkR8r6trldB/qY6u0BU8pjay
avag+6q9gz6MoIlI/xuRLa/+349d/hg3HBNdLnUAWat/u7GEHk1iLb69q2TXvWfeMgSh8cPTGBU2
hOrEv5sNXQ1+3yKED1lXJFESj0U24ayP/KtkT1mGkJoRzQ8ds6gp4wQgbW6SJCiiUD+KfglPq93Z
AWPw4SEmvo0sg0YzpGws+ynuWq6ixi5PLDfarQWbut/OUU6yU4tqS2kXm3JEPx+LgWm17bj2vjcA
k1PwxBdDAtfCIAGmScqPv8lhIEO3oZk/K4tEOhQ6D0WirKNn0psPB3rrp9Aiv9cK5jmz/5zBwCwg
Q5h+mwCa/alUv34x7davjCfQUS0KkF82dY+0Hjj8kQkkjJam6mfvet1pMGN7jZ1enkXFpsPE3rAn
cqx/jJBlYJy0qZZTdc4rYh4TC3jDYKK3xYE/g3SJ5tFBt/IhB5ZrlRH2WzxB+h8YxJxwAzFvgANI
uEdk7fkhAkdxaIIK8s6RmbN/F1lqOoFakJD18325REvQOBhAl94is5CkrV0NKXHnDg395ECjuV9c
4nvD3ll2kTb9qyZwm7HLLWE7ItIlLyf9QVJFuMOQ2TJvEwJOh1r5qzX4stAaFXiZ76OC9Lhhmq1v
09SMbLJu0iWHGWtb2cmuQWKBp6gdv5oiJWmnyMonp/BwMofGGu6numjPSaScQBp7380AdOPm6JXW
xWtis49mi52mcK8gaVjICVZl25X1jF0gnLQg2QKXK7nBFHVm1xm6xXjJjyZGjRSupJnTInYgDPEo
GYAvIfTdoSuDqWgRQRK9E9Q9C7IaO+UHdrIeKh1c8zWK2C2UlvUTW+K888ZyeShox8Cg8DwlPFZ7
Cu9sV7NUuv2T+YrQcR0mlATfKFjsG5dvXO4jZyr5PSv5JGYlH4dinK+itlZYh+McTGsN6NYvr8kt
fyMuhvVQR33/hPDDoP5w1ienD9Nds1rI8RQrwZElxiOwIPDQsMV3yk5IDmYQcIob29nquCHWqhR0
x25fH6uprt/zUim+Tdi4ZZ7FrJSKP2qKox1+s+I1vHml3IUekV+DmipuzHGc/fVuJjj9VOneO5SM
OHaqXIggrgqX2F7L93ctulVyLkLQSpFC+ttb3i6LFhQjLmU/PA+v1fsBVaLLEWF41+g1A6ueqU3L
YimOKThF1ibAXwc1m2vSWep5JMVBlN3DXK8r4+5Kk+vqEBGcl2PgjEbeR1589TlkdlRYVzHQWsYT
cU2iJGxCquQX2Nn4D1s34JtEzG6lv4Z3i5zEdXVV8xFx6h/VkJtzO471fUkyxWktRw3A0DVXMLpI
mRCnPEfMsT7hjzBhSYlc7xHS/WqdvHnmZPbAUlbtD7uBLcxemajVyBTxtk6GAXqRE+Gf9ByNYB9L
9SZk/r+wq2VBHKDBKZZNVzfDPowzEM2d79VEBIoJmy4KxfthglUXt1a6Jy1ObVHBgFkJWUluZdm6
fWA3QlEzDiP7KqkmCsYkfEfAG16dIqnWLeyJisCGOOd79hPSe78X0hvw8ldItmzRte8dWT7bDFT1
1fRtcebyI5VVxcueM205dPgZz9NSxN9rWY6YviOYm5TMFmIe1Fj7tZ5KMAegzxQu2UyfXeYgzo5J
9e8FYCWWzrJsdtPQl2cv7/SHk/i3pFPmbxtmmXg0KOwPpePOzFsx8/1Jqmypd+GKEd/tvA4U0tp/
FNInWchU1zK2vjXz1BHnJdgQoMSj8k3QA9Y5wxQA7z5rfLHClHJvMwzDpvHDKdr85KfLbaA7uadw
gk+6FIwuY+bBeYBWbUbV0YTw0uKJ5rYIJ2c+GcAL/l1dhDL7bYA8Dc8yLZwX2Khq3ve1VX92vAqf
YWiX71UeW/cYQQE0hRUX9E4SXcLbu05vNZo2i0sqZOwzjh+YTq3L4pGJgpJ6abfGTCt44J4JpUjU
pLZszNQ5qlv1XM5eQcJ1CRQAraX5IxdbP3MVdt5pctM8feq7rsLvKpOXoW0oCeQwm0ARJqUfILs3
f6KiI6k3TlzzrSRn79cyecuJ4ZY+LMloLgRTe7+RA+MoCW0B4cGTJDWmDjAC8u7RwMXa3Jczn2qW
5e4BjS87rc5qzHMWmuZ7Qfjls8Np/UJiTnNENDnuITXZZBlkMTwJep75Hq+oOoL4jnbsYZg0OaG7
AWftvuM9yL1rR1Bmeh6zZ4s10gVVCMFvTsZ6kI0G231fNOJb5bfJ90mnA4D2OlmRZTJRUbukGvQP
Q7JYeU0RKN7m8CUTNKJ9xS6XFupFcMPyCYMnzB1iDJ7iSU8feVvLN1z56qXqJYoYHOh7G3QOOwsr
eiuNHxOl21HBm5FfgloLupsqW/ITZhDyTWX3F+kidaNKs570YlcH2QDiQApW/XaT2d57I3TALeLE
8a2dJdKYLG3KETBJNj8sWWH3u3VdbLXB7lJovAbEKKdyGoIpik5hV80/Y5d4wQrS/jf0Sd29q6Ji
CxoVzjjroy0mcnu7jtyfRdqAcp7BKBfzeh36WwxJg3Viq0RhUYt50NBAC3CoZkXHrjWs+hlrc2k5
gE6mwT663bxOZxhE8ZlypgqYwKTxK2WDeXW6gZUiS4ZyYibiysesYfqKdotHYYX4u01b1T7zs/Y6
XVBlDzPyczZUASoa9zJF3bKLqyUqUDUwHaxDQwxLqheI1Ha/D7M24jpS/r5sbrYJJruHsFqj60hC
yL53eEaduPXujMX2IonaZIPuq3Z+oyKZ2/LDiOEz1C5xkNnZdj/acVLM2EYCsJ3Z6n5SXwIuu3Hk
mIIs4zcL88Rj3hJCqbIQPl5Ov/tQWVyWh0UMJg26zD941k1rnN1C3RAuHtkqAIUSiRfIktCWhyrh
sPX0IDdyIGhkDoVcHruZzJNzVa363rD4fYx1bGEeUHl6Scike/2LfIUrWxz02OWwF3T6CI8UKzWs
9eX3CHXe3UYVEW5e74cAdHTKRivtXEVwtDL1dpKqwsBQePa8m8sO/hzs/ZardrwFKXjdnJD5Wk8d
sPUCpf48OacV4szeEMNyV7qDeEjB3tvUt9n7XMXKPo/RCBsLT3549GGD5MfUA98IO2u47ZHwAQqW
H4ZR13FkLPhz6CL16Ex2R13dLeKF0ybWPLjDUAfxzD617cNdMYbjOWMwANRmr9ws31H0oAkMS3jE
Wncbe8itz3UK++4wmt46e2n62SjLvzYM+giQXu3891C60TXjVOT275mmtrND9zAs4RKwCYXeSGAs
uWajeGfE5T9ywTWXSkzOxSfiYC8ce9g7s80zMVfhH52bfJdJ5V4Rxd9ilVz859XkSk7R2nq3zMoZ
sswhG0u/LsUBCj7GGuImntfJMMGfe1s9tCEkuMRf50+d5uET422HoaaF26/XlGWS/fOQd79bpy62
2C6IoNDQI42OQopO/GtaTsTUURQkk7oovqFdumTubiTbg/xwCJCGi2aT18hniyR0wSXk8bsc2ofG
hi7QsXU95Ah+2NrQ3Nzdws4uJmtdDhI7H44VPUbgk+FyImx1eXJmIjacvCT3On8zdvHbCr1rPyKn
y2ScsavNxJ4s1ulkJR43E2m1lcvU3Mh+veZNU/wal3a4VlRfm54q4C5es/gIkhpRl/yZkXjR971D
YDY7pmhejspyYnopQnFQtxR7yYUE8PSvoGt07keTDHhRSMmq4tOc6HO8GOSX0SVbE3MfuZG8kOTZ
oiRWE1jJWuO0kKNFyVh8eVMTSSSh0ythKRTRZYTY3WNaLposCdDGZk9sjc0pbAnr8frBeXJk4Z1H
AUGxl/DxXctLDgRhpJdhcdlbqKqVlKAldADSkVDP82hYM3lOlZ6PYW4MpNHkTE4bEZWYfaE7CHfk
mV62U6nJ9JJ+cga2kW5bO50vra1FsMDgps+qquEk3QJdHilHKJ2JQdsWWesE6zofnaQ5NoIaAgqI
h1aPqX6EjvkUrgXn3zjyVYfMsrdxsVg7po3WJYZu+iHYnh+6cJEAKijZfQic5xo5YyAtWMc5CWk7
PfkjgQ6p/QOrn/oG1bx+pgJGFBQmRE6W4S2ss7ae5Tjo52xtMs5K7d2AW2181/ZpfB8XzXqDDsA+
kJIWWtbgSZ2++sLThJrU6e/mJkXCGupgEeFPMXP3qWW7krRFSrb12qSDdbEXVCX15HdgoXL3hJLT
v4fI6L94YdoHqJJS9nYUsKNbql2nmBprt75D/o6sNqkCQ8JnrBy6SFE8p+OcUSeU7ac0pRMUlgq3
7EWtU6fs45yt1lmohEWenPqHHrb/2fWzZ10hbfOQItpO+1DZ3xq8TEN2wyJ6e7s337N4upaTIDQz
nl88H7GvVTwj4kbnJm/XkiEAXd4g90X7rY38DzQNgT0mny2DjW3eZg0hRWX8nM5DcSSvhYP95lBz
ssnmOSYR1feyi4fP+BzNznohx9XaudrLj0XmHZwlQ7OVxvkxFGVymvo8OqhxeBGqTDYs5YmEyGnw
EOWgXNCU4Sc8sua4xkX2S9lpdZcNbrpuE8wdQTpwRiKKO5LHogJsZOIQ+UVILJYbXuZckwpPNOPR
l3T6m7JJ0T6zdt54swsa0BtPLJDyQ+Ke5BBfZIFjV7GdrWWi3+ra7e9Yi6i3JCVgD59f7++0vXAx
IhwqME+FC+YgLx30nj1r/Y6CLg88RYuyGjYLxerXl7jCI8UC7zHT6G0XzY8fDXEv6bkvmt/lrNt7
ZIaomCKPqFEO+LOoieEjXmt/A3ecUo9kqUbNWWBn7XK/sm8lT8IWvxR/P1xr0JW3bjnf9vtecxph
KD/OoAz3Iaa8oLyFXUY5WRnNDJZo7LeDgoFFfMiHMpZ4HkOSIZD7+stTITD7I+ow7b7Xnn2YkvIW
zyz46Elzwvc7+ai+rIiAvxZSXOk4WKjMRHgSWZOjqu4jNod4uX6DKYgR4buwAF5QzQVJrB6XBNtS
n/xk/fZ7iVqjNqKuKMTtBp+7Nkj0OkmmGNemhQELcADzbrGrrGJ6GLJR0mXjFOXmOmZSHyXrG9ak
wYR1DUJwcST7jxcK0hq37W8z2Q9WqUHnuutRW/KiPZRT1FrQsMbvgz1FBLMplZ0aroMXXPfLgwrj
74Oy122L80ElwK6KdO4/La3qI/+dBBTKFpcG4qQaujFKFOsFmed9pUiPTpmoo640d41NXFWq7Q8O
cKTaotH4GYtb2oFZAhJm36Ge+EFqvBYRdbynht62aIQX4Nd4Im2oejPJBVB5NgQMI48uDDIQ+2Ti
5FRk8zaeitfGJJSXmjxCyE2bhgt8X4QQTYhqhWTzYdUeBBugx7tkuinVcyfvX2iyu33uAOgKRyS5
socBl1PqqSR+jDv1Bpdm2boz6UMS1NjZxsO+dyUacgyA+xnzACkX+E1mI52HGctX4JGagI0WQwWO
pp3diZ1pb0YuLcezk91ZvrjUU5LwOpYvQ4rieyzPod+B0+2GB7P6cxt0w0AgcSWL1whz4wf5lOd0
7Qipp+HYFPWMVDifD6wWbdKgWVedwP4OeyszkFhlbB+zTo6PzTpGP6JMtlve0E9a/lfFZm5C5sCq
uflymXO94vmpTgQEhqeYydAOEd2dZXIaanNTN82ud3RsnHzlNFyjgnHLMFT1u5K4L7KUTI9NQnzq
TtYQDcsey1dTL/Wd7TIxo20I9yN6g5c1RoYfinW+r1ZnZpZpm+ZkTDog/ZkxNLG/sG7J0/6UznxR
KM9qYDk713bh7jS1St5GPTsPPGc7G8fqYsLuLg0dxH6pYOp1WlNy/fi53UfXOdaJ7WyyqxDoIVFb
3V8kDHdHTNYv4I9eyGKNDy5hzYfWr7N3q2Ty3ej2cVAlf66E7XoGOSMga5V0O+556uTRYviKcMbO
62c8VeNmpU5Y8HfB/gMKflprlkrNNH3X1Ug0Eaf4yRA4fp8L+ArRGCM3TPOMzCvGN1TL06y8Ozeq
Ce5hLlS7AeFUoFYVQ6i4jJlQNfrLZdS1AftuP5YmnZ9S8KwSMx3zcCAvE5NUFF62HX0j8yu767yq
PKMXAUzdJSm5VlbYoYwLl5nkIbLmf7Tp1B/6TOl9RaVJQZUNQQFYLkhWAUKxdVnocy4suYR5h4bz
bjTLpdSp9R7aBKmlNa3HrrOkfPW1lgv6mSxDvVgV6d3cUZK5YS2P40RWGDkjJU9nWUBYnBfjYrkz
ySWMcMDxU2Bq2kl/Ry9vv2Pa0ifZm+ZPF9eUjqHT3U0tDVNpKYHBUGNdNZU6NEjlDw3GbQDippHA
fgdu3rGGxCnGPmgp/pT07XaTMqW481ttvwwFjLZ8se1XDv7yOhgVoyxqEBWJtmkOdlqoZj8LfK0b
fDlE6MRNzdVHssviNOj6EPMwCasWO/70DOcFko0pe2Pnfj/4mnj0ZSof06YC1zU7v0NfqJ9CSWQM
YBPCrzBPilfKkO+prxH6Ze0TOMhX2yc7cbwNvCCvHft1qfcA3LvLPAseV83gyzPleJyttfysNRYp
r3bSLeYUsRurnqeI8SDJe9n6KIYRla7IEWYursfYLLN7Xi2HAZ3BuXxLzatQ4D54mcKS28xoVOP+
bVzQsQq7/ZbIptm2sOkOSHbMw9pHyfNidc0PJ0KruBGhOx2UHoB7Dg5yjFrT2ESQ12PfPwGRpdwZ
8Bl5A7DLNOXAm1O4Vu6fhPIfVmrRQ/dOQEVzZdfbcfD8V5kXXCYd2YnB0MsS4lb4OLgYTyPjP8Uu
CUZyzLHW9PYvPHE8jDpR93NBbdySH0g84WJ9gg2PduFfaHrpHU0N4oMqydkuRC9xeKgap3SYp6d5
tOWRW5fW2D4nVE1vaS71gy15/MjBi85EQFtHGjtCttv8qU8MpkkWU3hd+ztJod55PRaulankbrTX
7oRG33oYl9lniOG8xrXht8sK1ittlm7Yao9gCFJG+KDUVA5dTKqrtTbiDlAHzuJQp2fpEeEks8xn
MmSyS1/Oz9JGARq2mEXdaZJnO/RfkFY5l7iEF8pLtBF6Ajfr+ru5z1+rPH1Y8I0iLKqh3NskLJO/
AH5pqwfcpOjr+r1NhcNZyGjU2fWkryHOJLT+4pNkGDMFwAsLDByUvDQcyFis6rfFt8wX/jymlhVe
LAqLla9Xd6eKxzBYvJrQomXNEP5xLN73cRc+tuu6npfeePceCQHbrE7fdGSeTEc2weD4n6TyYhSI
7jym3QdHg+lrF/XkUxddkniAap0ESdG+wxf80HgRN3VHKkGDocHKnsJuJImABctLi+1kayOEf1ai
ai8IyvoAhlT8rhHJEl0/UdLMXRXg3cHVDRawiWtn53q1dSgwY0fD08yu6T6a4hQl0jp9FkjXIMJi
o7xz+pbZC9om4BylvpODzV4MkZvYIQ8+R6PjBbNsTxh/SR9ykNodPDSpdCtUC7jAFq4TlFdA+SBR
MXI0qKcaHA0bl6X8O3GiIPPcodYnuETlT8msgfdnsKs7flGwe97yBjr+wIDQ3gNcBy+65Km7tXBC
/lozCjPuw+kpmdbxFBEOghSq7cUHWA/rlb5f3a08yu9zmcMeZMYORn+IuyvnAnyraHDyH8i1xl+x
29PXMTTwR5ZCWabXS1eC32J66wzvGpnOdbRmXuMl40tgxzTFD+E6pQvOi4QyM6+V/5pL050A968c
V+jbv0/C1W9DDLL9gFxW35fEt5VMMh2nohpEvx1pzyq3Kp9x760RsYd8JIlTI8mERDzkU3tiHUUZ
h/ov2dNRO0d3KBKCBaqaZGXXxl/gZ9P4kbrlL7xswHeX/hdtuYUBJ8HMIhr7V07Bx8JtZWC1sVJG
It0gvMtoEyfH/o//BUNddvcLgitKSqE/kNnwLvGfRXdvKdP9VLmduNsOePq+HkaNLlRV+3V0zMkL
I3PPlnV+ILSX8KqRnXBrpn5fJ7l+GsgC4W13Ix6UxuXbI0ZIHS0rBFjBdmOLG8W/TbrgUndqhO9G
0ggCdXvrkpx3FHP7bGaHNWQe4sQGGwGFOkzz+94y8wuTtXjfVAUR80Tc35ICih5igbn5BNcUN4Vr
ZoSDMiR1FyfSuHNy0Zw7KyedsiclzGYqe3TnXF3zycrIyg69iVW0rbaKhONhdORWqAj3WjsnezaK
h4Yo2m20ep8lZE/yp8P0kQe/2a2WP5wqu7KvYow//Y6JHjItG9PqNH53aiSfnRM1hPSujwPyk8Cu
C38ziHXYhLFNRFJfrEGzfNRJkHWi2SibrFfsK/z8Rr4hVkeYmrUHPyEGshxjEcwRQUpDSgLjDAcb
3kt7VqWm63DX9kgXGO87wlqfhxo+ijuYH3PYxwu+djJvBNZegOAMv2ZGYM8OqZ1IxErtvLJsWvcx
5uGnqZySPfHq8/ewl78hguht5ofOtWzb4r1MuDuIOxAbQqySp2Hy1WHUJifw1W+w+rBFMesWm6yP
PD8c6TqyNH2NB9E/u/+LuvPqcR07s/ZfafjaPGDYDBsYG/gkUrGCSpXrhqiqU0VyM+fw679H7TDu
hsczA/hmLmyg0baOjkTt8K61nmUi+ARmnkS0Kpp6ciRmxZEg8oThRxZ7so23K1ys6X6aU2OX2D2B
zUlyQSNRhoK4n0WJdHpxal92apeLR+BezLsVhoBVZdQ6zWsV7B16p5imDJRhL5rhq2QcgtKuHriZ
cUrpRLP1iCJdq1ENm3yGCTCn5hv6W3jkIEJdMafJdV5zoZmT3Dna2BJBZ6osoKp2uCb7az+72hLk
kT5uFDh2nMCdu0urqjnS35Fs0r7VzzEVQVtEBsacXTVCvubUUm+7Ygzv42FybhhX8ldRiIJuXVB6
zfN44lMVnA/EXF0bIRVyqGuXfonFNbFRVN5yVSyT+z3PRZ5tUV+4A6K6TQes3BCsBd0TKbPUh2gR
/a3VVyftUrrKNI+IYOfsReZCFNQdu6QYO2IYV+vkVH1kFRq8KyNdw9X7rkFrgBBzkFTc0up/ZlgH
6BHOwp0FPjgiqFGZW4ODwpGUzy7L5+49HbDxBHLQRoIkdpE88f2+kYVQ24khAlsXujoBToNrGzVD
jmpfdKFioroJ8dfRiInOC8Z0DHfQ73RfCBi+uPF7JxhTB0mxMQYAtJiQvbroX7vZmk9qZn+sapdW
xpiLAUSco1tcIkEVEQmKcN2R8389x8m5o+aJcbFq4alGrNBdSZYppR575PmFRPBoUNf+c9HyBEd7
4/5EgZNXdm8ckl5ZgOeb0GRaBF2nYC00qFCetPJFQ5C9LY26AXtUAJpXhubrqVW9jRIr8GoKh9Rc
TYnDKJgzwyczUG4eZm3dRjAzAoxBquSLI3dhWdO+BMIGC2US+jHKIWRMimjJoGEhLjrtNWym5k3G
nDfWTjnoR6bP7DaDsjE3M6zkmiBGDNKjoXZ4diBJlX39zGDolSzOxzjJjG3caR4tM872SQ1uAm5+
k7wY3D+fu1lH1ul1fSZ8wTmdu0bLbQpMVupxZ4HVQZo1TafizpvzZR0WnnPb5bkbmFU27pYivZR6
W163MdqoFBvIYXgy6IMK4SmNnbaeM2v96wUnZSyxWdzmDsWLuGRSGkwxonbaeZopkTI0Dx7YZN7R
lzVcwb0hJMh6dMbkoa0XJv0+h/YJukkkAEB20UvcFdZjnXYpXgdcK6g9pIo1TQzbtr/Mx4ldGjd0
ezN30pvcQ/DqWoLSqV8mpMdXbsROkBQzg/YhScHTAtnvNMO80vsMOkphYvIpFodaqtJzle/UDi3v
bvutKL2iJiusIaIp7AwUGC2BaRkPLrP9daIbcuuwmgbou/mVlpkneyiIzQNoIW23uDdzU5fc96fp
Y8ismpyMN3p3AvG74YpEn5BOu/QZkVbe48ScTgjYF9tlXBy12UFXK/ThoBoXIC8s8X5tQam4FzMq
42x1L1SpEsxq+ma5ti4Rcpw0zZatFL9LMve3vZmfseClVxNnrp2SreWL0Xsisxz7raLfdF3TH/lY
49c5jWC1p5XeC/U01SRyV5q3YG5KhmpdWct1wwOxLshqWlRfunt6IbZxPsYHOyc9nIeeB2vEviGT
kPu9lXuEhedizyxjWC9JlfOLmMaDUWGcWVTDfLNx3XwdAj95wdKK6wOX8bPmWGevCR/lRFNF3ERk
yENucWnTRn4+2jEdQOouRieEpNDthEdRVSvlfCQpy+Q1m4qbtKQxt2jSPYCE8a5wE+YGXKKuqLye
0xWXJ+u6ciWGfWP89FqAb/p8jCIEI0+zD0WdI9roXtTvVDjpL3FTEycgkry1hcgfjd5l4erQpPeF
Kg5G6fRHZgJ4QoRNCYNh1k/kBZZrrw27FdfkGswfQjWkNgePOH6lel07Y7bBnK924OmwdVz6rGGj
VJuR7E7O9jWT5quiS9Wy0LM7lumB3m+RTgE7R7lBk9SPvTl8VSCqtlUb2TsCU4z2cP9XN6xbNtln
az7gJ8AHDnf5Yeii6QaeGFFuqqTPWCyzYElCRlLSKM41hwtKxmYziGB2vgJbUPEq7qfhOOU6lHlp
eN/OZIVPQ0t5NFwK9npPhTX9TVCJbpGX5DMJn5nwasnUIC41P4UdE9iFTdnUaJf7PHbNOyNxkhur
aBmUL3HWrOVodSdmA/FnNqInr5KqELAq0gm7g+EcZ6cVpNzHifVsaZkaTvaRQL+EDQEXCd9Wgp5A
OctnHUpx4KASfTIk5AyhLqMoi6a+hEt4zkWgtw8ERy+joGedCEq0ktDjX5fQMZ+YbiSv+NOWW2Yb
dCHJUAuWRqqvWBPGeZ4clIOwzB6ggsUBsgDX+0si2ZKVe2/rAIfivraJ6zjxGdD9EoHxArrXxSr9
Lg1ruC/YXhFm5vC2lrUNV6Ki7jjvlAg0FYYH2kysTd2y13B5LvQT3SfjK2MW5xrJKgu80uthjI6i
vUUxEPd5zwVcK+f0HoDOh2obiE4N+2efhYc4mlrkHJsCtXoy3u1iYKyY8puhLr3T2RMT7YLPp2Sl
Xsw9FCVgKo42nJcFuRicf9/4pBaqzdIwyKiUBAEqTeOb6pXwiEOnKkj+9A33WoIQJ4fDAfz5CUhe
ye+QOtCcx5arPldnpgWoUeZ5LNvwrKQsA2LQ1QOI/nt2V848Nndptl9r1+Sui5YWp8c2zaZHZ4wJ
CnQwAoWWdWjWHGt9zsjps1QVVBZaV+KXgaCwuuRc4LfXzLcXfDUsUYmWblzdEsfWdJb3Ai781otR
79out9aSK+daKhoMUHfme6Zh3c623Yu77zJ7r/S+/cZcM689ShTul9pY9sMMKJ3vrV1x6ZKHKh0d
ZhooMfxU61Un8pHxSQtoHl1VMyDEgOObUxRsisGHpLvLF6PDGdcNmx5g2AY3GWfOKKHvAOnmvh0m
6HNDa+90UZvcqjxjtLlUzt73olE8AImreExjPgNHtNYmyZxyXw5jeNMoCvJIsKWH2OD9RwtGwRV1
zB4fufHFgqNdD+HcdoGTaR6VW1nGGvRHvGJKKTObSfSOtgG+9hK5K0MoFWH2mnVzhISCZfjRAZG+
s3FfnYYiVG+ppD3AthBdmNNihoUiSgO5UMVfSLD/brv8/6ESVgAJkqZewzSFYZuWbVz6mv5rX7z/
/hNbPA1Vv1yqqppfdu/DV5b8gl3+F/89fy9+/Vd8Bf/omP+nf8RfDPSuRZeVeyHaCrIRLm/j7y3C
+g/86zY6GykrHZMNIay/Yc71Hy5EC5oLLJ237WCU/5uF3tR/6IKMHVxn8etL/q+6Ww3r93Eb2/Ms
nPhUGmHItwm1/C61QU+diihvD8LxsSfszJhzE21ii8kqbAS2lnVib/T2bBFSp52RAoLHtuYCnj9T
i+0noYa+KS6MTCCUA7lk4Iv8TjXEzGY7cJANW4iu3sc8Ucpd0d/aJ8/9+MbsHEwGSV99ub/MPEdz
vrXiZmNpB8rsACahFDsPg3kT/YwLYrI2zLiU8PI1VkKont901K3TBg4stnfD2duKriqpG5j8Cn8e
Ncyu8zYneQ0JsCdYSOGittUd1WwURZSsG9nNFL8VkrlNMX7osnhsO/0OG0DsJ5ELQ8DCb9m6MB+L
zy67dbyB2pMh5d6rYL5yrs6AHzICH13zZCh1T3BybwFB12dzh5vskOowMpz8ypowSrRVddv2l6h8
xGRH0wJHsbkY2WqqlFppFr//XnCMq8WrzliDr4lBeRSUXCA4vm9Em24IyKwbiiiVw8aQthwru1Pn
WLTsWJ+p65yAOaj1OM82927zCWvkI+TSjQkpJBKCDZg7/Sp23BwPH68axckpgg+3whyHu9BLbuoW
Dst0/Q8/m9Nfghi/FH1+KpOia//0B8P4fSzi8rvTiQW55EBIiPwecp4OOpasUmP6u+SP2J4pJRHt
aRrsXcwSDvC99jPXIRnANK66tfNpa8MG7SB9YLSwhlXeMokKQ4kGle1SDctOzzhZpRihQ+tkDeVm
mux7IOFIJqr1ays51sWR0/K2qYqjMW8MnNbFXK0wSd7ZWbzzEJwaQ950fIXVnHyLxj7b6SvAkc3l
ig8FYROpdBMZ8RrOqF+Pll/SIUPayTcn+nYbbUee+MQ2vxkscZoJEDgiup7mfiWnHLRH96DYMnkk
t4s8COPNsYeVWvpD7Sw3eskcE9QrhnoXQ6nkqUwvZO0hufIwdNXZljncys69j7ybdxmJT1It5Gi1
Vl+n/XK1gBDzvPB9rhC/KMsldD5yY+SkrxnzgeXiGRkNeuuD2TTXTSjQ2MeHYnpblI3N0SQFCIbR
fa1Di8rTOHvBpQPiz9gSOlVMGcSGrM2utpqf+sR7HPL5NgKlwey/tH1JfuyIA5ZL/fL2rx8T8/eZ
ustTYpE11T0A9WQXacv+x8Dff3beO2X6FdGaGvLxhY3xBv0IY2dzMNzmDMHzZumH26gF9jRONwkO
SAjB9aar4Q/ZUvmqrfbNIm9jGHZN0p1bT9KP1KUnFQ/fZOD+m6ebSOXv40es3DzfLOBsMFRz/y70
gz89qwaD1t8a0Bc6sAVsiTdsl+uph+bQZNBUstjbUsXlVxER+JxFqjb6d9MFA1wgB2YQUrWFg2g9
LuuKIrCjQXyABAhDZQVD0aGsLhnQelFyMvhYqr+vNONxsbh6NebPyKbbUmAH597vl3HDuDXh+Ng4
XRlMIC1WyWB+631M3W/XaVeQ5yiGX6qO0fh4jofhNCJ+VQ75WcYj1zHmkI3jyLfaXUDCpMODY2S3
A7EKdIbqu9BUHOCQeGCa8C1Bray9xPl2NNoIHfWSozA0mDo3tvEN13MbTxEgW95BVO8bijoXT667
2H4ac2NreSN11YDLYq7LiUdQYgyoRGSAt2Zgu05S+7mAIEmzMn3iE7VQ3bWuJae2Y/eodJMqU7nT
CHlyK+qfVdM91rrJOi5elrR+jJKJC3ax+BDocGh1OwtTcB3pO7su7jlN7fRoQdxnYqNX9xlchd60
fMfk965s5mHeiWHcnmKc04iEYmbefQ4+8BKE9Xud9DV8owTAWBTrG776K92AgjxceLPJczbVu8Gl
uRyGoD1f6+VVFy4BFXKbTmaoNqCY2xe13IfUmKYYaeP+iGpPRil8JtyswLtH2FdDY1MX+dZLlyAe
uX5SAfSdxvGaoeGpBxdZN+q1zgFoyVYVOxM3LWMfQRDKcbtnlbt3ZWRxBK9rZokjs59qOCXMp+pM
DCvN/E68fB9q8lkwjgm18qdHLKrql2JVluFVgSYFfbs8dXW6Mxd7o8rqPh8xt0fqKEy6XrmmrerF
pucVQHyodb4s+02r4OdERISy9IVBD7Wr0y7vY4gWpBBWYZc/WnHxErX21dRYT1nHfd52Xoh6PEx5
3wU81fs6BOxtWkeuM0waW2psMyM6cuPDokELO7kZLmC2WK7SiF2LzAPs9mbrNvq7aJcsYCR4Lq35
Pa1jlKK+e9EzBF+cyiWG1fnUCFTjBVOkW8WwjpJAS/dIxk+Oi4rRGdPajNWD0TovvdkfdUZC2MdB
eRcZFhnUkXHyJ10/0fXup3b4lNM25DXpuhHy7PTadZS+LjWSJfcRGcY37ZDcUZIezDztArTLkphA
Peb1NGGPmq1ns062ZbfsKXg6h9rHkHrfctHfJqqqInMioyY/lTDRF13IWbZ9DuUXFAnG+4HQbhrv
pjK4BdwWPSbB5ARthsEO1nwCQbMJKtN7zAlupJw6SuQ+AJGgtSffVF+wx7fFSO6ofXHlA3MbZl90
mmXfMol9w3zto3tUoS1upZUn7iD70FA5nsve5HHRrpV+nkwS9/FC2pmh3SwwwM67xBH7xt3YIg+g
pqwkiJXKuWWMI5HMc9d66Xpv5cz8rlMTVtQpJ7TkZnd6hLrPWvlch5dQXWL7EVax9lJu/s04dp1X
8gPLVrYB5/GhVc4OXOEuTYyfw6jQMCXRR5hQFHemlJ7L0TeJSnay9PbkCtFgB4lpKcqf0DqjgGuj
+Kk1EMk8zfNLy/U2I51RdlM8YDDFEqhwgqTaaznPz2W6/NqmvoQdhdQVTZQWdez7qMPCXWReAUcC
6Ahq5Cca9dZb3F2H68/JqSvQPY5TEcZKTdSoxXoVjLpg1D2+dzhde6RYBwrxGlmbiJf7kYPmkmP8
RVD0QRYQp2pl7pSiiqxsOZrQZpcGIdlpuKehr4buIbNQmQ2E1UVcoZZ8p3oGAAbdwTkgXfpG2Vyn
IxxAQ1zjWb2Z527rWbXpi9CKNnD3sbuOtuaPtUz8ziZ9Q04bIGnK+OSP8RKaUGE5plW2BPlH6J4T
2EOi5y/NEhFZZaDG0xCerdg48NkkQSjnYWVW4bzCNX2xI9LsrWsXT23u3P96Ovg3XEcvL/FZwrAh
atC1f/6Pv76k/969/+YfGM0ndEYCh5vPX22fdX/+j7+gKC7/y//pv/zl63/Si+UKhn0mtzXTci4X
N/AZ/3AWuvx5f32dm/f8609/uHr/+Z7+Jnn9T1/gr0Fs/QcwBIe4NdFXi+4bjlHjV9v96Q+u+cO2
jEu/DyweLo3c8P56jbTcH7rrekTyheFK0tL/mcS2zB+8O879umVRcmVz6vrb5/LXoz0f6X+J7KAl
6TeHIY1sOCd8nf/89vCG47BMjbSLd9no5pueN+9gshqji80kZ65uyWI5ksn2tr0Fcl/vbPdQMkjv
V0Qf1M1YsUeTd5ttmGcA1p9sLexvmNDMT5XKpVgjcBbVpklzDjYJj+85r1R756ZYydeuypnkWu5S
JhxMo0hr1hzIQtzVOq3ijNLN6GMgfVTth7IU161pMzeZjPGdsUzxUcWpTYkfa/S2zC+2l8VOZERu
pnX0HcEe5w1mI1BOq5TTvJ31Tscyn2VDvaeajmsvkpaA7FUZqj4oz0nupsq1I7TWpn6wMQXc9x5T
IYDGQ7ieuOq+moSdTkjEM85+6ooA6iiK/zasXrGzsuxYf61JRFgrenRZeigQcc9TkWBtsJU1fCpb
mw6SuN3B6KPobGukt2svMe9NcmCMUhv7lGtxfnbz1NlqnZA7kVVgsvWpgKvuuOEVurDlzyVilhU5
bArOqHmboW9yVi6zjz9BBPE9alkbS9rYHXA+eTouxwoF4HukT/Rer6PlKxnzfFiF6OCvi5mKW9kj
uQVxq0Lc/kJFj67Ayo2zMu9OMfTFG/oMJ5Y0gqr2qo/mYZtmCZsd6u34SK5ee2JNirOVM7r6o9cb
MUl0hyF4QMOEfmKWa36QBqu34KVpaTY71vxJj9oTEwDwhGVVoIHlgJWPpJ+6K1UgEKy4xBQ7Fyml
3Yu8xsmRGkX3lgt8vb5N+vgrysPpAdcIJ6SWzDCbA5lcHAe9d11WDWmuqCwuxD4QHdu0Vq28tWWf
1UE3qwLLmiQGDQgzK5PrcXEnrGozYP5ADRj+NrlY3K9CQbHz4wzU97qCv7kEDnRAAwEgR29kBa7e
FpHFL7oJn5AdZCpuc3vissivhjknkkQ+7mwiS1RaIjvCjyW5yuc34PpeW/xBiBv2HJ9tel2B1mPe
f8EzGH5jl3PnQ5OZ4ReJxG5HP0xvfFbZoOeruHEMLhL0yPFITXZXbtzGisvTAN/uil21CLmvZN4+
Hsf2s3coT9Caqi98Pcn559ZstStDI4oaDNh530S5LOoEZ/gih01guBWB2Me6i8TPGb/R6xSl4UVs
Cd3K5xxIs4JecqLUtVSshUHypoppi1zFHFwpadbIPftmQeXeGhhxZ6yZU/SbWepc3uNlJpQ5NI6J
IUMayH+ZTSn51Ll30Gja/eAM7bDKALrda9COP2Rjt89KxfqNmJZlA/y4K2mSmRwPK7sc7hAn2+ex
uQgA9lgel8WoN0PGVY9Lk4JLfzFKBNSVdLhPy1igsBYZn0VeglbEyFI9wx5Mj4WR2jGjHKe1GNOI
cl8g65jUa7JT2zyVzIj0EetZbEP+oyfECZy2HD7lwj2BMRLgsHWHJeuaNMJ8dhBhqMgOyyoMaDGY
tjXU8a1RZdQQMO4uEKx7gx6KdPnJkQOjhdkButNzRsy9G0fXsrVxWZmlcM9jXiX3+Hyp+szIge/1
0Vl2sGSac+KNwy1hSadDYSg0H6dd8VKWMRksRtdU0YThQ9ez5KD7RMtGpSP3U1tWnJc7HZrbIjz1
ViRjeasyLNFtHQFUltNE70Oz/OxnqyRDHBPe36YpBy1mTTPffZ9WscXpI6ouyNn01eWKOx6kRZRv
bU9uw1lD7x75diZ6hebIQFwhwAfiup4PGhE+kJlea8GQ8GhfAdBJU6jeWmPFs6rKjww+yUMneh7C
Wu+lCVSiVm9GKaoXGxszjuu6QYYye9HZsLoWLnplqlIMBG7DldWs9IpiAEOlZ9Mr846vxGLRiVAC
fEsDDQATbtahRfPxL4GbdFAznWoepp2ZjRwNG33GzFDVVXMdIeFhoSgk9V1uZMobhMrsY4qj+Jvg
VulXrZ48RGbDxUvSl5gDtiMYo3AtxfDQSjcg5MRBMEIf3SEv91TMl/V0ECQ5uLTMYXbAvoSXxx6y
vF1nZVfeIOAMrW+QMPYHL5xOY1Vbi69h8dsOOdlQgzZq8kZ9JkA9Gva0qS1LXVmNoaGSlZ2106uL
nXi6Ja1K+XtcttAzGxqfrhBvq6AnD26v9FrQklM7ufpw67Sg3cs6jiR/+xWNx/y/St7hXUUf37OV
eSPFBZw41tHcccNoU4plabDTEz+ie5sOp9Qun0m/1Jd4Vbtzqdfs2mxxVjM9AZnXSLphkaFVCvgS
rjGGiRg3BZ0mqqlRRdrQ1jHgLAXrEPPcxjhblwIXo5T0Tg3LTwAhBRt1wnGZ4/oxWkCtzKjgTHEB
1hZgkr4Fm88W2qx1gGL07jawAZZeUjAyWhF+hrZ9tCbb2nkpgVJ6lzJMKmCBv2gMDod1mQ3y1DMG
3aSYJ2i6xqt5MLjgBs6c9LtQQh5dWUnSNP6YqOmKQt6OjuVSp8EhTK8zm4U8oKCmxkaLaQyotWdg
r+kcI0wBIWnGFouwhJyU1Ol+IcpwNpXIDhOP2pUHiPW4yEQcmed4Nfps375InjO/tQt6zGYy95ch
SA3iIPPORa67O9V1pMtEFUI6mzTzp+SB8cPWKO5qJRlHZ0sigjzFyaHbXfWog8vajj1ff4l37AXK
OwPj0UwX2sIuPVowHNybIpXOJ94LWw+oxSGL2HTVW9dQL7d0dNjVZtt+TpFRnSjhQjtu1Oytx1RF
N63dukAw3Xg7EqplZok/s+PMZbpv+WKp+TKUR3YUCeYje8yjrzCu49s81KwrijHxJWQ5v8LVWHUU
w3Vl378OYnYDlxI8Ll0WvDZ6zaJXYiCM5qNkmN40kCZvaS8QMlSnpqeK++k29ir39jKQPMhpTL95
v83JjdoZHHEPk2ap5pbjWdLQ+jk0Xvcg5zFnutKStvetKKFLxKEw6g4Vz9u4wDqfFkoMUD+L/P1S
J9vgBU5HSivakGFbSM6yWWM2irZ8VeOVEXGX9OEuN3dJQ70Gx5eLRtEtGSuVWeKRDqo+Jn7pKq0v
t33XNOEeeL4e+Z6cnAx+d2zcoCcw6nVHIkGkcdJ5kww5ydmp8SJgdmbjHdEwlnxdAlTGcTxKxqge
AAhr3Zu1I9fhPDavY5c0ym+SWGdGsmThdeKYFkjMzon3PCFyWTOG7N6j2GVTG23POKeDezHbeL0Y
cZCpfmdOefYkQM+cmYSS5mm4D51pcJT+YAzRWjMJviet7d0aU69/4db3shVPQWEG7LuMtvCjEc1J
gZ/cz1hk4iCZORKsxqalWiBKgL2Q8uQKc/Kg54abcSCH7mYmTOk0FShL5JI85vNsFcO1mbQA0vkW
IuquZOluSfJ6UOtN7JqLHD3mMzIT3woeCxUtkiEq/YQzPWKa/tPzsp4A8biwk6eM/S+zfBATq7qv
pwqgpKJ6psV9Hoss+safjpFtwek0S0KDG86YS37RUIIF2Mld7xWt37jEzY2i9ZzNzKmN4pLJMAMZ
ex7rVE9/sOO04bsca/MMUr2MA069koq+XNoZRlBnwlMfZdp31tP04eIj2suFvzgko5oKjLCYgsa1
+JkI9mWfJ7s3AnDB5bsl68o8YbXNgnBwJtJGdEyWeobfsajK0SSE18B35qky12Fex1SMpWJvpR5J
c51OUfI+LZnwDFgsTj+LMpm1y0tGjyoRvCejsaqnanSBatUyzL7LLDHPjZVh4iFJ5viQPHtfU9ri
u/3El4w9b9dZDfp3aFURwQ5OgCvSgBRPFV0X9At58rBi3LuyYUC/x5nWHNNpwRIyGcuy0zpDfs+C
1vMtTS3uREskWduByDuGPUp+9hGZkUuKGQjSFnkiPFBT3nzOmbxMfoURndm5SXFC/ZFHRIyCmhkd
jMU0EcXRtbZfD5gWNzD/pyBqzDpgCoyjpqDSbY8nEmVOZ5orASMQu2/7a960OAjL1F84B9SBTGWx
SQ2wWPxoMvJPdCKETE9rBjNMcrEOpv25FKg3cFdpZFpBF8DKRk/GHYmKjJSZxC5gk1Q4XuI7ASe4
MDCd8INzKuxDfpMBKYg2EDRavJlN3n3MOlYh3BVGSHzGTN+itnTvCA7gIud2oHAuadkW9yRA5Kib
HgAOnea4M14NPYvvMN/zuzQnF0HNsaeDVw/jTlRZdHScKuVzdwh9x5lk0uwmNiQynQRxszB5LBOo
WpzQc2sT6/QKrYDZVMTiI8VpNk30D5slZpdwLA1Sfjjt9UjFMA+RxeW4QY9lhpWQgI6sJdsTEecQ
rQPheSgjTrwc4ZyTg6f8XiyltXedVjuVLS0io1PiGo6UMzzUWsVIjJWXbGTkeYFLi+ADP73wNXbM
haUtBL7gyQi4ZttTtLTKCj2/QfWLDwQ9ndMgTEwptedR3mQ5OvB+zep3MTHVm8RcJhTqQqnbJqtB
f9mAQnwYaRBx8mhuISuq7n42s4v1vx9OUovsT367BlScRn7VbQwPRaoQXdWckaK1URjPZldyqjdS
tSfCrK6RR+m40wdmGXnHegX9yERM9nK1z4o+9vsiz7ehR+Yoldq0NyuAXGEmpqOW8ZdNXV6ESXtR
c2SNSkTTzOqfG7Y6iDS0i2x0lH0/0bvsniGe99DFPZ7bua9M/LeIrJs6pcIgtkziiiWpt/Xl5GKT
oIyLB4MU/8YRgzqVwvx2uQyyK9dp2/pTr3VXs5jcp8v2SWFW6hVnQhLjk8OmzHe51HTF9cS5fqbg
Rdd/5HJOQUVhZTuLxDOM1GaafPT2EvMwg/DbhS2l9zOpcLD9u+aD/zge/PP/IbuKwTp4oSf+q8nh
/6NE7/0zfs/+Kb7x7y/wl8mhdH9cjC9S9+hONyQjwr9NDqXxA08eK4j9d1Dj3wwo8geiJpAvWt8v
kqzJXK9lvYn/9AfT+eHYOuxTXs5lHkkl/O8mhf9qcsh88jeTQxdvGeBE28FKbtK+jlXgtxPEGifC
nJgxwfwkwYTZEwy+dVsI4xQBIP6wXveZ2lFrwoTdrZq4Yy0o+trnKGnuNU9QnmSYzX6JC9hMhp5O
jBanhP9uSTS/4nOVnAc9JnBc4ZvoAKwHzI7dmBxgRwIlN6WNW3an4fN/hdUTF35pJAXhn8KISPxH
eesFJn8D+hUiJPLOHQHLEprV55GkJvGLj2qhOy8Ia8GkX6NwJfMLM/Lwt41yvJMAKi9R9gZ/tgkx
2tzVk2q2Tb4MrOUDWdATqfiB9ouquqzcNliLgnnuXQcbj9LGenARutWIjbTW6pYlzMv17zjRyyWg
Y0N2ePQ1cabpSmRbdIPohZy72W8xCsyfZP67E9UAIZVk8NIx81Tc26xGDO+xaqc9UE3MOvSWJK9C
c1oaUIWXr8dS1++mEavJSKnt3jAQLahrEDT2qcJkVGmMDApY8V4wa1ObUSwmxjZTL5Od6SFcX8iF
NM2KWeV2ULWudW3mxng9Tot2tED8bOtFJMsNBIveuDeb0sKGLuY62tBDasnnoSvqPTPR1ggyqdc4
jmDq1dt5MojSrQBdNcm+bltbv/Uun0tKrMRq5UZlbuw9tPGMZZ4TDr3LTkVvdGulaLDD5cOK9zzf
F095NVK5RkrRkgJsYurhdDCmieBqTu2Uccu5IkIsdelfxBtV+yB2yTv3+nQmD/qt5hqWZpqa65H8
1Z6uwoGaiRASV22YuEjaeT3M4UJbImdZaN9YCRfRbeignQnXMHejUc4ZhW/J3r0f5LQfkfSrtauF
8qBx4guECu9b5UU3VjY8m6BI1qlTXBF2pk9a2j+NPN8XQ7Mfp6jYMiLNt+DxzDWVc0lgLV1xHZkW
1ZQ8NuccZ9WeuQqZbUvw0dXwvHNB34ssq0Pv1DQZaQKaDCDjJfSu0QraazIvxqqgG/sKXqDLtyri
nwJhf+uJIn/m3lfcDFZq7/qBtGgky3mlSYb5pKo5RHK3CqhuK89uI8qbpkCKFOT2gkVetKwp1mnz
zaZ7qrHrFX6uaD/3BOxqtp5D5TAlSmQZIgNY2kqU6qM0lHVflwZ+nIKMEkOVcOOwNQaiAMBj4JBb
DTA/E6Prr+vM4e4dxnoNVcjuH7K4OqHgMdzQF0wyNomaRsXdbRhn7dpe5g5+QQI9JGc+YZvboW6Y
WQxnOmaIKbgaVuHqq++BR44GXVXw7gDHdgiq/5+9M+2NG0mz9S+iwSXICH68uWcqtcvW8oXQYnPf
g+uvn4eqroHtmls9BdwPM8AFGl3oLtiSUpnBeM97znOAUV1reExPRIw7mqmQjskbFE/CAt0BPOCB
x+naIQiAjyf4YFzbW13h3xjzbH5vlrxrU1ZYLiS9owM6nOmjYTfp+EMW+qJDsyF7b/Cbr0iOGjmg
F5AsNElltISSKKFF18kMFAYtd/NUwg2IDLkqaEciwIXWMUhMBhnq65PB971LEvwHUSbqPbLPcKmi
FN6yMoZ7VJh7D1LmCViKxJCb9Ts26HKrxCi2qUPGpKF9bAuFjGAPqR+i1dwDNlMOrDZC4Fyl3MI7
3BK2Y+Loooh7ymquyWZgT9+463HLdwJymz6lnR6hWUYfd6m9bH4gUDkbE/3iNDIU7CILyIi2BL2G
aZ/fEEDzsKq0NpKHk76h5hQ7KuFYEIWDW9yIZQ5GyVYH3gmchJomta071epx8O3wo0r7If43PHXP
/c3ko7D3mJ5wcG6atsCktJiXfqKRA7qoI6Rk6GJ2S0Y/sAasIDoup+u2yJ2vQ6kFZ1xJk+Pg1EyC
WMyLh6I2pm0TZdYHBmU/OU/lYFnbVMOZN7jiQ3ldfvtU0jAZrwZzwDEC3ZM8oN3RE8U6zIqObper
4XoUWdNQ/0URVOs56d0kTW5ZXBW93r3A1aYuYZ+nN5FC9BBk5uiMS4DvrjVa1hsdOgZ1iJH3mLa4
v/oinZyVlAbKt0msYgC66Q2XfpC2x2GQ077jfL+YQ2PcZdEybjronEi0/ol1L54Hm2A2k0zIxz7Q
3/zEoARnIHbcdD7BFObwBjOFiwQOt20nR55bWD2w94iZUs3Bn6eD8hoK4VYEPfqMvgSbaOiIcndA
RnXzsxSwuPyGRK/Z9cZ3JdlktEsXFvIodvFGmMZdmnrQ5koNsgXl9YZ63fC+HqbtTKU0XceVi+tj
7tgOJBYmER+eoGJjco2sganIqJxN77BG0rASdgSXYFCZk95WZqRpAFH3Efykdeu+FMl00fv6tdTW
vosq1vCtKa6q5K3vmzvEA3UuEWLWLu3wG+Bt7V1kprSAlrxw3DfIBpsonOUgjANCbvxq1a69zbnT
rzoJB9ko7nD4x1dRkOMCBGwHvS06SMEOhccK8rb2sm+NrOAGMArVx5nQKISEqu1p1gioXs6b4on+
jXbD9uhtHCIXs6LwV8SWioPFe/O6xo1/j0/pXaIB3ZWsiKDYduxVNVn2HYt6NC5Ftft8ZOEm6PLt
YUN/ZBOqOTBALu0qlb7Y+6InPAQhxOZQdt3xEfib1W383KxeJ9tLn3XAsuveDRZ+L+WqNeFZP6yf
LdpUrsihM2BFhfc2JBAu06rviHS4DpaXKG0B9Hr9AL5eu3vfQCCWEX4XCI7eveMY+p2AM/4h28/v
7WLsoq0M03nvZigSGdzZS/yTzWVXdn6/DuIifME0Gd6ZQgsCoZw3dT3wnO+IknlijLeeZ6iHOl0K
p2LHw37HocTjBJnyMJh1dmKvbNj8Nq3IBJZppHdItAOdRwpay9ZsmHEZm8iJsLdKhnbLYVfVu3Qc
6VbmxEJRaOauplZuCq9yHfq8nHbCY1/O85ay6PpuKpP8kUeL+N6RTzpw9dJ4ghx6IZwKTCfcN5vA
huqKQzX5M6cfVTEjeFir+Oa5SXqZshW+KkXe34VEOJ466GEPcS6MXd0E4R0YMq48jtkU93wb6QPa
Cb/dOubRxIrRpKV66C+iWuBLdFUrz1GKcLbEg12EGRqh7cZ+nmh7P0WSfl92MGlCDCGWT1Mw/Oir
zjDXltX3kJEKdtUxjy60UJcdzzS+NM5ECiUYO7iUbaHy19aM+nv2VuIpGAHC8BulzQHzCO03q1j2
86FXufOCUc/c8FAynj0dJ3coGv5r1dbjg0WzzjnxwDWtxoLKneUW7h5EYpIeJnyFNGTR9LaLndlj
QyloyjE6tBgH1Wjcul2KD8UCTTmsxainF1M1xtVgVjkc5SBxkFiLIL0wRFJfik4OxFns/sPMWQTx
mWvVI6UreCgT3zaci5JeMCYN2wyf7G6YAjyTY5yvK6PBtK55WDwr8tf37qBSQkmBsyZSDvmk7YSx
aUVQ+GyJuYmtBtxIJw69ttuY7I3A7AU1cGMWW/YLTsGJ6nAxRG8T2eNgDfmjv6wS3H21HaDHZals
5wuk/5VpVeliiON42TmDpjkIZeccxF53ihIgHHvqGOZvuonsamtpqz244Wh8LVo3utFeod7K0dL3
vcUIBYHVWIYnYlu8CVjCrynXojFa1bxH1uT7vPPcV9YxBkXD/DPmi5qtwzzDFybCG02V2IM2Y+N6
gl1PXtokOwwHDLlS42KHNsvmFCWmNd0r1hVkbZ3M6S/rmbjwHDnOW2i0U7vjLV9/n3SYHi0QReka
B0f4VIzkLXcpeIJjx7zxw47pcI7ykMU7MLHC2tSxHDEz9GkPUSWtv1l5MlMHVoz5NjNMfIULMwBl
TuF3Yk8KQy2NZn3RNol/TXTKv+P1Ka4GbXHr9NrmOa8H1skEzItNw+WFCqK4rp5zBJx6lSvdNevA
ABluhcN4bIRB3gzJZNiQqcRgl8iS92NSQcpFEIuvu9gO6XhxaPAeREigqohdFnVycUM4SartNeAK
CbmMdDmccfKldOzJr4AMpzfmGJi8yRgLgYg9eaBjg7i5aqZxstax9sebqRmecE/fw5iuH9iE1PGW
VW153YFTZYWfjtGhn2331aP9iX81ZfoqDu3xWJPp21aj3T51tdP+GENT5RtjKNV9aY75/Yxj49uE
22BpxYOhmjcAY5bFVkQuHY/tjoswFkfqkSGUVwZ86DAxABY60dem9+wT3V66OaVxZiZ7vzN6Ru1G
DTRrRs01QBzW8lE934ExG1euFC0KX69YAZvjfcN1a9xYoxEcGZW8cGeNTnYsuG8CpKunfNnLceu3
8a3L69rKqFRA68Ltqvppb9aD80qJbXPsapNFqIVwO/iSELFoBLsUpiVuYFFLSHXl18Z4YzRDvoKA
MbxLtn8fYZXhfOsSlTcIcv1yY+WceGWcRexlhJdriEKAHgrDRoBwB8m1KJm+hQMQHppxDVRG368S
ZmlEtnaT9ynXX7hB1PeG/exsWFvUR3z/+kG4WWJhwxtRgFmdFhRRGmAtLEvUl4pk8T6rMWl2qhuf
oGgH6XVu5DB9/GY5N6vYhGrKee5c1HrU+U1FhBCeD5NwvB9rMXG/kPBnMjqStgiedHA78G95M2dE
WyrMGO9zs5CHFEr5VtXjTIQnD9PFPq4agERUQK+cIZim05D1RnhUkmXRFjfD9FL5XNtMgG5fR9KS
313KkI+m4RePLlaDb37Rd0TfbXPYD+bSR2wJvUfI7Y4T6COM10X3g9KoiYnYEQkZohwPxbqGv7iZ
rKCFZ8ECl0dSvfHTiTkO0PcmtyVjPmSodJWH0n0X7OW6ledX7sPsY7QuSCyuQt87ybgXuynLiO+3
/nzfj5N5laHObGwjBakXtEiSMUbSu5YOjvdyxkxOU1l9n5njxDO7hS3XldpgXtROfDcjSlGiEGWP
wjf6K1Yi40NZyeLI6Ngm3GZL8zqWg9pg1Awu28x0Tz0f+IdJc/VvjGw6hFiA1hMenh9k1Itr127c
B9723IQT3Fpx6xxHtsRPJN3FRe5Z+OFmazxErtMdO2q0V7l2Cjq26qV3+547eXM7yLG+gLkszlHn
lIfUi71nk9/cW+Aki0XNdHc9i9JNMFvpGY9OfNNKENtUCgFuycEFDzY6QxvY4Q8loq/BaGQgx6st
1Hdnz91ugP6LOXYioXrWlX6mY4k8QtrCto58/EQl63YF+Xvlz+oReI9/WUTVcHTb+N2SMljUinTr
NAl1WI7LfcDuTksn5IG+ruwiUKyZNQ0ma5r7shegtsXlLGCC+PSz8k1m7aFMhT7oJJEbQ6tkx8/T
7mQM/bT095Sb+X+IxP9Xe+Jn/8pPTTFMcYJidjJ2ROZguHrLlPfTFGdw/BYDB8kRoKnNtXO5pSmn
DK8A9YsBT8XIJ1fiB19V2KmJ5bABGHInGP/dN+IsxU2/ficScqK7aKv8w1G/hUaaLqjxYsjxiCNw
n/Stfot8Z5hvq1747bVShbVUbqbS2WZzPuDqLpn/PJVo0BY9n+9I9N+G0SbkjeG7CXc5/VykNSI3
r189wAb0ULeG+1hrO7vx/YBX3nOyJ0UhDLLEIsjlQ2+9ARClDxYbZv2I/GHsRq2de7sfjPcmCrh4
dwofn+l0kjBtGD/p2BErjjhx6ZsxooDqzUfVhLxR4mi8BR+XqA1KrA9J0EwvRKSbDQWxcJ56J7we
IBqttWr0nZT5dGGMo3PZZTDbEWyznTNmTyyezVsN6E4Ollrbi2gpF/my+lQyMXpxQhpGakdbJFf3
rvqUPcGPIoFKQmQ/qk9h1BYUKkrlwUN1idBTNGw94tKtsQOm3PJX2XJhp/exszdhqOJDvPgNCLLw
Ps0+b/fW502fqglu/ePnBBD36fTuUvu5ZUpV11SFMydYunQOwcgTTbe1b++dz3ECNcl7jak0Bpvj
q6MR2F9DmoiP1djg5Al44dOZeJ6RsJxmh8fMQm8m44taJpl8mWm8ZbpRy5wTRBgxt1Se5fdJCTUS
/yMT0TIbqWVKiiBQbhqogXu7btAoF0V0zWlivJFHYsgal3krWSYvf5nB7GUamwzk7Ro64LRGy2Fc
Y/toz/ee26bPrp1Vr66czW5TTNoZHzOv5kVyy8y90jPz5X4QUBr4I3X11ASVV3zAOO3ibeR24Q82
rzTb/LTM+C+Sg/an6P/Lx0Sakq2E7drsJyxl/5ZK7eADUKHI4wRIiHVZGcDYyiGuN20DyRVzizoS
ACH3DcKP5HRTXivS0udoZFm5MrxhPHk6rFHTZgPrREcl1AL9H+6YesB9CXTSpybvqx6jiFPfCyp4
VhVeGzTAeNh6crwGjnY9ZAOOgHyw+rOlcg1u3RmD98LQzs6LKw9Sa53e2r47Iul7yQnn9j1+quvC
Dm58bMbnMAix0Dpg6szwns+4c2Xm8yWDmb/2qFPvOfFMF9y7O4OOamrlsZSssYBqjwsqzw7z0Fcy
Yz1KXNQprV5sS+GGDxYphH3YJ2Q72dNhwHLKYbHOpe0Vh0t9o5p23LXcZPTGRVtmdSocv9+6Y0aj
a23m4BCthnhq7lXFB9U+yypbQSXJXH1jk7j4BjcmICmRgIJ252zj1yNdwFYmWbiyVXge3QnI05CX
FPbqNNrHec3KESKVZGdBoQV0ufBQKJePnPAGvF1ugxdhypP+Iw9YZq+zzgz2TMIFS/LWnxJqYRvW
xJLl7cEzm+A26P3oLbdEsNds0re0vRt3I8oISgFxMQgX/SlL1LAGWmVdIS3OvCu5dGaYES9SH9MP
Tc7Y11Bw1gRAi7s0TvDtlG5VfzUB6K916KhVP2g0MzY50c7rOh5ps9vT7VTrZ4BK8YMRtfa3OskL
iNWziWsQnxELnCG5pf6K2qBcOBcupxSrVKm3JbuG7YBZ5kZGVvK1MMEardLIX3hFvDKnmPx3xhDj
0bGTzubek5G5mCcThzaV8t73yW6QtONu+fkkmqNW3HpGE2IvHheWV4PRFYxGodUNtJfOWVXLEsn6
3CdZmrjhOvjcM5nLyqlB1YVLUy2bqKDN2Er58ZSkW6+w36zPrZXP/sr+3GS1NJrtOnuQ37LPTVdh
G4bLyp+2J3ywzkJ78dLqOUTdiw+O8Kzwaq4qy9wuz7EP0Q0jHVejjSFNL9u2BDACLbDNyH8zGTig
6GBZgNyek+0A7eBY27XmXl0LhusOxhW7Yj9JkwMGevb9EwKGu2liq7xwAFfHh/pT0x0XeTd1raca
FJJiD/6Q+vFT3CwfEJvgHI6FUx3MM9BMX+4qq6QZ2Evbncui9WKMWBG1RukeqnRqX//+oPotPK9I
NnOx4JASOMYscvS/3ivwccA4yrhX+KF7FfrXMFLPVX/7z1fc/712wocy5z+fSZj/TMb8kYX5z//5
PyMos8RFfnql/5KM+T9t+5r/DFj44w/8a5/tfcHUYEPp4Q3nkWsBjvBHEkb5XyRRXCHZJlNx8flv
/lxoyy++J1l/01kI60AtF7M/F9rii8Ux7SvPkq7rLBvof7DQZrn8yxWPaw4hZr4SpF5/yfNYy5vm
p8smhurBjIyWS0I0k9A2RyOysHhxdd+b+BYLyCZzdqPigFinT7disaYpQgMO1AnVGZGWfYsz3ZTN
ZkaA3hXKnN2Vk7tdCVS3C4gPTijLihFxy4NVfJ8sDaXcwDh8YtrsMhiaivILv4+PXhFuE7dob0Rc
2Ld+a4G6g2fPusgozqPtx8c2DMbLzhb3SlTtmleQ4bqymk1Jr88l265dS514IoZkS3rkJFlRy6rr
NnNDYpm2JNw9CyNmbhRpAo62jeB2sXXcDj9n7V8GoQGTAWvQXszwFqw4vsBNQ4MTbTN0UrG2LV3n
A7aNux769p1ntNqnFYe8bl1ix2MwHamG0bczJyQqgxl9+LWHBjxZ7Qnt+FWOhjqwuoHr0FViM/h8
TWLJ34NeWleaE2ruYPUz9vEsSowrr5Zgtuc37K1HI3Q2Og8ex9q5AFh4FtDF9NSdcmHtcUVSWyVr
412UCjTA6HxQzL1v2UquUm86dBnrFHtwHkI/6jktk3nrprS/5GFZkvBOHrPIHbdayiee3eeksTD+
yc3QDs067kYeuGGtlmtJf2ENbbOya+uU5yUho1jsKe+DA5fpm7SpGnZ/Y8tKOKSnYKjEG2gLKjga
z7ydHc++njqXoh8qrV/y1kZVLL0+fLcDjyqJZORv6BwYN9Yg3pumM/ZZV6trhkN54Yze9KPxNWIH
ini9Kuk9uqD0ZTg3UXqN1riQETD30jrmrKyQS0ZO5mlFZb1mzYYDH57NnVX7J7K2+doKLcJZs9E4
1/DTAug36iYtpb8heXCnovI2lebeCAd5M+cxQySPkou41lS3m2lg3xA4rpcwyzupjnGnjOwld7r+
spXe0bCzmUpwhGBmh47eQuRyKogRaWqPah3cDCDeHayqopgudCqvLUO4d5oJ3zozpiY+POzCIgo9
GTHUfJHm3U7neE3JLw8h/RQ+V91V0vPDbrKKNTcx6o7hmMttjuA8BznI6Djx+IEpWr9rlELaTByw
FDTKOQXVSd5smuuur1EmKpOr/raVihTnPEcxRe1WGUjMXMEAfz2xcGxyE42wGIYNYHJDxLk+dCyO
9Tqy05Y+z1TE1SPFSzhh+DwrPW/SXC2QPJNohd2rAgJQBNWQrke6IS4CCALDTlF1Q3oeHChhdbsG
8JW6mVH+qNJ45o6YAO/emS3WvnUIJJj7GPcpAUDDVwgAfgiwNWT+LveR4xEhJh4GmkNztYp2QW6o
9qO0+wgzsaVoc7TKiUhLUfvui2mH0yNDdXfydQJSGd1v2hBfJ4pHA2hUHui7ybBn9ga3RWhf5FGY
KChfhXDFiyVTY9Vwpe34Nr6micknhBlxZcfQ1tOkyLFAhPr7EJCrolFiGGrqQ2IrvfHYpSS7GalZ
cZ/CdXAVpQW/few7EbfikTYxmzot2uM9hRA3hUAJ96TRpXX06kZn73VjdPHOlylNI3au2JiK3oJS
5cuYWqAuuiOwaGKzgy/DmZJutEX3DUCCSKJtBWPjrmoE3aycT55h2y9IM9FlQVnp61CUnUDvHGs2
Uy0Vh5Gak2M+gsBSgHJd7nQAP9uHRMuHSI9PqkjGTVvU07Nyhxr4eZTdOonFsReHlHgWhb7nblnu
+r5VzzhgWLQ4Wswvljl/DF5H1xShnG8BkbYK0IXRJvBSml5fePy9SAbatHCLduPQ52fd9KnD7Tng
FaXYaOlnGjAeZDB6r6cms7ZGNAbdPhwqbS+rgWbY2kWRDRec2t96jRFwx7Cj7+ELZM5dkOFX2mVS
wpimyRPKVwFAZMKmPt65GQ1RBzwHRFJMGjTvM2lFH4YH8BmgQ95GG9WI+KFBY+1fYLQhHqOFSVC3
fdzCFgiJ7cfpdEiHkexMEuCV5r1MPi/EuG6H1bxDPaR7aGz7GxLo8bUw8O30IAculdPdTvgUjpg+
k1sFxA5O4Fx8NWZTgjvNxud2dKvbyjBRb3tqdB9AB0y3U9Dk2U3vl+VbQU720LFrPwZ9LoES4dJ8
9YLYujXgkeJX1/41KiwiN81K6i0EQfaYxbTZ0SLqxuATMSGna0RF9UNlc32usLf8CMB8Ed9j7M8e
aAqELyYBH61JEEesNUszyYAyePS/JQaJtbTvvbuytLzHnNX6PkaukjufeuwMQ3kNLrqYoq1R+A3+
WZzZa8IGxXdbqvJHT0neE5ZyzLC1iPyN5+Y0o0HbhI8Yj5AB0YydyzBrjZzMWSUewL/U+bmoRpUe
KIgRHp57o0+2vhmpJwlGQq0JPo57gDalffKsVHyURtPfeqmtHkzykeciBsMKLDeQX7PGcl/mjidI
PHGqrlB6wievN8xbe7TIkGdThgN1onVEsX49BIMPEC90LVqebH3EostKJxSMG26HnswZUbLPXzZs
NVryJGxcRnP7dYws4wo0JSDaMWxJI3iAl5BPSCViNA3zgpkQA/ZEAJ+uY5DOU4YBRpenlhnJ3s2O
07q3TdJnhCWJSOzKMHSI+vV94Gxg19O76BeNw1Yc42FANZhtNAcT2wG4u5BSg9serWy6dj040bcG
0S92A2UCVs5ghaSQByTycgXVLtwMQxYiY+PDwdWkACfuQzIy4TkuDJY7fTH0txa1IOFJEIs1z0OS
zJQa+DQ0rHGT3PklYWLChsbU3QV17FbfUJDWI32C1G+guto+LZZFykfep86AXjyvv0yp4t4PuvYf
EKe824SbC462gHPfG+vF4Dg7B99V46ayYyhV7JyvsWTTpiNbtSfQitg7Qf3Fwd/O5xYnIM4+wNUX
Me119bpi6Y3W1PbN+6g83MjUtHB9cMyrdkKOipvgzuQDv8Y5FGy1x0a6RY16UlZXX+RJTIagrfUa
hdmgFKDyQhYjIb263G4IFholvSeTqqsz0EiV7h2gVWgBo6/4tVbaddak5ATyBLiTa3bYDs1fkfNV
DHqs91lsDAHNzynHMhO2l9LRk+SYsQLn62T1Mb/mCbbK1p+67n7ECVUdrUkB7bPn8IPHHIdl0AxQ
VvshIgSWxWawJeNlv8Jb8C8m1s43syhvammN+zbuqKjzKyA7xeye6RZUm6JzL+oZz3ph64fQw+i3
iovgYqD07pUHBnAwaWcfVVf1KOw1WdPBgT9i6SYoMLHJ+iMM8ReWpRscQyKjh6zPeUBVY4RVXxDS
sbbkHQXZPWmC5cQs2uypDQiDSzfStB6R6/BXw0jhZSraZl3rqXyv2gm7lQEGVVtxTi22abv1jiYQ
WhXhhUId+2k4+y/0ul8JTn+deBbR+6eJx6GAyixLPR5FmdWaLHvbnIrMSB7++ZdRiFUQ0Dwpbfc3
7byf86IMAmM4yrEhE8t+JCGFXwv5b36cX1kGy4+z/H4t4TgmEyH/89cfx/INWyvf7Y5zV3SvyfKE
9/TMRBBOKiMgYaTx96wHX7kSOrfVv/nq9q8rgj++vATOIHwsTj5e61+/fDyEqUHZrT6Khm0/VRr6
3la5txPL5aAHpHyralpfUvqen9OphDzJbaI3/YeZ24X4vGZYGOWWi0cBoGY/jzejLMuj55BnOplm
qCswUJgPSBDE2XXbNBxVpSS9UiVRSfrOP//97+2vPxCTsIkDgRdW2d4nO+Knt8dMQZjMyq5aMo1s
1CguDEnXITIhIwGk4xkfZso5/tMv6gDnYtujuJmSIf/tPdlQBy16oJl80XA+O9LhLq3BuYanWE71
P9KBll8ZX8wyfX5A/ibxuw4U+o5N4jTXx2GOjS3m8o8xNXa5Oep/81P99ZPm8LZ0MWazE8eW+Jsd
0c5bqyrruDjGNAPpa2FVAQ9OTDLd4e9fPuuvvzQHxghTJNdEG9LZbwp8mMYicWc3O2oB/zeC50Qa
hjjzGfXD6Tap7djt3of46vPIG9rrdOgg4tGXvOZBFH10n7e/iiDgRrP0mg/j5/2w+bwr/v23+pfX
xALt6Zs+wg4vCzu1Xz8veJjZgJQqPsLJMuWxUp0GiDgyLP3jr+PwsWd3tyhJmMN//ToelvQ6DLvo
WAQMA6T8bBTsEGTC6fPr/D9A3vwSafnvSYL/u4IvkFIFx93fwFm/Z1H8szCIhPuvP/SHOCglXBs2
R67HDd9Z/vmnOCi9L0S1l7AJypzDSomgyZ/ioPqilOT9TuDFQspdEDp/ioPqizBt/tQi8Fr8jf8o
7eL/JhgLk+ut7Qs+MlApOeB/P9sLt6JBlThD3IC1WNUDmemuD4enqNf9tTMOD53RGHdo55jfKMCt
uIBA7HQrCyywi/3kmUbV/hV4fXwMUr+DS+URvZ59jG9CEzPIYvd29JjE+Ovx5HHbuQkRM74nHkZM
pjUwy75BXJQcsldyral8whyAcoDhQ3B+xJSYv5aKSxTOF6j4QZregIy5S8m+g4unF3V0vOGbk3jm
1qRWBOaVjyM01eV9WfpPo8ESjVRISYdiPW49A88UrRmUgNh2vGlb6kC6qb43cyfCnTMC16m0f1fx
RN10GPnuBa7GbRsm+TYkXbFiaewe4iClqsP0h0d7woBO6AJoWVAVZ9YT0ZvycrY4UJbfukIxXAPX
p7E68HqWT46/Eb0j402Sj3ChMZpZL5SQ4lIVbrc1a+WfBwj4GCfmDhmEC+r4wpoVzlnmu7jaatGb
z5RxU9QRVFgjVWgxUjW9e+lqWh9weKbqG4JVi73S4h7rKLyyqxkm3vDHneD/HwkPUwUI6/Ujjwv4
DSyq3/XPn27Ht+2/Ow5WcfTa/PUP/HEUKPXF4QOLUm6b3OawJ/55FCiHQ4L/2/PAQf/rkPjzKJBf
sAxIz1/0e8/2lk/wn0eB+MKfIH2Lk2RZEwBl/gd7AvVpOvlpxy1sE/QybhTcIMvOgJPll1tz3XtZ
W/h0eVaBJR6SUMybboqK0ygpPO1RzIil5M9RitOADZt6jlHfzzZvXfQH/kvsC9/yLqNSpI9JFMVX
RT8TgPMLGRzHWcNfbO0mYmRoPO/RngfqRkjmemfAe4uMrWl7TLEv79kUz4++45U/5hKGZDTTe7gS
DrcLT+Kco3oB505rGmtRl+lu4IQ7jU1v33XtUF+ItihPqPFcJv1CH0OQL5j6MNDSGzHb4qLSbXKR
ZD7RUqJyxQMq+WweuVsYFyYx6WLtCmBGFMKxD8DDEnxloK73OXSrC88v+5c6rmgiSgyVos7JKf4W
EBj4GrjT4DPPgKVMnHI06etKyFkjBgC5WJ7IKy/KyxOL8HDn9h7kWDtpBBSHLj6beSLxuZY+wbdS
MhxFntPcGlXJxpbBa7qFsYEjKZfFZUEyis067WQpOqab09DAhuAHdWjGHUmcABkwDgbmRJdMVWTQ
NLNqjam+isbU5WzHaVntAkmybh1G9HS38zQdPRoYdt1EGysyKtIMXeLOrupkeWZqAqJkWfQE5cKE
I0VD0MHuXMDRo/Mj0hlZbC8iDrMqMtEcEiNFACl90jTrUZv8diP4NzimFY0/LZ0H9DMVcjtps9q1
0pL3bmnKXe/A9510hsCctEh+HSrQe4VT79nSvXdCLA0vUCrLW09N9tdBFHAF3TRxQesTi9q5FYTq
7UjFK3FlrKO0dCWee6IcBWBxOvoUNxTVtnZTRDmXR8mJDZE8YwseTq6GsD27FduHxBi2lte5L3hN
swcgMyid5MyGQwl78Daeja4ibeKa9gpysX9lYkS7rjyTOisOXH3pNso5u7W0j6a1+DODgOLxrp0x
0RMMY+PeeDSJWYZP6UTYIcCkfj+eg6G9z805ePGbIj1BoRLPks4T2HRTRqCosXmZStDQTccLhVmV
p8mq6pHT14Acqpa/BIGOmrcW3cgKBjZfqp2dY4sETQWF19rgK0iHGCVNs2pKtuYQQwao6hdyncEm
8Mp8Q+kZtDMB3bzxy5OJe2MnuwDoxiSudUojIsvNXe7TtRc04jGI4m3e2e2uLCWe81lGZ64XAy1Q
9btlNPVV7jX3dVNB8GyDdUDOcSEfrCrWeHoWA4hUKtfciucxKXooCB5lml6XXwduzrueAXv0doNt
p8WmJuOKS2Sc4Kq08x5XgdTsy2jqaLx6TUiWYVvkkbPxZ52flUQq5GPYf0X2Li4NE3hbA81pnwnd
dbd4HAAKh1j91Go2jQhYiDGqF7y2C3UJzhqlfzqM3tOCM3HDaYJzvzRnjSFvHqNo73S8OHRiZsSQ
6Mvim+QPuXB/8O0GfBKGzjgPLk53aitk+sEaBjenlRg75SUubws97q3cFXuzFyaLs9o6Wg12iH4w
zX0eQlFbhXMQfJW8tOA4e8zalYvUSIV4g1t8wLFhZrTDFYmGP4Ysd0nnkXmvkmZ+UXjVHVYUTX+R
2za18jJIbwJbBTszKeMfVTyQg6UUnqq5WZvTbqAbZQsgYhhXs00atHD67hlTm4mvwcNW389pfJiC
GGmmBLHLkk3alyz38MxjcDhQdt88CRxvvB0myoiDAbsf29BtJor+3sys5onAaMpSFhEExitdlW2H
/MLr394kCSEq8iWiewtpWtwynB/m0L2ghWQ6w8HInho7bOnZGUlcp8Y98tTCIlZEzLDiX3utOV9j
p4VEXBTOTV2cq1gfUUqnG1PH8caWTv+V5XW/a7FQ2sDjJUGltDKuzLYwqwuHd9P1UDUZGUVOePjl
vnUSQ/aMA0g/SyNNv9VxV17yMqe3BB3Fy3+wdybLlSPXsv0ilAUC/fT0Lfs2JzAyyQz0XaD/+ruQ
patXkpmunuYaaCDLYibJcw4itm/35SRLuXXWjYC5UtPgfKsi6pGjfmK3INWsN0nXwoXwWyo+HV9e
o3yG8jyE+NDsoDtnpGzX0dw7Nanq+dwYPYmTADHvcR5SwDlzDnl5biWWfgzQr+B0LBzTY3ubRzZ7
7SyfXbauWJ5BMSdfdRp1R7MnQYSG68SPmQ2Nrlv+bS+Orbu2iOVOAbI6SLMChzTQNgBGm0efn9Mg
aBWQHVaUKwF+sKmouXh0ci2Vydm+Hzjuq6bemYkJHWbGkxYBbyNiYaiS0DZpEoJyah/aUbWOwzB7
xUk9P7e2L8FJUcIMhamWp8qGtbIuIss8KmF96YnedWEO6acT+XW6nemEfh4po1Urm6tHgYer8S5j
5SdX6esJqZpnqxPlH5YuYt7GaXKT2I26tSptUYs7h4CE8iFIfww8T8kfR8IytpMqynsPZBUqRx3P
T6Xk8oYAnncnoRv3RWPWeR4T86vpynLex6E2aPeiztELtPqGZKh2hUvobjXJ0VpN2ibrgFefKSGz
5EvSeMMTltPhg+BQzENXwswjhybYVXqJUz17U5J9ZxYSM45oluBRzBYxb8138i/SPTQJlW4tGvV2
5CE6KsD/fklp7Vw5/VsQqs9A6QMfLf/MtT8B70dJPI73Q1Gbj0SEaRFNyuE01eENq7+aFGWdEB0c
Zmqlqkk+pg0fkkMXxM6ZpLX7SJYyXMGQkfukCNqjHyVcOmh0059gS29YdPBC4c89yspw9nXCYbpi
8ZhssjgBD+DI4V6FvKe7SXC05laAa4n+Dbar2c6c8cviA27uMs8en1MIqVBEA2eVZpReVJoAtFc6
xpM/etvRnmKWHdK/H7ST3zQDjsPYipNXc5rksW/ybksetfqCw5Xuh1TDVeK6dYACE7y5Frl3UPvl
V68BT1PJxYgzuO70yIauPkA+4WIi9cFWIrpEZTft0j6q8dYRSRop2vrlzYa5rkLntpJNfM6X3osC
K8PnVLBHoI/VJ9E09kQ0V1NvxOcsR5HjJknaOQzFcJkpcMQBmBvuzeQ2PEgozQKM3MjtYGjobeDF
90M+xHfuxD3KVGGw81rC4HPiVVfW11gb4gL3QQiYoNbjV+7O+i6u6pvOt1rSapUmamBwHWhBU3sT
fWt1CzSendyFSydDYVDYt7COaBqpeKyXwrCpCE73wospG4k+2bp9VWZw6ymldzm8vYFPcOw9lFVV
Weu6EuYuqo0zz0QAqpIiyqe85rm6KqcFoSiGDo6yE9S4/d122FlTazz4xDnEO8xb3zv1xBT2ROQC
XvsSNBWXrLLbOySMXjik6v1ITOnbcwZVn+acQOeq8dPgq+9809zNDaeRtvvhkeZxb2PP3XwV2rjC
/cYe3ZGbxVq4oM41jepNHHCbI8ixgjkT48tRpg6hbDnWU5aa6pDrllqqZTUwgJiznMq94YnQbh3I
HBdXyR5Eo7Lit4qvuMjcmPSae+Z807Q+5KdK1N57xs36sWxkc+HzihRpGu20a+qpv0+NOh4YlKla
tg2T6ivcw7PckhsVGGBSjEbk0bLH2XQBMFXgmt6pC6Y3ReOSXJtwkW6skhtKmiJR4J5IcipflFtC
qW4dd61zHbqEZId4Xqd1o+atmgVGlTSsoldAcCwnq6ql8FbYxkl5XDGAvx5Lwpw3WB5cAK86v8re
9eC5CdviAmZRq4vpM/+CFmR+qqrzry69z+9UBndH7B/g+ii0TWGUq4iyhxCo4Li2Ua8D9kAja/iy
MustNcSgKKaFVdJg1IAr6lGt3MLMsWtnDzkqQ3yp6EA0qHNbTxBe9zy1Puiqgusvu3ITkdrYZ7Bg
SaS1+0iqO4wdv2rU1ENYlMYRizeUd+oGRUVJghPfYDQLVr1b5ZsM38SjGBpjS5ox3ocO9I9UEFDM
7HRvLCMGNvwDv4gZ0MeuKLkb8p2cXKf4JVgz039jHKQ7kkJPuXAzIqfkpgID0n9EEmTI1rRcgRlC
vDIz9Wxw7SD/2i+1LO0t43xBssS/og3Xm1wYB1gF445h5JMVKTUdCShYh3hQEHM2CPWjLeVZCUYz
NkZkRjoPHONQT+Ddo/bopWD0F/s1dQHhDPsztzYWdWHrlFq3TdwX+NUWBOGQNbs8kxuRjR8s5ze6
iw4tFq8NtqDbufPSu8HKy60bifnKZ8/eV1aIMjTAjxiGqcEkgV54SgqtHsKK7aMdAltRdd9tQYp2
NJjG8KOMqrB2MwRLLqUGEOPRdEK8A45JRVJGrh6yb4cL1sva5uJSDB6vgduVrLDhnaQjmAa2IP3B
NrzwpTNl90Z7Awy5KMoYWJLWjc+jXmipJFL7e8J0ebR1VUVO0M7Hj9ZS4Vm78+BAaKlWXGicN7wa
ndq2Bs0na3NmwDkJy4wf3EoRhiRAOx+qUYwrDg7xqgqdPQJPqHAJNraLGSvN9MnDuMwd1NcNj7y+
erXt9hHOKP+v9Z/aNnXOPGDYYceVfxiz+gMen4WGtriDxmQdQB3ZYgTuv+XURZLbqfBvVGdhx5vD
ouUjV2Xvk++76xHANWn4Jux/8MmKqZOq8AjleURB0+jux4mj2mGBf5RRoE4JSd5D66MSrPzIDLbw
DKuzqXjm8xQSw4ty0uy9zIJ4H7ttV2xzT3vPPhcXG6xKno0rgr7pn0uX/6pv/0Z9M0kq+dIW/6dV
l/foR9vGmqq06K9K3F+++G9ynI2SjlvCQfXyfPR09K6/2XbFH9L5vVVhX4ctafmT/5Xj8OYi3i2b
NYoBiU79Pw6V6dGR5lPWSaiLhYznWf+JHOcFyP8crBMk7+MXEH3bZXlkS1Q/H/cE/94/rZFEmPQp
/xt3nl1GcjeabNMHnUgL0iNnFlI1ccBtA0qc8IAKpwSUBtUpG3sErrqENuz1ELjyUgwm69QOegkm
Ozg6bPKyxzQejCceFtFRjWV/5+ZFdKZxkd7yxvHyPVHlYOtZFQJSoaOvHiUZbzBGymjTklAibgQS
gi4GsgBhVnA5MgubaLR0fdT2cLp3uYZDIJof+QRSbm1QBk09JaIVuaMOHu05ogxpPfpoKrsJDzIu
pVHBs/GyCYW+kEN9A9JE8x1juHwMMXq+YalSj7SoFxtXyOSzxtZ4hXxADnxiwPokEuz8GCN27y05
6Y8BgMw6MFOa2HAV44TCP1cmJpQk6FPF3ah1dlvNabItDH47hRx57LdE1fNIrmOrkWRkMrW2u5hH
YOmanwsBATmn7AArtX7M3S1y088BTvYIkysLvlRpqGfpJlZEEJuIBXQBSgo2XFeKDXIBCVoLRUXQ
v0s1mJInaseNNdXl9rolWnQey+ZlwqYBbkiOwFtmDdc9S7AxrOexLojZzSmnjXC9a+cOyUdc2Pm3
kKEIqDmaKoOUdq/nlQgmfSGcilTkaIOhKZ+ZMIOl4XWN9xpwDfVu4KeZ9q8ttUenkRDpe6RD3a5z
XMRiRXMQo6GFVr2GjQJ1N8ttmJVCRgdL8++YE0cebbsDBUqpQrRd8jQFqZ8QWnIZBYQkKOruvqqm
gOFtyZJ5PjaCvcctEMozwhz8crYbK8/ywfGQS9JMk5a8Y7CzL6Hb6aeoiMoPxkiQly7sLSDMirfi
mvh29bOmlvtdB0C9N07scZEOEtD1ZteSqOLS5qT7JCmaR9Ozgju2XrSVzNUQXJK0hNAf1YTv/CIy
5ToY/QZPXjG+aBsM2wpnrfHdVSTpN1xokTk47D9dmn32kNr4c4bL4UkjPeQAgXJ/XDUti5vDgIxi
MLfRw4xZfsHky2Fv4AJiDzUML4E7VA+A7SnjM4vlc5vWB6LsSE52hfS1ohVabGrljDU0Upl+Kj5c
y5eGGGjtJsvqA2TipNnavesfeyx9dxmg6Xwl7WzkGK0pRiaNZU3sjphwoa3xAvokmcq9NfnOyrdq
oZitm8HEPO6rwwwgEnATfvRMzu+DGrdmWEJXH6yfJb4HpgS8vp+OB0gXtog9vo99ghzXReMaTMLw
RIymukS+FR5Sx5YnmuZR4hzsHmtFi/K2hgHzOmvPjgg1E0aW/rBABPC7QRiFLmUBJ1kDwoRTOqFQ
ghjBnD1Fe77veVvSXoYqBt2X0Fqz72pa1VGpwpdAJvm6aC0W+9we3LVhdqziIGZVaIEqrzfRvPg9
abgX5jofRq5WOG7tfC2jOv7GMxs9o1VGZ0EviNrWrYUcZthyeDP4oNBuJa2mW6V13b3nVhLRM2S0
LOcwK/PRnnOnvgMHmE+7oktYU+Qz9UWmQWdZiziKMR7S+01dpxNhoQJPS5tr/aYFkWQS5l9p3ieE
GBue032W4VoImAG2GO0BVcxB/SxamVxnX9J3FURj/2qHqrkACY3ezd5LlppJbpydNOA2BGPoG+vc
ywWLh3r2foI3QSfO25+ijm1QbEVfnjhKnHStkqz+sg3lLderDlJR0Q7DFc6narkmqcnZaDoi9Rq5
wI/WRClKf8XP6XroCVmEGJMoGJ6pCPT3ZOuyXQ8jMYUZi4yy+/zQ5E19Ct24uM35TUFirahX2ORD
lrZ7qS0dHQDXyx231FYcEMUCTSQUVDX3cxc1jBBAhosuELbe8Nasf7Hw9OlhKeXG1EThV8iuPJyC
rHikvSJf6TmOx0021DULJ7BHxD59/76tGvkyeSXXT7dOaWePSvlMAqXGKZr4Jz/JkIwir4U35VfK
uq1av7h1sQU912xJ+XUnLm8fT1O2vpsqkz5yHfdXdGaI9lDH1AucRJFvxtIzf4kao8eZ7xDF2e0d
SFSRP/nvLZufkgNK6iufWyc/hLbEtYd1z33i2dRc+jygUAaz6s7yTW8zhhIy0mg0M4AEOonB7M+Z
uTNYnV+SKfRep0RQ0lCO+W2aBGKdSbjszBPxnWRThZZomncJT6S1CUDppVMifa4Cq9qYEyIubqen
turtuzSbJB0HiXWonVw8QaMwvmVSjiDXKVXZgPWwjgmrLmOhf4RPuVBkBMv4qURvuAvLieFsKpju
e4akO0yZ5lrZVdlR5slaBPgBSYJtLHC4r1p+bdF68hKbUrXMZ0KLq8yqYFgX4W4ErAsTwEu7tWYW
BNMWeEdyjtGhz4b5ZxaZ8caY64Qi9q6MbktWj5e86j1mbjf+EbewUCqF9N9h+A1jMkoepSQfYTfZ
G3yk6YPvDdAGawBmTh8Vu9oYuNnT58iUOZBlYQSwyJNrNo5Xj/3CDyrmqUD0TTn6NAakZrYjRb2Q
vJDH1try7WMXwemv56E8FEYTXYNUNNuWGYjPnErYi5WpsRbatvboBjQ9AxJ6cjha7qmjtvA9o0yS
ckl9l+XBoD9muCyUvFsh0p7W0bEvqWJTopePwu6qO7ML8Mq2yvEuQvUwppxoqpeJ2NyT8UXE80f/
hvC6as+FDgXKMVuNq5t42QdIpvC9A0rx0GIs+dXUGdUWvAfQAMqowvZp1imNcObUGPT+qa7I7mhW
Q2hySLVzfuckYhrdUlfZgtVgEesEK5KI1V1aESVe2dqrgXpq0/rACidgyyUqenFtTRnuEPilcTM6
TXS2VTJD+oc0tLciD68ByJ5pONKuossDrTTua2/wiSzyuH/wVI1hIs3N20FGEtqZo9mcgPQVB7fw
1J4xqX0Hs1HeN8Qjgo2kju3U1aI+u1HKZxUjdXLxJmu6sP4ZoFtaRnfPBXYgSR/00VuEd1WtsqFf
5O00sp5EMtav9LFXd5QSptvRbeYbv3OBaHJs2ePGobSQO2ETw8ebcu+rtH8DpCM53Rh9WJyCqhD0
+wQjlUhDSyyH7M/PefZbc0kLTB9t1IIwxylsbO2p6j9pz078HTvlbjcQsj0k3Tzc085rdn/+lDhC
i3Vl1z1cC+/JSqBtDQzPr3w4Lfg6cVHd+UO+sA3yZ8bJhyzKESIzpS8B2wA+syHmj9TuURhzh8Ay
2fl2U1iSFx5nSfBamVSCr7CEqBQriWSl5EnfekncsL4EZrnYt0v3oSdgfWV4yS5sCGlb9UMnoRNY
+z/TaY726MlOsx5xmt1gqO7x2mTYT/x4EtOpHK2eDERg9tiUC2myz1ZqAqYORjHMFBzIgoLhVQHH
h7RfBSpuJRs/uCkoaDqYnFzfBnWG30qFTbftk3SmdnkWfrNxc17rldNbsdzLMoifoVPJHVzV5G02
jPkBxghYRqATAWdb1L+YxKkfPCJ7mAu6+W6Orfbb+n34NmFCWqqbwQoOKnyYokl/jqWvrx7EoKdm
INqGWc5dRXnvfkTgnQCa2X5kbQU+e6IcaCTsv6R1C2oOEtegSH5EMWzVtc7oWlqh+6fpoeuSJdVb
68WdUwLrzDrpvAllEoVg1UV2TsR0VtZCVD9to24PwCbia9k15X2cD/VrE8zRl66d4JAVqfnSm2Ka
KeMa1THoqQXamWjOoOjggRyNwJ6NYwqg/SC9mCA5bDNz5UBQ/xExJNPW3LTdBWp4Xu1Tl7ASpVI6
uTASgD1pBrnoLXW6AqsZbE0n4h469T0/U1dU1caq8rmmycmZzTV7dF46Fslk/hLky559R0b8wCzv
gM/NhAut5XZjdcneETo5+A7Vq6vBMOWD4p15wOxffBIhzX8sUzZKSwdUd9PZlvEouqa7y1kMvqZj
PR1T0yJUUHPgrx0rpGHW1A5/0guuGIYsz5p2Jbo+VEYZJEVQmOizMvnIy6yJDrKN1a0sc36ENK1g
ObLuT+67IP/VEOu2+Ljk+6HJkju6ymDCU+BQrpvZcc6UIKLYMVeKp8QBuTVK0pG2jxmE2Gbnpuek
7rmQlL2lTxoxUG7c2bZhvWu3OugWaEPvFLHBaBoly6Ec56hereal4Rov8mA6987QnFpOpI84RUGi
Ii5E0MZh5qFjAy2ld6ulc3clHbTHGVGbTlDtEtRsEgh0+Dnc7WjY0VlL7GxNSnFM7rOMm8eRAiCu
kXm19Wjh8NeZm8ZH1Fr9TZlVeVVNypPEYBFxX5ueeM6dZaZoCehRScspvha+2dzanWldcvCqBylY
tfQg3I4Fvp6aSFc+vmBtlyyiE7c8GsSoqE7xYzIu7pwtKbJaHi20ffXqdSMu7d4byJj81136/9PN
aFqOjxf0X1tLDx/N9FFg/P6z6nERhf72NX93ljrY2IVHthuQ0F/sZB7KFiB08GP8E78NpH/Xryzx
h4+PjNbDRaCyLe8vdjLvDxyIKFvmom8tf/IfuMkcL/gn+QoTNKSfwOFfEfSRW//kJktNzvo0jQqg
QgBPPeEN3o5pIN8Vc5K8KcTSd8evIKy5GapuQPUqEEKb53FaA2DtZUDSumkfA070gtKoJHgpWaS9
yaHwbqAX28+xE+rrIIV1nBjcPsvYsG66Ro28u6lndXPHgy5Mtm5a12Zrfy1NHjDY6669cTMhn8hX
I/tSI1H8mqYKn4PvZk8yM4cNTzFmW3bZd7q2MILiGUL1cvOjqny1cqsweSEFq08NR+gLC4/kSr5n
F+NsotMVhE5Bxd+WpJyP0kMhCmwNDLOpL9dWwn68zIB0OMrhcs9DV90EOEb2sY5LhLs021h1B8kK
semRS7DHwzhpbzoSBZsgJKIdOdVqil1xYVldXa0oMkATC3vn4Fy6sSUYMq7c6WPfivZatuyfEuAs
N7W0NVkeAOaervuHrGCZ0beBWGH9YPTtnJuwazLS6CORIK7c72ZjW6h2Rc+SStpbQ9bpLXiz5uAs
azAm74mDr50/gpxziPVuteNJ3W1k1DAWUA2zpWgIs44t5HOYUtVdtBUtN21Tx2TG0uFdtKN6aReb
8RSF+ikIu/DbnO3ZW/FgxrIa/7avToKD70huMtcQNqmjpI+GixDVIjhiabsdf8A+H+xdyvXorvD7
8EKb9HgOCI9um2og/mtzaYs3cI0o523Aya55jxj+2rCzulwtNdMXv+/yX+bi4w17UxIFK+F7Nros
LtZi/Q1HB0zbxOti17lY69j7NdHFcz9HiBrG6FrXNFPQ64yifR0Tl7i1H3SvXp/EL1y21UbXxgOi
YHVO+kH+MkDFrHJKr9AAu7pDG1ETfWEy+Yoi/4fjeOG1auZmOYHDs8wsZ9MNxeLFSEqaMshxsvxB
43Wufd8lDxG45k086+k0ogfcUlK8L42UTGJhUlrkqf7S17L4aHQ3HyZpDwcV+9Glmej4dhI6qtUY
HkqCpKh7hPfvl8v97dAO046q0fFE8tV5j6zGpfNj7o03SljiFzCF0I7SYfiRk374WEo4VxF2AVqC
ff8McFpvYvqPU9e5j0ezfrD6MV9TVNl/JFZdvzgj9W5N2VnvVV8p0ky9tVwsQs+EWUAY1AZPH234
T6sbpTHHY1ax1ZmbwEKAbKpbZ4zZqPtV9RoGDvpRlIvuIGtS5BzEVbpLQkrEezEleGps80EZualg
BuTWLbZbtjikwPl+BWyCFUyd4YWR0jthDpk2WAfKa+iB2aQEVt7CsdbXqqDHiKt+c9K91xD5xfYR
rwHruNc0UnG/DTM24mS7zW/fndrvDnXjKk2yYPQU1FysHAkltuf6SeBfa1x2gyuGZ4z2Rb03XZ/G
ZHbTqbcJJjPY5MxMAACthPAevUlLDwu+bknj5rbMLLGDb7NUQXitcDaVXfg+7Peo2iKL9fFu9gz/
psUORk0Sj+J39gozjdajO7GqdpZ46gRGO9wwezPENzGrh1NDx+KljcfyjTiUoukhUd39SAPEl8Z7
NLJKVvKH3VAQsCoqHb1zmV6GFWupaPYoJcJcSq+D9z4VNuNmZFj+M5sT54ZI4fBWCzStU4ypyeWm
WE5HYxBOsUc5tSidZtuKXj/KpXi08t46xBNA25nf3IllwW2V0/LQZo/AgxGvGHSEthihAvUTPRJS
LLtgGcDqjUa0mLQcDXBOpiZyDZ0lF4c4llWztoRR3wxZUkfbcYQitlXS5LKtjQFS0YSxDPuxdMrH
2O1ZD9LIxZ6ebaP+FEx+zCed60bnmIRt+1hFwjjTz0ifcF61zXIbw2OZgNd8FCplbUpcuHunFJzo
A0QJoLNDN9jxFsp5hNPMQPoU2glp0cpMiJHkqbgMIkKcsBD97rPAzqnZDPxqDLd4ZVjQtEvqKVtj
rsYJxN05e4hTL3zthkBfs8D+VU9G80E98IM9johQs6NYfIxZ6e5QrYJT53Tjj8nvsSrbXe/+oCxC
++vFIHYUrvJClhMZRmtExocw9Wf/jm5UAyWfLgYEOq8ZdkES8AM0XtRSjxu09srFsTKgUOTJMxbd
8bzQpV8EGJcaCQwpj9Ur6tXA5PFt+pwq1tLeuyaqKLbw4Zyrkfaa3YzNFmvV5p1zNAyi+KuGD8Jb
hcUJfCV3caZgaaxys+ANSNUpCBK8kf2e0gHzuWOPfk1zCkk2qSFolyggC7w5Xs/37BF2OyFS2AWo
i6X3UuNiO5Uo6K/YMHP7GHvJVK1DLx+cNf3TlC40pFgvacELZ1iZWdCupfkGHcrKvugOYAQZ62S+
KYyeTwyNvNlrQo3UmWeo+SHMdnrFeO7TmGQzG4XenPDsLSw2bvzVuE3LsXsP+Pp73bPbRxcKhr3n
OMZ7nXFCyQnPOEMeh14/OuhbRfCiZvjIogqye9siS74ZRoeFWmvlVysrQhYQZIK/eei2t5S7MtDg
p2lf+t6e2g1TcPkD0mh1DIgdkGe0KuvRiSOwJDwVjc+CDO68Ip7UiBX7Hio2ZOhzVcCdm33EUTVX
e6PvWTNA8gjSVRKXTb1PZC7e2rzBR1OI4tuLbD9/ZbeHANtMg/eQoJWrnTfgvml6yLKrFoXsLohM
eBlt6EqaNpQznCmjtKhpSaJ78GY4b7QPy60hoG3SNf3Ja8Xqfh796mXQLadA33K+2+b8kDaRUa1S
q2T3gmd28TtX2P0MDww2fBpDUMedWnSxdLZ36aPZBVgeep46ULkWdBe6ObC5pGg+VCRETnvLKMy/
PngS0rtMo/AtdMfsmCPxMGtm/FaBylQvnR7d+3aIA+grMa970oAqIqA8X2fgqzhxfVs/dGZWPQzQ
m/mZBftLF5wOn3hSTcc4mtwL2q1Vr21OON4ZzuQRbe/MnVmaXbW2+jTeJrOgBpFQ4pKHapJbF+sG
wBS/kMiGXvli1AH7MRPL643bjPxGgiytiTmO/IYqyM4oKsr/gHFs/WTG5NtSQdIiWI8Dv99oijae
7amfWB2yg5t1wUssYmgqc23w8GvlTUq75ZVWjnDcGE427+mUAWlu2VWKAcJEPMoTDNf7EtjCJWRP
dh7t1grW7GLaZBPHkf6B1E9TckYa/1dWBfk3rWTWCeq++sTQCrhU6Tm4YKq8YVUkjtOMgPDfofHP
Ke/fOSB+pwstZq1/PTdevxVFXB/TP06Of//CP4fHQP7hsVy3XIc5zQJEy1/5d2YZoVhyRSZx77/9
yf+aHwCduWxOiSz6rkUm6S/Do/OHIJWLW8FxIZ55gfefTI8olf84PfqCqLRvOYRofZu/zP4n80MX
RugYOWSOJmhsmnAxqI/sM2eie2YQR8SZibnS6DpWR8dyu0cbhILaugOPlR11INZzvTAXivY3fuFP
FMNvLIPzG9FAMb31HGi4DeEwCPZYhtPeWU7hWmvvN+SB8Yqwi/4NfxC/QRBiYUJMCx3C+Q2K8EOw
f5orOzwoI2vXXWcaTyyN6rPfed1bZY+IaomP9rZQKOrCfxBzE296ABXTBKmCLhp25+nCr6CHcUFZ
WAvWgh9WXQQfPa5pPAcvZF+qbDMsNAzdZT7YMggZXtfkt/VCzQgXfoZyIGlwZYoPIGeDdWGgJ67z
bOJOH1nBk18GcDhAflwrH/hGMuWkLxZeh9XkJAs7jBgyctcMj7J66dmugPj4jfuoAX/AHgABMlTx
lG9LRGVxkb8xIcNCDEE4Ax6CDdtWlzpuk4HewL7HtvgbNhLAh2ECMsOll8JYgCT0TgAnUeYCKqG6
2DDvZ5OOndtGsYm/JwgL2GQWddgc0sSgaTaqfHM+dgKHxCnsQbRsSoBO/Za7mTPvrD7K3uiKr517
P2/YOJozfnWAR9KGpNTJlBjMrPtuF7q633Nxjr5EWSkWOlUe7IumM1+ckDLajRJK7Xjc/QrgdXa0
GN7JAnt7uYxKOB+MA3mR/s3jWczwEN4NY+GydBwwq7VjHlwtYF35VMf3gILEDtJIviqzMKHuFNsH
jLZCf1l57xEmMiJcYv0cm5usFDVjUuU/OV4ScvH0Snfa5HHrP2amMV2GEAcpVSHOElLEK0dF9aaz
4NgAo472qbKI63gF4HzGt62I/VPXTAvt2JyfQkj+O4pZndNiDQC8ZuypKhC3yu/WuCD0IwEG8Lwc
L7eGMqmxpR4Y1dCCFUW3Dw7apYE9X9XM6YpLzZBhGJI+5UpWQ+NSll+a2sYyA0o8fuLd2p1LjH4M
YLKcMNYGcXKcVDpUXFi6DYVq7iqrVEcQb0hvAz/s31teW2K6ZWhqAGDjhFYLLUTAaxugzjIcYVrx
XsY4zu/rqdyXZIy3dSDmF4Ct8ZcjyWo1vlc95p3Sey/qEn7vCXGHRNXvHjfVI5p1d63a6RtfEb2g
uOXzrT+G7SE1EvolG8Ieb5UxuI9DOVHDZVIr/aOaWlNvRe7axwU8vxsp+dswRlhEhmW3dfq624ma
axHNYcO6gXC2zk0r3WUjmjBJheyAJfUk8tZd0xXNIOKI7i0UmrCXVtkdPIb6pKukONVTFNwqqw4/
7KEP2z9x3v81Bv67Y5H84f8Z0z/E+b+up/zzi/8mqgZ/COE7+JsCaft/PRc95w/4Ez6GQDCfHHDL
ifm3c9GyFr+gSYLX9ciHIa/+PaOL3mpBxiCjyy3O+/1H/4Gqyvn8j+eiTUgYJAD4eE5ay5T2Yhr8
C7pEekSCyBz5e6xiJJg9PUHpX0rbKoKeP7mocYsXUfAy1I6/d40hX+V22G48Oo+O0q3lF9NtcWAW
g6tGorajkmpvUyX0I2tSb1fObkWEpk3rnzU5TcIRNY0hAz1CBumABx+W8a7sit9QtLb5Copw2o+R
9h5IlQCqxmNrsw8sc3tV2G60A7W3m4LuirMrO9siMNGz3PZYz+qIad1maC/Ejj7MW0qp6kMVqO7N
VXXwlRpux5MrmsJ9Y4TdzipM4F9Zko1fCtPCj84JuxPmR5jg7tjuZ11GByLN8CqlKPZ6pPZZyewa
TLF/Syx22E44IA5lJGhsYeWzGmoblYCE5t3gptE2SMbIBIztUuycFclM+WBcPfdzWX7HdexeW2FY
p9rvnmYtAhbmmopMj4cgCx2QptItaaDz41JzmLZN423DSDNvLYDpvT9N4xprS/qmidac0HXbU5HK
n02Y99cwjWMWeC7qJh3Wj1lVRUdr0t7awG3srFTqxZ/UnRuvMlTEhGJtX5Svw89qZLZYjdoxfvWT
215zJv23koHtygvOz+nA0QzrYq0cSsIGVHKgyT65UcI8KLPC/zXaRBiQN1i9ZqRFTnW6AKQYJ4i3
5BzBmb9UGpGW4Q1v84syCkAIMiG0hk898jvx1iss1LWLQS1w+nJTkZxY1Gh9qCRQ9AG+995XEuq7
ap1V3zs9nUuDlZwdI3zxUZ42zv+QdybLkSNpkn6VljnMDSmAATAYZJaDO3x3rsFgBHmBkIwI7DsM
29PPB1ZUd1ZJV/X0YUZkZC6ZkguDdKfDFv1VP6Vu5gmUVb8ZOi53PVU8L5RhMGEVihGu4xV3SU53
1rZVJDYlBsZNK8Yi8MJuN2aeCARSw65w458EyEIEjbJ2b6mFSilgURt+6ea17s3iOlaL/4PQafR1
GizCSDjvn+dJ5GcVh/JpLBmvUujqNwjBBiaX2hQPiP5miX3ecFYiRbtWuOj6R+d0d77T0jWjo3qP
U1DcLvQq7tNRTgSsc00WV/CpTUw//5p7IDWCCUjT3oAxHvipZQZGW+rXxY2ri6FU/YiURIsLZvY9
VS/txp5I+TndRiKQHOrZo+q4hkeB3sGc0CAE3QImH6k6OUzoBV8tNfu3Ma+upyeMNlEzHFF9qQaM
bvvKjO7txXJWq+4adsKOH5FEbs1DZ0Nmd0Nz3uo5tbYe/LYPRUjMxxdmNEcMAM6elnQFwT67h0Hx
0VnTWeFC3hrmGAizN/ZtNd4Ug10fFfkWuholzSJGgP9XnGqCaJy8YmkEf7q//Ds4L/vvrdCsesJ0
WKctbhgswuus6U+rXuil3kj/dgilJBLxZnAr7Pg1dYwxH8eyvqJ8UX9aAPrtyu85ZY0xdsK2vXUW
moEwPJb60i8D7MMixo4Xl/nFB9ZRbAHqZVfIguV33IftvvPGhB3fjp1i1/c0MG0QTrJH//N5zj6f
bTuGfXYqeS7kCQaBfR4pVZi342A75U47Rvb6z1+6t0Ih/sYGDvnLd1byEW5wyebzdyv+bPSOqbLI
PFhuRLwK42yR2V8MNb3ibacOhv6xrYvF5uq12sMbwu94r4ap5tPQ1iXdDpHbWjt3ibFmzEsIP1G4
HLTSfPiJgBI9xcU0n7yG8nUEkcZemonDc/uqcCNUMSceaM1nkQu1zbLko2km/KKLVdxPWrUn5ohN
AEoR5qrVxWfRFIWz7bKh2WVtZq+1sLbEU2r2HE2xXodjlgaDHJKD60/FPZVn/it4vfJ1HmgfGGVe
vgtYu7d4FJtbbCXxPh6t4lD1o/cd1GN4krQX3M+rp4h/9PbtopPvqWXH52kYl4Akr9othXQP2FSX
QyVH8mFqnE80u/fQM50+3EfUenyZQcENWHDABfBjj8zlsnif0d96WM17+4xNdkfhp8bLwBq5a7uw
fe6Fi5vb9utnlC8/aFD+fknTj4Kkz7KLHnGfTLWbXtAyI7nFoeo+G70r7iisMb7YHX4M5vQRewum
wZ+U7E3Pkmj+s+tV5X0cNu29yqgRMJfCOtqWE1/DxmyP3MlowFJBP8Qq8Kq23zaqm3qqCSzmRuM4
Pkxjkd0OY6kb6DxWcqCOpeQ3oqeA2Vj7RQtufGjx6D+VJd4drERPFXVKPrb9rzE3Noh8i0v7WN/h
36BHcbxZbNFfl7aPDyZEnEvJ3exaKKAQ6EnJ1XNnBNzWU/a+tXAtbqICD6nZDvXVq8fwDnm9fpDM
egkMWliE3IIIl0voeNe2UIfp9cnu9RhXNxIkSBB3JRplZNdnfEf+Q7yuInmDB370TjBaoWKUd7MA
2orW1lAKBrV5vpk6aWCQ4xyesk1sZ5aqbl2zIsnqFa7rmB1Z8UOBgeiXWle4YV3r8hbs4NiKjUOq
DZBk7h64LbEw4hRkkWSlcAK9rpztuoaqNmadyROxsBDE+FPEut4SjS+/UubCEEs407kcad3c1KKZ
v5fhoPZinFnRrap5HLymuiympV9dZj5BBZsWzZpUQfG5MaTrHuGtu4WVW9AVsnUPaSCcGUePuUmy
7T+3INOvmRz7xtwzUrMa72k2K/cOPcAJMaayrzFKsvuNopHYPXTYqc7GUEONWPdJ3eLPIwPMDlrS
T/M+Ym1nq+AzbbNPJXT+5sXAGtoXzbEKwYGGsSKDSg8HW/pi4l+JZgM6LhzZYW+R96SAvONX5H2e
Gub1AEHBHYQWjhTq83ABQSDFzOm5QbyeO3BAbUI/bnCYrRlrDKKKpjw9XbAD1QG3pekUulA7+rIo
SKDXcTAQBz2lWguaGBS2N2vwnW2JkZSOsDzLblzRpSe7r8DAR4X4FlfSuQXLrh5LGryKTYu3fc8E
2v/ZULB1PzHq+sDYM9wn3Zx8NYgPfwmZsXRc9ylTgvhgUIPTGhOxQCdBg/VHmBPYqW6lYetjazTZ
DWc64swjFpkVtivc+wKo87kO6+K21wPu73r02nfSht9NxoKBTxCPeY9NGVYRKovkwBA/eREvnOix
OOHHjBiUAb8A0854Z1N3uDVJhRj37oIr15OT86VIK3mPBOVuSTfw+SiS6gn7Le7pymzzk21QZ4xO
AIRxEw8qZeOt9Tb3p7S7oT4FBQyZ5MjB0nyf/EV/2FXJFbiH68A1mwdtP44L7ArJEIicAXnWbzOD
3QNkaZ5iCI3JmQQwY5hWGWe/GcZjkU7TGbew/GR/gtZrZATFxDBfrEndL1j/nyBrEAutjBydIaS1
c2EUx5um5EM8i4y6LUkIYyUYUfRe9O8RI5bXWvdctz06SPwqw0Iqw3eMc3BOSdju+qKUF1H7fPgp
Pc/Zys3kwUAlA1iRU1tXobp1m3GWzn3CywjBc29dSTy+quWK0ycXYzAS7NfuHdZE2wigxBB9TGjm
XNmC36suc87D3Okb12YqEFkMWUe4yXyxt5w8EWe8gJL6Y8WBfYdrARGDmjcs67+gELzPUwW8mowE
F6SQNJfXuoqnnbAwil8TPTIQnw+sPBysw8x8pkWR4EJVPFtOLb47jaWPg87rb6Prpt9CLPA/YR/B
MoFzexz65RUOybMtc/yUaerKk+tUN+R17lIGuxz6J73V0yR3mWKv4LGCjbMzh8m3GatW0iRg7NQn
JREizDBzz4y67OPS1+nOaknOJAafU3NxxGUa6QuvYxl+iBbKf0Sl17j1qvVYv9BwC8GVQC55qh9a
xyHNu42xlxAErklbJBc0lWi+6NKoHqUxiKeY+8u0Taqp/zlk+GO2dtapa9mQ2iA0YKdfynpkXr/A
Ct2kRVbsMY3XOAFwOPhpDcfdCF1J567fSv7UIXnLk8FhrFa3Z0GmnueH4qNpyMMTCOz0QoVAv1W8
0JlUvwEYn+vIXSZJHpSgVXYjjW4wrJaJi5NNRNRg7Dn5NGMlLt9/MnPve8FJkCKfZfZvCr+c4QjZ
1d62tPdKZsQ60MqWbshbZPQlkdgbGXmZkmtonMKzqbpTmncvmFZuFs/8tXrBdoMVWm/9YHh3GJnY
HuunLvPITYm47x5F1M6YE5Nk+ZFitaAcTT0XfcmhWrO3L4Ii0XFox4Mym24zx/Z0MLVk1IKz55ng
VgNvZWYpbtqhZUmiRilCqX2ovbAgzYaTywiI4PVPyBPLk4TrW28zE7EPlOyVzDl2GohU+X1eVuIG
xgCYiDCSNzgrxIMek14GDp6/8oAL1vgCGcy+t61y/OVk72G3BOVYT3LlncTyDlK0c2yTjGORUd4U
DL0cs5FB2+X0e5V5epAJtcP5JLhjTJ0RFO6PGW93uke0xCIA14iaJmiIQY1Vpx+ZrnIgvPSCEgHU
MpW9Vgu+3YipN4OuphTpr9SNbrOsKIkt1+aD54bNC5+vtbB+7u9GwGCXPC7r7+aA55cxHirE1mCf
PTCg0C+L241fZeHbL6GZud8k/optj4P/1DE9PrMTxFeZh1QTx6lFMjIvyAJ2HCrS6NSv/nAA/N5G
Q+B/wOAkH2cznF/x0S4bQ0XFqV0cakZS6Wy9kn6Do1ItDSF1703fmYbBxSgry94COo6PkeMWpxwv
8Y6+5gVflT99ETqsD65BamuGqrGHh5seHZDLAOY4yc55OO+GxJqOnCFNEt8QEJm72qjPbl7WJ6fR
0z7KtbPLhBV/paAoOQwQCOA46YYsfesfozyPSe0keIaTEPQ8PwOh6Ig80QCB4HszzKuxaIoi7KrF
YwS7u9zQqbHsh3XDVeD1D5aVfaWWtD4DctYHGAYcyOiv3Wsv5c6PJfEJdFW3W3RdkVafNJbxmZ4r
stOeoNIciXVLPp0nMCtNFmwqWoat1DxZ/Cg08PkFXzH0eFznsLSf5zIhkoQH7KOOSvsYZ6wQoV0Q
EuoZMhg0YBxLwfC3L0tmQCpLKaACfREQAxi3UeaS+chwTVlheENR7IbG13cXYSbNzFMERNiKQwKu
eDBEBmmHzAnDbQWhxwP6m7vLfEbhKwOOD4/cy7eUQo68t8WUbSRleTcxfAeyZYMXoBMsu2RyicQJ
CqQ3UDBy0qyux1sQWqexrSxKXgbCuKIrf8UhrCU5woJV9mxsGyO06o0dYh4ryzT7IfIqeykTon4b
Qkzho2MMNFty0L7nrtJfnATmMxAElCXsThj6DWfY9lFCJbC0ybfVeXUBApZy/6upnsaRcCRgmh+c
oW2upV12xy4Zt/WEE3giOkJs0F/wCqXWgSfM/tpzXbvvDcAcJQanXVKgfcS4AqmHs/GcZZdKuOep
O86K91OX/gvmyS1+GvUoysFnbuylz4w7nFPDMO7qJR10dB7BUzim9xFUTv2Xoe8/bM0U/95VmICG
wkRl+sL0/24oOKZU2YWOrQ7GPHc7oCnyoyU9AxjTLZW/8Vvuv3Y+RVDPSwIvLa4L0BVxbTxgMZ3f
pbfU7S533Hg3U5HDyH3VK9F0aCvScOssZgGLA87uU+E0AcJVGzUhEM6VVOcEfly96bghGv9nVPv/
h8i5Alcolab/eEb9+Ja+dX38Vv7Z3fz7q34L8eoPgZwOmhY71Kcb+fd8Wvp/MBkmf+ya/2p7/qsO
b/6xuo59+NoCbync63/V4YX9BwISmX4X0KZCQP9PuZvVSgD4W1UGGd4zJf3DHLuYhv8dN7cy68kg
LtXtmRkV+cEIpy68EbmLpNpxDjuVCirMpgM3JA9+CsoJtZSrHU7RrLjtWn+tMBKouoIilP1oT/ZV
Nj5MSW4YdMV4Y1uzUYxuSUhDF0ITBMIA56U2EabGG/sDmBDsVsNQg5iJXGPcaoTxG92OLQXSnJ9P
+J/4sGtdEA+RtO29YLWZxsBaY/Q7ReazxTlXDN3WLMPoyoBTvmPRpBeIMt4DvXUc7jOLdkialXYF
SXlsnFm1q3EnPw6ibj4GYRpvc0ns4quZh/K9oNH2u9BR1G5nscJ9Cpcc6z5yuujHYHpUUIEjJ7Bl
isFd702ZOnhDMX3pTFMfEjLkZDg9Mrh4scOgXubphVDehGUHetttguhgBkVpIdvIsl+8bSZEbAZ5
b9gLo8mIbseh4AKxGdrVK8QGUt8VLUk41E/8zDV7cfRmlooEL1wBI0NDbjSEYQeREJyD+6JoUAEH
OMYWiDI8Uueus1dxuiBmFBgecuFFcWNgukDKd62XLtut05f6m9Y9QV3R9x0vIMtZIqhdKvZNWqbv
dq+z68JR9z5PWudHbFkUvGqXm7GeQxJbI8n+c00aauUOjzTJ52P9XHQlWLZFVeyeLoreppwbpDtz
0e5zTIT3uWlqCrMbmDU+Z3WHGb2M0gadopueKZHM7zGcxg9rGIhCzLn3afHsu4NtTtH3NJoIEzC3
YOAQJACC7EB5evmmiY62VKqMlrHljmxYe21weaOjY0jfXGboBYNnps4Xy6vZfd2WMQsniwGrnmma
T5jKcY+FuGBrqM/kabYckon49TNOBbARqnvWWDOXFUEzvaSyV9c08bGaJX4bEgjrw6LmAzszceiQ
EfyN1SalDWxrNaKxm9j4XBsoeQFh1uGAM0Nfu8Lh+NqNiq6mzsVNEfNdjbKjD84fiuU+hBaWP04R
Pm/td/YxaaR9z/LeX4gbES+HdOvisbJU+VIKnV08GqQN6qRa+cHcwAusslCI3druz0nITZMd1CYy
6JaAHGAUvfj0Z5GathKr2Va0ntKzMqxNXXYt8j1ztpYNf+rTfdXGTI4rUxNxWgxYGBW+gUdnEaui
Faf+d7CczbfUzNW7HJRz8UgxlhsazAkPgGvccvL7pokS5NvKHpmY9Zbz5gECYJ7vRJXckcAHqucz
f7hrymWcg0xr59wOzKSZ4wxhurfbWn93q7h7R9hSxSb3KI04tKwD6R5slraP2SxoAo7wFqLTmIOt
N6HMvPhCnw9uySrxwEdjJLEAZUokqe1Eza65SzIMK4QXkQznZXKsQNQCgdJXQEUY/isec4Qz2H4E
ybN2U/OBfascI3mjTMIgjOTH+Y+5wRmX+pF9LXnCFxBMXfzRSlndrjZ3wJ+M/eF5s8Nzk6M1Thfp
nQLe5VymRSYtfB+QvMZScswrHcRcs/Kvykqjr3yi1mwj1eG08yzVns2Ebgo958hsymSCb5LJ5MwV
iYNr9aW/w0b6kbYOBLSoa7akB7kNxFM2BToFN3CB6zfIa0S92hcWG7eg8FOFbwoO8K2I+EDspdfg
E4/q7HuCoZ0Qe78itvCCGKQ8J02Pkm/+QvhcOtyQJA82DR1/XC883D5YJ370duNzUG4SwliExeF4
O7DLUcLMwjb2eiCIfAB+y2M2OqTwtn2JTnvTenN/9MLKfVI4VK3AGvUMNJgnxem6vtx1aRVDUEte
I1rDjjZ65qYXtX7LJ11/0eOAExRUI7c11/jisJwV25HS6mE7ZouXYSvMxU7Py/CGXG/LYzLZ5b2f
GYKEwjIPJ6vs3ZOXN8t3WMAaeAqkrZ3FTboEC9U7CVHnAvf4wDj1uQEXZaK1qnxP86V9yiZBejJz
lprlaDStH9yHvLuKrOGrYQzFvZgtLuSEUeiBnVQCu4NuRH74yAVG6o7la4qR9gg+ekL4wJ70Q2oZ
E2mnd2FHrtyftgNmd+8pMvTwi0CjKAJi4M0rEy6kzB47PrA0HO9b6B8QDpIpZM4WVV6xyyls4rw9
4PpiahLe63agf81LwoiuqN5j1SIALr91Ujps3FkIX8o096Lw14rLcPyS+R4OX0Mg+Gv0P3CUaMSW
GnZ1iOs+zMg9dXM3rsp5BcDXcQqC6etzaGxU7pVXl6EJ4Ej5qHPQ1bakET0C7htG+NPRHxR3Ojek
BKml0W3qnB+0knHDiX0K+dyaG+5Qk3uZk9cMYYIxsPeT1MR7HznGwUryKujDqEBC6hKc6G40Od/o
42rUDvobn9rY7cBQi8oZ7ZMDTAVkidOk9Wl0QqawXFfB1diGxJkc5TMm18jL9bKfWoU1aorVj6pq
qOMTVm89490yuA8DZ3WPAE/VdLvw8fkRSklEd8QGu3ViWs4DhgzV1enTeQ8SIj2CnTV2YiCCrmMI
/6QOGXzwQHRBTs7oVPU5fvI09R4zlwy/O4RUCg9+9lGoRPyiwrR/gX3XBdNC/NdobCojF+kkwYgA
qDeOG8pbT1aS2+FYWruspAd4Y8Jflldwm4bx1YkTZEZoyhA/VaabMhANjq3bRkFY3RV8YAj70Eoz
7yLiONZuWPNm9Zo8g4W3UNw+2VG1w+pLUM2LsxR4qt39VGu4jUEIOTdnjbwVRYdex4oweHub+si7
5dMiu5StT8Fy7V/hgmCjJT9O7TQI1LPbtlRah0Pcv9eiR4vt/Wp+NT8dufOnO1cbamG1AOLpHcpP
F29vAoI5RRKHb/Fp9s14l2+sVgkAcxnuzo2Y5Dkr2nBbC1x/lHWK7plDFIZikt7io2vm9ruu+vic
Fy7gpxK6CGo4DOHbCCQyO4nfQmH3Pt3LHR6wO/3pacZz2ge1NOIlsBiayuuwWqMZQiIYaRY7NGhk
Co4uXkMr4qevWqwWazfnMd2ifSuUoxzzInXMCKHYa7Yu9oqTMjzvezo2Oj2ScGoehrSOqgCbAU5v
mFIcChAeaOBrrTC6QRBv9dZmZPDmSr95EHUhH8MOZW4TCtljKh8WG4QbPOt3LP5o+RlYEnM/dGnQ
rh714dOubnAwfSCsN170p6c9/PS3s4y7z3jcYJxHVTzXB4AYGWrxp0c+ctPqp2gLkTxmn376aPz0
1n/67Olxy984KBBQH7C+XckydaCkPw363DiiYpeRSSKJ0awhMRZo7P1UjfXPZNww/Yer/18D6biU
eqBC3crbn2QprMcRFGoXWGt8IF6DBKIx/WexhgvE4Ps/tT2YX+HajRe1hhCQsgyIQ2s+YaxS/cL6
y3HBaXoy0YXq6Kf8jDWMa629WVKriYyU0wO5piCkYwIfcDInL1gETDCuVZ+QKHE+QxWR3dc5J2Uz
c06mkXOK6RgKtEf1mc/4jGpUQ2yfkk7IfA+e1EUbj9ndNjhcG/w3Nsmq87JGQVztzM1JO2tgJIFo
YwTQafxfQzkUHx3NpyiNoy7FDvdT9OykM+XFMqb+22JuSRaUIq42XovO8xbstJHW6d5dRub0G6us
fOOtajvvOENuUBUYcapeTzHWH0hGy8B1J6CUpVLfm2m01KNbcS450AsqamLngBbxtYT6zS0nBK9I
pnsYETVaWu6RMXIq4zDhfjrZPE98MBdDFddY9vUEJ9gZbOrKybZt7MpTxAncJ5P9Zjln4Rw+ZD5n
gvtcWws8rYzZpLjmDvLTIS5GTVu7ivSOuKuJSxlDKXYWLPjYQpJNuYKtbih35nhUV4l2AmHVBdMx
GtrDs2t1Q3ynRk/LOwnCeTymXdIHE7H2h57aUeOqXM4kTzOpWCBSzUwDO/27cXJyrTRJv1OO1RZH
tw3neV9nVJu8FstsvuH0zCTuSsxYlI5G6MrexCSFQ1JvA1xHeWKwgLun45jZTiQ/LTFTMR1EmLRe
bTlAHGt7ZsLbJqwFME139hkuVBgRMmXpszMXVrsTbmcdEVGzQ8+oyeUYKKcvcdkXxYkYbGru47a2
FW4zHaU3lcPceMsEHSR5nwGqb4x4MII+GuWBEKAfnu2WYM6+TgFjbVHCvfBcNvS/iE3SC3MGpi+L
bGcwee5epozjdt0A/7oBBy0wZTWxy8RFjr2qz0RiZuZsGOIIvOJTj5/ZpGR3cqa+5JhjjuN1GG38
hYwUu6H4GiOdp+8Wz3D1EOl+DkpZ07gQN2HC1a6TA2Qf339JOdyt+Zq+9oKOlwPspk1mEBqR8oZL
jDrKtDXEKIJb1uv3nmgbQPyqpRSxyF4oBGAO2lh1dB9nNXsi4NBXw558Jtnmcp/CE00HEKIBGj4h
pdyHVrZZ7CE9ZJNkAJuEuNdFX7BNlbRH/FoSznonazUoB0gMJGX6PJ4/5qi17VM3WqiEmTl056YZ
9BdtNdgeJIQfrpdzcRrsxnAYA+aP+HRZm8BAZZeIYj78hR2I+SBUM8RcYjfDe+cpnXN6V5DmKwmG
kCAe95pj0hGp23bDHD13EKT4fdBg6zKWj6y7Wdq5uPHNkkIvvhpEDhB6mjqxVvjlpiqgPhBUNqfD
FJXej4alP9lNjei+dpbDjSkjXP4G6rk8GUAuICt4IQaGvNPbvoAjt6EYuM0D8F/2HYYO+7FJKueQ
AAs6pWI2l3fb4u2APdpe+Fz2T7zz/pFiJJOvBxlV7calO9U0Db1FnRk9z3PSf5ubqE8PcNbFebAt
74SiOhOGVFb+EmWDx9SmLZTJDM4CPDUObm0GZcN469bXGlPOYqvCx04WT89YBfyLkstM6Cmr0JZK
FY5NgInZD7o2lA3EwQSS2ZKk5hAwMsMBSjJA7j4lu/9rbuP1G31U9dwmEWOw//nff3/j4K1/+5t/
2H3iFB70z3Z+/EnKof+rg3b9P/93/+NvisJ/ZCSmRu2fCpfnN0CV//Jf34r6v/3L5a0DxNP+WcK0
/vL1vyVM+YenMAujEFpoj9h1/5qx8ej7AR/qKCRE/iYVSvZfNUz3D8v2XUshK2IG+bQZ/+77scUq
iQoLD7LDKo8u9Z/J2HBe/xsNE/okCwjcBXeV2f/kpkPviCyN+/VQhCQCDQPrIFd1Z4Hckgy3tZPJ
aueH1LxuLIOjzkZ3TrYjTdtc5mkIT5TUNvs5hhMEPjEOzHnygjzW0zEnrbcz1gvGtiZaQK2Maw0B
E26StiGFO03Vz6dCMMbOial9m9YxrYe7Ztc15gqNa5s7i9jGt6gNcTF7FUDeddDL3pdd/Mj3Twgc
TE/XgTC40vaMD8zhsuEnb2odHHN6pFor/Jwnd+toWa1D5mwdNw/zAAf9cwY9ruPo6nMyzZKtrouO
iI8TDO9/Rp9TbOyU4qlfR9s9oY75wuqWXGaOzddaTMY+VFV4mJmLO+mybKWSzMpJ/+MdyEQ2bkPO
CIdqHavnbjYQRmXU3qRDHUxdubwQgk13GJ/so7UO5xFZ5ifNhdG8dFEHEhv83jrO14W55v8K96Zs
HW5lYuXTUCp7ccEOvzvk8bnB1gZnX4D36ad5YLURVGmZffPcuf4WJb4+mqvdgEvI5G1NNyaNvdoS
lrWTZVuTkvzQtmZHJKEhDszvMxMEITTu0RgIFIs0MZ4Mo/Cmm8XxcHkvmrMXTlK6tOForMNWo71I
EM5vRp1kbMzO4G+Nou+Bw+VmEC4pf0pSx1RCa7vtd8TfjeOqWezIalrBQnAoiNf/0+aUxDE60eIR
/2zxqxn5LQSitetnWpmYvykfHeprZ49q2BaDIOK+SPqDtrlZkA11MhXdFYTWTn7RxPeuYCZucZdF
gqqrkfp4o63Ikut4vg8jCpI6jI/0czQ4hFp+xDdNrRXuSFhkATqri88HeieDYFDZXKXYH7EntafY
MeZ9EVvhr7mW/EwdJAqi/Vbs4wfmoxLvWH/Foye78I1BUqYw2Rr8ZbIEhsQEzDjqpo+DoLHKa4gc
G5i4+R4qIXJWab+2kr1eyJELYvuPCfvTL/AgCG1hVeNdT0guuyjOtFa3MJ9QzxfsEL7KtT6myjB/
YHqb3xaMN19tvq0bVIZl/6KgTvFIR27VBDTVduNKXAUAZyddTbPqkPcDRt5S2UHOqJW6+1xU1Xoq
dPB0FxSqC8NTzn2cwNkOmChG5W5OJ7majDVN4aT13S/Q6bMR7dooMBm5Hafx1GoUcvikzZ8juvXJ
6BPL3LCnRi3T55KrjWGG7tmiALnD/eb7j/k0fUAmck4oPu6HUy75keLmHu3Wxdi7almL1Tj3vCnY
wSxVT88IY9EbY8DkRONQdqrnsMeQB3Vqk8vev/MyX2Cm7wpe6xKDS2Zuy+9pAtdwYf7OSNBlSxo2
s/QRrUZMpEdyDXhrUcYCMdT+z1ZgqQum3iBV6yXxe7Kk43sEixllN5zXE/x4n5Sdce5nt7hPfdcF
rAstl0IGa3ZejXa2sR95dkGWCf7/lV57EyZEFb3yhxTHNDbN+y61SIs7PjrNisEta3ldBgwSSrcu
8BiVX/vZdl+VE3kpE0kMYF6XYurv14KZ2mPtIbmdDVsrs4AlDEyvT8AVqjMIDQKDilFnEvSeCK+I
JdNxlonaxS0Gz91Uq/DKsTrHW2+YDE6a1uvqFWZhvmGU979KW0Pp6jr/sVryh7mkxDwiZ7kZHFXu
XUPN6E6urp+QgfxLUefAXx0n+agE1y3NJB07kjYPFO7kpyG1k53bJQrPcJUdRWK4Qe7GI10OzRjw
qLe7al3TyxkMRtNTiiCRpF4g39GZnsROe3DJEoDwyJNbg3XvpqD19s7vjBaTYTgwD2i7Ry4vzn0T
DSGg1Uoh/Gn6GeUYO/dSO9mT1RnxT8vDDwA5JyM8CG77shRTeoTwnRx16QKcdiLjjOGMHPQoygoZ
hxBJUI9FehO5nId3lj2CmDb87phyQX8kP5qe4Bs8IFHQncBqCQfHT33xwr4NBrnNMBq57iwfFpNx
FJVcY7MlxFacVd/N5R2RnAlfWBX/StMsesQwEj6JmkwrTwcGswjMN0bu1rm1UDfexqKQ3/BN0E1h
Lmrrk8U8otYuHhV3lkGJjUcWJRlG76GYbO+at4tELVu4grSGcyub2MP1mlrhmX5qWBFmBKdRJMk+
iukL640hAk9k0dXpGWn+6HpdsUu4qFk0ncftT3x7SXwrvGF5M4B3ENUAASSAllUukdVputJ7E22j
eQ0xEo+/LqoYXkQXpXvs6eTz2cUOg19U6xqv4hozSkjmznKIwmV2fbsoiSQDC1f8tIeqJDHO8gs3
A4eyqQClNlp1HyHTsA23YrEfxsY4L2rRPxnPzPuKq+2XlvxmvfEc2M82bstzxPH4TSS+0yLziegu
oi4Im3DeJvvGpbo9aqV90hoQ5KarPc3IxbIuQ0HAwTeYRdZ2mhxmp2KlM/iaU2JFZASacLpPVSwP
/YJ5qJOq4d3sm6/hyCCwYDshBjuDRZ6q7nF0W3IfKvSeutQf7mNugselmNmvOeheFP0yJJFKmtoM
h8MAHYAUCknv6rOvvv9/f0Jneu/+U/7/l4QgQvHnQ/nvL/nLoZwSToj6hPvcv5y8PU7Fv4Pv6g/T
MqUwLcvj+M2//30kF+oPS/AvfCbOlutyQP03W4H3h8kp3cSQ8Gk4oOv5r5eT37kW7jX/0OBirTmW
f0P+k6d3oLa5HFmxc/GwuH+X9UD9Mkvay8TRGSB7YZgC5lwlNw6nyrM3jSshdKkDZz0k4jadviZj
Fp1xOzEINvs4sJh0YisY1Ecad1YQIiM8loWeThXA6hsOc/HmT6aN3y/gX0pd3FdJ2Xf/47+shpt/
9vPyxvz5JsGxQ/aJmq2jn+TjcXYs4rYoVMzow8CsmXMLFr0bvzDDwz//xlyi/oNv/XeXmFo6RY32
Mx+TqEs2C7NWnIKN2pNfqXapNqpg8XNjoy0CXJlw76aBGQUeiyLA6Bht09ptj/NSuuvBmsC231CI
08Z3xEIp/qh596Q93eUoWTdhT8AnobB+k7WleYRH/VhzjG/zhNmzyRT5f7F3Zr1xI1mb/i9zzwKX
CC4XMxfJ3JSZSkmp3TeEbEvcyeC+/Pp5qK7uz3bXuNDAYIAPGKDQZaDLophJRpw4532ft600coRV
5vYvSPgn5HvVUN2WJH7umFp193j+w1NKk4PErDHeZMrMD7mnl9cSEtJ1zanmNeqGdm0Q+nmKDYZu
E3TOba3ajV58m/pIhzMTgpVfoja9iOHLYOiPYgBI4PTFsCOEzAX2FMbbxOmYYnoNqT2lCYQglvou
gta5nUucQEwuMbNEElO1mTySYXMDsveO+U5NN2c9ZNoL6anQ9rOEnMzEeybBUttJTx3riXSkKSJL
IpnD6zyHEYKPHu3AlCAG6OKdNWAg7F3nrc37ed2jW1mZXnKwenYFs59uRj2SW/LY2k23JP9AX2gP
qh/HLeA3en/s7mUwWwyS9H0dlg8Z5gq0ucE6rNW6V/rK1ELSGyoUCgGDakuvtkkKx1eFCxmOiBpg
JS64+UEhER+nFDu+Xm64sYg2pGqZPdj6lyGskceHYGiW3W7ac7S/GzrPOvDWgAHsjsHkkYnnmv1W
RePD2Gv93ZiPNErJhiImqkPLMqi9HmkPRjEOG6xoHrQtvpMIx/yN14XWhjTT7ORFYiPTxIAFZwdX
bmHruzaOgiuIfa7vmhwWqhIOfhJDi6IChQkxWvODNlbsiOFGK/ve76P8arZqSnPmUZu45WkeJXPg
QeH07VyPmpth9nEII30JZIp3ep9/BTL80KZ0VWF07KrK5TznPug6LSEbqQsnDbWW9BeJ4On3ttUO
flpZuEMcKmTsXRTjHWJKDzBz78m95NtcrMM7Wz4VRZP6NYkCzAepLZmTJAi24egFWbIei6peVY6b
7KpsuBiFrh+1kK3VHlAbYcLg5Kpa5ziVKr1PLENbY23cjYO4p4AY16k7ArWfIh0KYXK2Xej/dBZI
Xio5pbaJPq4nzdxpA4Ugmv6NsCmWQHijIPWOJO9cVbl7iV12UKIHHtoxPpLl4+PYOfe0QXHCEsjo
9JuxeZqz6sapQA44endBEugyIknjLT7vTaF3wHTQnthhfV2nJpSD4oESc2OO3raK8m9s1puWZuga
YFXv00OMfEyAZ7KKo53BWTxOqruYLA2tNm5Gh8igoDCvc7vSTITbk7MlcKEoyQstm6+gNyWfe6Hf
j82EUyczLxoNwm0QD0DNvH781sPlAzZcAzSCoOO9RRmJITq3RYYyfhG8HgK7YYd3KKgUUpOpDX26
L5k/VhZzdxUXV2YKQ0t1Tbiu8xQ4RmAG+HypnhO96vaZFkbLsZ90UQGFCliaz+o3HCd96B5qz2Wx
oBBfWXg8dsihmn3GXG5Ch+XoJ+B2+pVXdfWlCvLudujwgcYlPl9EOvyHqA18xmoR4t9aR9AW3Khp
OtQmARXSTh8mwjWZdCwOpFQ8ISyIwDQ6KRjeEBCYiZRYA9x2NrFaU/wxKmhFhl63JgYQZPSMG72J
r0IHsEqiYWbVwjjeOHofsNg18gUa98EJZtY7It/z2WVKOGCQoaM27+vBQbZtlB8kPO8ZSbc7aVum
r/UgnRsvfrW0WmxEHNzhuSlQgQYQIBrEZ0zV+s2gJcYVQ9/iPNfy8jf7GC3AX3dQ1zbY9+WC4YGr
8/MO6pYFqtZmNva8wbSAdWGiwOoaYkoWzxgmR20NDDO9b2cFwKIAaUdoIRwShscEVgfV0RsYZpZN
+WJzQLhLh8gjNbZm5cOSW5ylM1OUGjrpgoRvEl3fFntzHJtNjfVhTTLqoa5QDTsq/OAYoa1QNBIl
V+d3/B7aJmRY+fv7/bnl+Fng/HS7vxh54QDQZWB0j9W4CS40hVAYIA9bU83P/u8v9TMp4c9LOUuA
E/+D22j5/3/ochoDw5CWaR3+deejRaZCUI34YrlDsa6levn9xX5xKP/71Rae0Q9X02IM/USFm3v8
cjinpfVs4TW+SobwuxHXHP7stL1F0hBxAjTnfashvTNTRUYLiLJrL6GTwzdJCEW7I+5z3CZN1x66
YDmujF0OdouvMJWDDhIukWtzwjWqJ7BSVApXkhAdflqJZ6GxtNO4bNTVsmUL9u7f3+dffX+uxOpK
SxuPp/OL7NUAU21o6TKT88q7Ms5tDGI0iONI/s2FjOUn/VJa4hv8ryv9Ugqn7VhEuhla+z7sOJYH
HoDYBo43YikfvcZXG0YPfQhOvuTTohjFIL7+/b3+jKD6/Eqp+MkMAm9Do14sr+4PX2maY93U2Ef2
diXBiNqB7ueWmVK62dpt3GvEyHQVbKffX/Wvbvyny/5SU5stLUu95MioCckyUMvvTopjcqjxLsQI
Lg7FNJ4DugO3xDWVG8TA6d/c+F/+Cnz0sLcAC7viV519phtjo/IYJ3Kc1UgyzTXOqWtU18R6t1KD
6GPfSFen3rTsL6z61fb3n8FfvLrej9f/ZZXooFzS7gzFvs26L1YTj+e2CKxDXtm8xFp4+v3VlpPC
L08ad6pLvmPDlPz75+85GmKtbktX30sLfj6hxcOKAPN28/ur/MWb89NVfrmnxtKtPsNCsM/bkZxH
bpBoNYHX0VZ/8/X91ZWWW9FNxBzS/LeFT3ldMc+2vp+BmwE2NZ4z27vivf2bO/rLx+THC/2y5nH+
6NogqwVvp3Le4wE0pemIHbmT2JimzronHwzpZriUx9VSKJuqVde//1j/4sgs9AUP4bo6yn/O7j9/
e0E0DhXiPGuPOl7t56HuHxTYnCtCg6y9ssbHUnnpOuxDhxbZRPkW4klGeaTDUdDeNCLENgrvarVU
F8UxDfNnu7ayWyNeIqCR8P/+17X+/WETOlB0D1La8hvLXx4DjQSNIJ9rfrWwOxYTDhMj0uMdnVbd
t7X5evTscaM6fd810QgzBdI1h1BtG48p5bskOL2nybcmRBnqeRFsIEMjSONM02jGtOIQ8aGIAbnS
q6X7bYmj4fRAznPMPwgacaVpmBXVXFJbqYCQn+zdJDULAleV+7rdixMJTP8ocf6fTYl/HBL/r/9G
Hph/5k3yDf+ffTCH6A3L3Fvx/cd+1Q9/88+elfOHJ+k90Znw0Ix8jov/7FkxSIbR+INJ5p89K/kH
LavFnsIgRDi2ZI39c4xsGn94vDBYYRwWackc+T/pWTnGz6s1UBK2K2t5//hxdNU+kVU/7JM6QHOy
sSfGyYaYax8VXVmsgFgBYWk6WhxMHwP7mcwZPUOdYC8PYJMyzAunOjTWRDSJJbum6u8Het/WypGt
3OIezK9d1pctWfbtpSR9alWgL/YTEtHIK2IgsI+6sjjyC+XrXJAwNaATR4ou3WE82Zjlj6gDi/hG
EnuGNQyoS7xecAjEXDpOw6AKHspFoGCeVvRmUVtSKjOdHCu9gKPu0BrHDQ7LGU3lYuoBYYu5zitk
DzwrSC59J6s9FGYnXRtj8SKLcvR8BHIEHzap4adAiZaQHKt7cBpbDr6pBRkh17kR7AaY17T3B5tw
vKHIrS0CgZ7cTatySroZgyjXDYyfc9waWHwwNgiUdo6a9YOZBuS4YylsofSC5XH2iWNY+l7MSVHA
3BeERRM5CDsZQID2hbBKz4NFOMWnMiBIpcq7+NQA2tFXdVk68XE0yeVbu9nUFpQ2Tm2T64gsDgxv
4BLoW3avGTNt2M9di6QR+8JHJBxNA8et1CmYY1gcA7MNRn+AwpAJeLCQJWOMvaGZw60200FJrDr/
RinMjD0FGJxt6I1pL00laIcHld2UO4E0/FYzZaDWpggz4p6afg79oOyzh9LK+mmlt3qL2wY2WUkY
j2t82AqABtIhlDOzg9oMt0pFHv0nhjmO69jyI1VjBkqcZVTeBZp3NGLIGIYiutKsmyXST1M05ut6
D1CiukSJq58rcIvaKpmTfGBIJeHey1y96U07nnUGWZ1PGBBnZU6snPRbc2OLVBHLR6w7Ay4AV/NU
TLtWVOW2lMa0jcJ0fHamYLrWwwKWqEybpxF13rPwEmZC1uwOvssmgRe9ne+NchxvixCTvGiJnUrB
UdzgMEk3GRJJXyhoFB3j0m3Hz9o5zKfWgUECGip/l6idQl8CFwmqn0mrn7R4vta6kJZDUAcHw2jL
vZlH3raw7GIn9Sh/qkER+PDcmfUR3kZPnFGIp1ZVf+wBCjNbzjnx10SaXbxeotZETkbPQccz5MbN
EUAnE/42nh5x6iosvd14sFpMGJEzs8HqNnJOe4K3YuSCzx9ja3gL2Gm+s2hNr+kCjDc869ZOkdWt
1lFJ0rc7iPYOC4C5ThCN3M/hMD9peW3vMwfwynZIKqy21qiKp4z8qWdRJsgDyrb7IBcneUKCfIXJ
ttuLlJ+d6HRTqFpb+3Yy8+q1MvPmriAQ4I3uFhi0ynS8ezPudL+guaITr95J3N6sKelqBO6zGSx6
uBhYzbdhTlo4HVojHk2zCm9En6VrbMz515EE6BsXvNGXJNKaTYTbLQRt1PQXy3VItVQxJQjJRd+d
JvAmFL66iURUk9NN4jDiJs8tUR+w0oyn5UF4sGZn/sCLPKi1O+jZ41zpzt2Uj0s0n9ajrYfE7WPd
GrhPYnrWNOyMV8sCYrLrxFiAUciy4GxZTneYWCMuwRiH7znajxJ22jg9p16Bm61had5b9oLQZuJo
faR1if4dLXpF/ZCa9gMsWLJRuw74KJLY8FLnYfFm14K3vyc3alWiXr/VIeabvvIwgqHpHk/SxF3i
h3OME0ChQEM6u2SUB+PGdAGbESWES7qeyBsSJvFQIhD1Ab5dpdZ1VqMFKQwCKrLJldWmmKLu1jWs
DDV6ykuibClinxNzcwnNrNpBmAA83YPuu08Smtm2bVVXeuLZR4AZwSXMhHgNkPOjz5yDL9rQ3Osq
H0/I9hkyK31K7hAKpfm+HEg5Jy/XhKBhhR1ulNokP16bkDsaE17M1G2vs2oJnDdsL7pJ5eidaasy
+ExmreODyATaaZu5LkPtFrKMHmcPUR/KL2YCoLSn3DwabqTfWUUyHGLh2afMhLQXp10Oo6sjuSFN
R+8mL6Zp35cjWqCk1sh37nqYOBmmMG3TYnzXtqQxxZLkCK+65lUwH22GP3fQ90KUmr19IAwwfxub
ynsjhrDbMW7hdx4sq/7ORNfZkiZmPvQGw/9ZFM7Gxbx9CutafQuDcHjzVLJI2C3ZQvfScESugKTV
ext3tIYkNgOuYhQfQcM8e7VUG3sy+0hjqyxtWpsSsVAbjOUpGbCwlnRTKTGZFa+cQZbbdp6mqyjq
U5DtQiNLWHdztVSx7Leu8qqzF7G8IFaVOeKzoR/eoPCjz4lybPBRO3UfVi/z7sZIuwgkrStSgF25
U1wHsUjIYo2nu5rIjMX03dR3BcYdz29KOvlGnjjCT5mqnoiIq9i8ejs9N80IrJ6JzAGLS0YqgpWY
3x2iEJsVfNdB9wGFxEdPToO3NU3E8raTxU/s2fhUakYI2crxsJoVUpPHLHPVzoOC/ehFte0bDk4c
2DNJWOBK7bRjFoNvvIr7pniwispC99Y2yXGGWS+OUTFZz6XS7ZGGfo0M3rbxGuEpPfTNUB3RjpoX
DCHmQXhRukU6h77IDbPVjEzidi4aPhCPRXeF+rd9ll5VfkRuPz/rQ23vMsKYr5rZJf1rdouLF1QC
JhwdC5Qujf3cmlgRcbhalEPERcjgiuRk+zqOovicBVX6XHqGfU3BVokd9EiAYlXjMc2YOvfVwzy8
GmP7RReZ2k02vjhTEzzOoQC7VivxQCZEekVGEoH3ZJI2AECdxnnE6tkVG5V5gMkINnwtQn14Mlk6
1Soxa3UkLsDbRIzU6f/P5khrkgaZHZfd1YRbYWNig9oFy+mns6JqBb43xo449F8wLAKqiVNh+6Rf
pq/uVJPhQfCci/NMd88W+Z/QLgy9fw+wNG06UgZqCqONrhaoktW8FYAX98PA49+1qTwarfsgSP/Y
DV5/z5lJPdfAkHfYKAFPOj1orTnpGaaNWoPKp8zC7D7mMXmuRn1E0tDPe+K8+xydiBFfzJlG/oGQ
Xy/BG6racENWo3hhLDd9VQBkY0DYMVGbQ+axqid50HT7GVFW5KOTrX09zBzyfok/JdKgk0SDdCp7
xcA68CF6BDNOJtvnLkhMw5+jLr1NPgNbcQQFa7zN2q1NnGu25LousNSH+DPslekDogcxdAQvLGGw
asmFVTLXGRkl1j5ZUmOTMqy3oR4RjBf31sMgroKFmAzoZKXyRl43mH1P6CTEZshreDzoWUiCYVSV
GwAzHajjt43bqrVmG2eH9tGZSVOAvEgf7oIl5DZd4m5TbUm+BT8BInX4TMR10AGt+4CY3G4JzDXG
sT6F1aK6AUBGrG5OG+G6nikWVzXHmSf5GcE7f8bxmlOh2UdYtS2BuLXtrq0lu7dirWMHm+SFtqCZ
rK2OKnFrVEWGhUZzPW0lTZKAk3r2zgMB1LehswQFgx2c4BVN43xwlyThxjbsRxelIpwYh6BhBOb2
U2OX8o7FzhCrHNnqKy+wvrUmSKJ+/hlX7BFc7CwRxiqVBEvze5oYTJQLyUiLPjy7x/QWDfC31in1
5lUBcRUM62dMsnDaRt+rHJa51VhNtAcxZRWsmhNzs44EGX0Vwjsnnk8nFxQSSGgRUd84jEFg6Zvk
HQpaGppo7guMYKD9qNnXigDBG6SM3WvpYNBeQ34prjvX8Sua5q3fJBolziR6/cZt7Oy1SRkoEjcP
Pv+moQWLWayqMrmWkcDN4GkBsRGklgzAYQtYmPtRGYJKk0eZBC3Tew6cjoNO7wQec3eSOpHfdYDk
D1oGHHOtiglVgD0bz02jiXDX2rp79KZhGP3EDOPHErfMdIfve4JYk5TiAxFUWO5UldfTNtBb7PC6
4xLqkZFHHt201hK/kmUlqScu1iw2PVwN7FXThXcGxyL8GPi7EaIJomzyYxsRLdflxXEky+iZZUle
bAh2TPAC71j0U3vP9LhJqabmZ/CQDES8CFAQy2/CXBW9KqDEyp7tf3SF/n+L5G/U9qZNFMrv2iO3
XZG8ff2xN/LnX/mXwN6zaHCA+qBVbVNY/lPLg8Ce6YGFV9BG5A6Hkz7cPwX25h9kXqCth3lsSNuk
ffrPxoj3B6n1BgIjSzq2bevmf9IYoTPzU2MZQZAjbWmCb0VsxD+/ZliEYZiSkm4Wuw7/9r6mlGHb
Yb8PXSimVqY1x6HSp3WmiZKHz0WXkBfhVT1COMPXgjWEQ+iTS5PwO0bLgvfV0baOoePuGpLxqKVF
RFXHulVLGRxEDuIvHOc3RI+3dC5Y9Chp7TE/ErQkGOwzzycuvUOyELM/NjWT2vgJq+/3QGCUpNg6
pI2qdiZ8xnll6em4rVTnAPNw401Mn+ExkzGaZori7GBRTbK+TfMN+ab5N8ggdC8ZwX2dYnhXXG+4
Ud6kbU1S6CuqeNZkJL7gqQBU+mLqAE16QfqFAi9bhzNXDXJwvCsibRSwEKsHcFWGzwLR8pVWlNba
sTESVEV+h9a8fEvJwD0kBiYjOIXjDdZXF8m9HGHt01Yfl0Sw7jZCV7zXUrs4liGJFhMb2OjbBVRP
Jmjm44RUKazH8T5OrPDcRIJVI+jLHZL3WxpS/SPxiOF7BbfjJbYHccfWx76vux75c5XljzXK7NwO
4vs+yU3klNNTQqf1NoJrfW+llbzq+KyPeNZj0onc4mkIRh2bKMvp2ITxmkfDr6sqeRsqFZ9J/8Ne
DXjOoF2DYOGeFkF+dlT0HojA9ZEekKLe2RUz3inwNTGpb/aMFj2Z3HnteONzZKp9GslDh31iEyvD
uOsR9G9ilwx30Mnei7BHdTImJY4WWzfqxzn7LjBvceyrcfI2SSTPU2Fp54KdqlnpwpPfFKXgTi2s
s2bE5sZUeTjAygwIVSuqPbG2Odu4a4AB0MzranLeg/pomC/AdPUNPXDvvsFaf8hk06znoHDwCCTo
redwgjmWa6oAkW4AoIKTk3IamHFYavP0aFIk3JC0VaMqLqtno5mnc8YpB2xnr58mk8MvxQHxbk4/
rGmJxKC9bBOM30BuGlIc1SDRCawlPq9dZZoNdEG44DqddlOhRtvaLV6qqDTHq5Yp0dmmDggFdjQv
le02houybabaeQBzgA4oy7M3O9JIBWxiKwYySXJFkIbGhtEAdT1nnO1c0BAbp670tYlMDxuG7EbM
cYfcdapQgZTT3qw6Z5clOoUSOY3FWO9yi8O0487qOnADsZaJ68vWXlFCqd0c9pRbFeHAgT+xV/uD
WX4lHn6Hby1G9IL6hflAegeXL97Smqh3KXmGRHIIAI0cA4hnKY6k5LmvKYUDUAMsckRkVMPFLtSr
sPOvxRxCNmhOTeF8S/rCvp0JgdsrNBDb2sgDFp/lJ8IdtvzBGDJfzZehERcXoTk4xLpdV6jg70MP
jq41kM8exATXjHH+3ZLlmVD1cWO3JjKKztYuKJ06UK04MXQjnXd1CrkE1l3rl1NhoGAI20OJmGYD
gcZ5b+lpbjFhWtd1Z/Ey6Y6xCWK6NeCg+FRHYbJ4gHZo+h7qChBwXBNZsXENyi8O5mp8DgGvXllO
gj8hbcDBYrM4jI4W+07aN7u+TAihRncUroymAeA9h/MOCdp864az3CJpa5Z+wGI/nIjVIXtgNaUy
8iXVGd2BiCw8r8o2WuCQtzB1Ymd2dNhXwra+qgRLOv91OZ3aWjf8XG/HAyLp4JkKdfZ72hmn1hsg
PFdjcSiywUWA5hVfkcq1xyEyiar1Uv3CS450I44wVGdDZROXag506f5B1FvgeuknZy8QkXtuQha+
TRSDYk56GERjYIffRy9/tIaq2qgp3mHApjpKUeaIEjFJWsiXvtAWbM55irlzQJ1RHxcEuC0wQKTY
yUu9EALzzE3ICUISXiKsWwd1RgsrMaXcWHXEeWSBDDrtJMlDBTzYFhI7A6Gvqd5lGE7wAYFDXsEr
PXWJhDWBpxsqrjgmM/BWps33xdyPR/nJNJSkR95HGvDPvBu+p66VEpnOWIDUv+uoiOkf22JNYgzB
2W5f+3FD2G1bDvMO85LaWZIVHJcypNLAqjZdPvfvXtjeRf1y9qQZtaJxyxE9VdOLIq8R2z9gGLnv
7QBO+UJwpLe8hl9Z71q9wVm0MB7jzJMX4uz7Iz/dR9VJYRsSW8Oqn8UP9NjOZh5uSE4dCFnCsd+0
GgiVhSQZLUxJTBXJYSxTcYWqG5c9d/6MXM16baxkQMzjck6W8Z70P3Uf4qLaAcEJpG98MizzBWc5
LmDLCmXXjQMO7Fhy2H/PPTRZPLnLNojjO1ugmI20PZJLMWo0dkyAxdhtbL17ISfzjM1kYZLPZyMP
r2EQmWyzmEug1bYDWctxSQM3YVEdDf2AsS+kZdScrHHy8xF6J9RSA8eAtSuBetbGYuCpgDCtYJcx
7pjbqzofVuPoqpMp3JDiP3k3msmTW7tI+RSzxqzvLSwPJ+W+O6M1fMT0wemv44saAmke5SdwtP+E
j2Jfbd9mtqH3ZKbBrBZUqfFJLZ1scm3XsCbnh3zhm8IRAnXqTSkWryGLq7upJ0dvQsh7rS18VEmP
VK5i7LlPLD3JulLA7puqABVsTsNON+Gs0h2hXz7UiT8ZkX2vpdGIbWaa852NhSFaW1HzoCKNTbpy
b1wNm8sKadLTFHOeVCUlCsjA90yN44NipopHwyFxU2Ts3paVe3euKJ9Gp78tgRRsSCc447Pb2p1L
69fqXoy2fqxxYq2sIrXuSL4qt8UCn2Xbg/r4SaRlRgbjYsHUlpQVKBxRcoudVYY0COIjoIX90HKG
HwZRhOtZ5Fgtl4zEDe4XPvZkUyb03gwdprfsbom8v6R69I0N7Ym5+PdGih1EA3lWi4MzNITnE03M
s0tuFPsuVVgQbQhBc9YJ3uJrujj0xZpcrC0oMOdARtuMLndENCU4FlSu3TlcXKOOqjCQak2i1onU
rQeWX/c0ffoaIOKKDSV8QVuVqlNEZ71M46O20GExrFj7ikiVO6q46b5MsnkrkA7fGm5OJZx8B1DL
fjOK7tjxRftV1l3byXKSjCDhNFLisGlMnHTK8g4BXVjYdgBTLfyLfllrb8lkq/1UQaYcXNCbI9Om
TYvrjrYW3bdyjuQJCo9xS/ldHbDXm3tVDiHI5uSYM0d/xRnoPDHqc/GEgQVfpZOGha5t3UtduerG
CwxjB0bvzc3o2EqaYBtytILV6NhXlYYlq6nal8qu36q+JMXLJEJ1yvEl0W45BLqhPcs4d1+KfNA2
cRVpj4Wo12hBiCiRUwzSm4/ufUTCBk7VgIUyTaFP8DSxMPSMmoMNcnPfVtWeo4W9t4bW5kPNw1MQ
MtdyXDapsESpuwDqVNRWJxm79Ss8bAMRWYVwqkadysKDVNMc0mZrBBVOrCQOfMBXgT+EHrRnJyX0
UQq5U30XPNKar+70kCSwCmrBBaoYpHTQEFfUYMOlNLPiuQ7rBjIFA0MN79PF1HKy8Wgjfy9zw9lB
0S4+PKUC1L9K+G5FBc0gVJzwKTMQIW08f4vNOAKAtJj8jcE1j6U+xfdhSJW30uwqfmqgjbLUMnKD
nxuejUzXd6GV62cDqNm6AzW9oj/eXAVLjILuFOGXArA/xBckxQM6/++i6ryz5ir5NBkG7oB2IMoN
veUrA8zwklZJdl8Oo3kY4Iuw5Rlxz0dvopvgJLDhjUn8plk21yK6axKxRRAaUbA1zROQbLHX0Iye
HVTvvj1UxVk0LeQwXTobQmzfScwjRHoGub0tGMlu1cjgEjqR+2qMtXUMmQRfBqytm7E1qmPYJDb1
py33UyuxAUq2tzkPvXfVopj3OABeRROB3TYi2DNG1JgApJaCXBTVocR7zq4hvC3ibNeAU3ubagPx
JCGVuRt7xiHWDEnqH902c65vcj2CCzbSaeydFovanEKOUqZ31TJdPsmhTj+40WoTeCTW4FnGWJW1
JdPsbPqQwfytJVd4xagn9NXghmujRuDEVSAy9BizcuJrj0EUnhHbUjka3rWpkOjbruwZ0sn4OdaS
aT3M2WtJK9uP6Q5fqy6BHznT6NdzkHlmMxyXQz4AiuK9GgAng0I4lq03MfRG8KroBj9FkamhHhiJ
B45459ZZT+wy5rdi3XW1cRKUYIz+zOIxpIAPOMv1TyHtxJVW6ffJFAZbEWwB/+yMtEoPqDnvksFe
OyG6bpKO+xWMLzztExkQWDNagutW1sSsUTRfeTzJcx/z5AyNbl5jLm3wMlYOZ25b7OrZsMh51BmU
SosHNQPRAV7avumy6HWO9DOj/WqDrFFfaoOYQQrC215p5oZzXrB3kzxDqB3Xd73K4oWWVe37xps3
mlycpLJJDkavCka3uXvTzZPYNXCVfFLjr3sH3wnX0kNg150xENfN0g6UyjQBHQZEPMye+Yzl2B+F
64sqS9AD0dr2S6WlPoXvPipPqesCxyW975SzFOLG1sb+vpFJ8ZoHRDDBMjcC0qyKWVsFZFUBM4no
ifsMzO/gb2qXUci8za9q0eMwXpI0KDNlfy7ztDgnbWJ8YQesz0rLOOaSNuNDRca5QEQiEZaG5r10
1hw8mQak66rn3LJi6sz5NMflcVXUqbGD8dfukC/bl7oY08PU2t2VnEp5oREsdl1v1t/smkReKENd
/FqWXvttzMlDbxTgubln8eSj8Y5BZZRXLb/k3jOHadUz2wdn3xDTa9YCNDljix4C9X1bDeKcOibO
HjBC84pM5RuL7/QO3zm/zOy2T6E5vKssMTechEhD0HtYJQZ/6sbA84Vl9fQNJLbbptCMG3ZbY5ML
stSpPvIVU4+TlsBLACTKvIrCYuUZFYLLzCCS3IwlPZ454bUlKNq5RwagbbzcHCi4y/waIc7GrDGI
6iFgFQV1i0lenx682gLC2ZYPo52+1YqElylG5zDE39NUJFeAC/GB15YPyKECTj0+Nxx+XN5hNMDT
dedNX8AlaIc4iaK7z2be/+2+538r0Rds6t91NI9vdQG1JEU3//6JNbn6/j//Bw2K5W/92dR0/1hU
my7Rt55puQzy/9XUFH/QyEShahEDJV0yof7V1DTcP3ALerr+Ccd2nEV3+GdX0zD+QMFMvwVstuAP
9n9kUVz0if8llqWVKtFCm4vKi2kg8Re/6BdtQueU03otrm62pmK6sYP0A4rqtkeGrAXtHcvsRyXw
JPzwKd3+4wo/OQ0d7uDnK9PixR1DeLxN39NcYCo/yrHDSFpICTLOOIFX0xhz4CwhjKtXgwSFdWWS
asFIkDtgE4i1+YKEGQd6Rjb4OTYa9QEcmiy+dOpG8H8say+lO4FPN4VZ0nqbFpFVyMQOGtPkQhuo
aPt3eh9tLRmYflRb5W62e+egoWndhqhlZlzrDIUwr5AgZ9c3A3RQTIPWtwS9zxoGBGBTCwYRDKqV
UxV0IBdIAuBUEkV1JhFEnoqxTlioDBuFxwgazADccJuFRnp2GqwfK8aWw9lykyUvhuvRlGh2gDjz
O3Sjm1QlJ9QqzXWq+ChIezFmnybjxDwyjfnLA253Py+r/ptla+KxdZqxoYtohDd0VOoT2TscOukn
rkxiGxbf5gT2vpUJ4XlJ+BQPhnfB4Q+UeI7I783KnTGY3d1UVmIdAAV8aaHEc66vhbYl3AvSotVr
7s2gNe1HMJreuAKzRkkQJq33vVUDkrtpsDWarp7+iI+94Y8mz9g6UFZ0aTBYk5csprTAjBZiK6Sm
WBIx3OiIb2Y4Ql0vOG0iR7c0aZ/pNokbnQU22pjpJG/J+HB8WzT6Kf5MSIF5fzuGA3zPmZkqmrLK
aQ+2k9PHoQItdqXoxlOfuO0W0FXhk8LubZO4nY/F2KtHKmQHLplqtHDt0NR6AvxCydlqrrYCeKEQ
3bi9V96G5v9m78x641bW9fxXglyHG0WySBYvctPsWS2pNViSdUPIls15Horkr89Dnb1P1lrJ3sEB
EiABcrmwbMvuJqu+4X2f1wYoHcuMcR2ZWz3UwBIhrexq4pvJUZBHV4gEpVUMx7bILQEHN/Sinjip
2eyn1TI63/PrdAMDtTR/OYbniF2EBmQ3Or1/jV3dmdylRLgFQ0vCjWMa/WnoRuluVFml4yEC1gKO
hAXJQXL91tsqorZ15pEYlIUOKNy6I2S2EIym2rhtl8Kp8er5FBadBya7cupb8l36d9I2eJCyRrxF
omLs3Hv1Tz6Z5LHLypWo4YDTb+Z8LneJHOI3WRJBtEmGJNpbaWkjshDmeIXfwk9ZrBjjQAjMDs+9
J98p9ulXSMqYghD9FNLwEePKNuZy2VnJZGF1yecnq1rsxxLBG+mRptWTXcV2taBCwRLXkAOOYinS
9cMYmv57p6r4FVVGrnZStdUt2qfM3Co/cl/GnomXNwzmtBvsZPqA7dp9o50B5GLhqfto8OphmiEC
eGsyLHUCN09bETRmY/4ymGY9xX1dvIxOGj5AlvXeygHZDvBjpjtsXWzxDMADdqVExl3vQEcUT5Xb
yF03oz3dRE1UIygiBBFJIBANe5+AM0j53HMDP/EEhiGK4Z+Sk2qpgxmPDLnjiP5k7HEfzIjnxkPM
mP2x1WODjiIS+c2CTMjcsNrnFMm8ItLU09q4n2uiyJlrqewlnQ3olUJUJBG7pVf9FABNqXfYfR4R
naCiMo3UmzkJrZU5hmwBPWfB0B8MXno1ijy+Wr3HnK5FMJwFC+E6DwnawBe+UtzRtVvQIqna3YXS
bZ8ipnlbWUsQHrZTPBCvlO6WGhkLW56pebM7znQOM2jLGiHzO4c536iqS0i3QHtKJ5CqMPygGaMU
5RF6MaZKqpjWjZPu2VhP/E2NGutT5CL55W+4EnbGkmNhDBHvkaK2jHe0u/olF+0apiLzlKHtCLzl
KNjEfQeuw6IJz5BTs4UwSlZfs0gJvrGGq+Go+puaJ6cIunD0CCTTpXzTxVJ/NtEC7w3LFkd6Inzw
mOhlIoY+OaxPNnbtHJ3M0LBYotl2dsdOXcRX4uJ0vFsF0udqdKP40OV2759nA+/lZh5M3i62KwkJ
O3DcPnTYToz0o7DtdmwFw31XdjVirY78F2nTem4hiqLaDO3SoD/u05ZhX5UxrJaVUWRBpfHyNmEF
q9udnY5fYjpOvIG+O1xa/Dr8FrWcfWBTAF1VeMuT1L57o2HeGlnrvQxpW5zHYsxuYDNxEAu2/Uc3
nrlBs3KYXwtlcuhFKtF3ss9UuSsyTuoFr1XLXDtuGrjL0vusStd9mjKLpFP2scWGyNSMXcbgtb9n
eMcPwDUgFyVYPXcjCKI7VWhzzz8UCGdUFa8lGpNzlKkqCTCrM09z84iMlXK5KaxSBIYHbNvj1dvZ
/M0/Flz9QLPxJHtiFWpTSMHhcfI7GTLE3g06xHGaQSFKCENxPHEMUZmjmcaB8iGiGf3awMBlvhCu
nptY7cb4VQDc5YtWeUJgGDPMIahN/m1TGM9vhDO5zxy/9RU9oHuIxDR/r7ifLy6mXHSIuZV/B6eA
SJ21lOcyDHRRKo+ph4rUGszG33QzdBSMHKJ914PTX1nZMoydQusqvM75hU6EvCGy3b85vEg/ffZJ
yDgEi5ypyg+WXElPqupDSPNECX8uCQ104DSdh1PcN5jR86VZDwlTjCdSCIbTABkzvzTj6H13gDL9
XjCXxPhXG+CEZp7hwxnSeAHD2U+TJU9g2tfFSYS6ezZr94PbJXlwTTOeOLbqgtWpNbRLvq36GiAW
g7LMu2ciXjWBHBc5ncBTOyjX7VYi5B+c7WTnHS8B/C4GeujLLT+8q8bqdSxacMEtShGilaogKbo5
3lMYNCQA9AYkyzmW7pOLU1iDaYX1GxQhqj5s90a9RTR7YAs1t7uhNmzmAJb62Vi9fVPGzAyYr5lE
TIRI/Y50yu5lkOb3xg2bb9lkyx8qI7nn6Akes51vdQkCRpBaULbZ//1WrpGiahu8ccDsS3CgsF36
/mG0EZGoLAq7bTwNKW8nu3NG4tpmYKPGAkCYYJMab9QwGRXTSClfNahWRu54bCmE1lWoFFx7bS66
cqOQ32UbLnjzd5uFYcU5nUdvSVsy3jCQ60JhhX8LOK8YWd/MTJW9eJ20ZFMxn5F7Gj/CpB3UJkH8
SivYAoWsnax/t5sRZXU+JMZ7ZLAmC+xuTj8mbXMK+FaBMM1cDPOpJBlNHqOxpjaR5qK/4Whjfkqc
o92dUAfbLJmjEAFPljL3uJ1xpj0KSNhqn+NJQAyDV75la1M2p961vE8a/ZYRQbhuqPJt29R+YPem
u3dGGb8yLMONbyxUbEDXzE1WdAh0xdwGVkioyEpZRWLcm8bP2Yzq78IJsFyw05SY41OyUTdRr4q9
BJuxgQqK2Gip+WF1ZN0PKauFyHXibQG9mJHiTO7hVB4j35nSzQzw4SGtmZVolgN7q2vzneeHkit3
JCI2dHBWeYNa9gr/AWQd85Un0f6tE4bk7cgyFwuE51+9oW0vaTxp6EVp7j0u5pwA4Ov9+MlgO32L
NpTPj5fiZUI7hzLXtpfyoLp0fg2l6p47clIZ3CzONG8HN+rMDUv24bdPNfhTxuxWka4CkQwqOxRd
UNDd/LZVxyJrMeL4WdZMKjBvW/JWdzbEK2sNc4osnkK0EJp0YxNCx+/EAARfL03xpBcOlU1dhpDK
jILoxk1YRoA+w76frOMg7Ql9fTbNZ8mDSNFLxid9ADctOXAIpx052zHXWNnkdwXVfLEle2QU8DHy
lummmzzV4IAfq5kF8eLZzBoKb50nQAjbaZJ0AQWkYOqdBsUs7GHXOGd5CFlxmhMWQl7s+oTLAgAg
4WqmEuSizBvWqCP6k8pcLXfRwjZ9k+Bm6LaMt/hoPVl9M/ui2NeJyNzdkNWCbIcJ230Pi6QLInYh
r0hQ/e5cIJv+lXnEAsObCKmKSgbMKydRRODX2JK/iMHOn3Un1CcbuurI0HxiPp3wjpZ0xhVK5zb9
SGUVCThmtXMPy5x4NNsoc39jRcKEMjlSHvqAWeG5lAo23qhDyeEgTQZ+Erz9A3DwlBAuRrHOhgkP
BfZg0OZ0shVX+JONeQMZrx/3cyvFs1eik9RG/gvJ/+TBjlYxOeamF7qbsYBid3TcyDy7LTuZCjU3
MRs9Qh1IjUqc0bHzwIW8+Scs3+21s0mXgHeIUoWhPG3eONXpIbGkODF1derAqNJP1wMEubG9xLyh
S3Ye3LS8MRXJCxoWX8Gs726Ks28gGIttT/O1I1TkUHaS6M7K6LcWuDGWZe59xwtwnxih2gH4qQO0
HkDKPcqPtho7OGpen+3gN9BYgJjdQp8YNtOoxT6z2+RQAjl8wM9RXIu5JXDApGqEzTe3IT9mlvml
Ks1kZ8z0IggeKC4mpqEgUbt9WeXHgYuNYF+9i7pMX0u3FS+iLKyOA5bYZXYfryyXoewmlvs44pTb
IWInv7Gc7r3YADliOYN7rOTkn8A7o1zVtcX01jEYAaKITm4ItUPI0yaKzPQ2X4FjlX9exlbLoAp9
Iv04vH+pjn2FEt3veo6zazQiJelHAtCIn1FnL7ag+zcs2xUXaODxAQ1tXvFL5CBQO8FOc3b8iZlx
XVwbev1kA//mSu7q56LtBXqQkI2ghv77vDqjbnLyyTcgCusj6brjt9prsvdwEAuuMTEbv8fBK7t3
REXFqn5MRmtfhkqgpUgzrThJrWnbJzJCco7m8dNgy3hhuUllOcY+F1jKjpdqgJm73ucj1WSWKv/B
NyWkD1M1A5RWjag4XvdopEgxGabNpFLYZuudWSsgQhAeFQeV0sg9ttRI3ZmoWY6dnr/a997F5LOd
BlIGt9Nk8FCMcMQhyBS0CfsKBDlJeRUI2QDYGtkydmm67z3QtV+1A3VlKy0/m7eqU/7JH/3JPxaN
7shxQ126rqVz95eK7HybMMm56fQqXUhZkAdCxBSmg5mSAVfIvtpI6EYPjAWqYz/Y9qPsIWrsIiU4
Ekkm0lsUsdEc1HWHCAFD7OwcoNzRnKd5OVobd7TEZWjr+sjmjeqpVzGK08qY+p9kwKv+8H9k8nmb
/Gxhd/zuv9jIP//BSv5Civ33//p/aj4q16nlPzfE3vxqP1aoyB+Ho1+/5e/DUQ9wMlACH5Um2k5v
tYP/mxPWkyg+bVyo0FQsW9p/4LeZ1t88QffiSwinHmAHNKd/H44SMsdAleGoafFneatZ/i+8tn/F
b7O+Yt/+OB7Fb+uiKmVbQ3dro03585DSH3D/ZJmZ7ch4ZFC5srmHitz0ANfOcClT5lehGKwbFx7m
kWif/gT2OMsD9lk1IZNG/yo1lSRA7zh9c2suBh70sjrloYkX3VcZKs6GgdaeFGV1L+LeVafRdXVy
YUFX/ZSLM9wg6/Lb8yBcxgsDaQAjxquww0RIhmu26zkJSfpM6pSIeDq4bYyI5bOsHacg21K5UL3s
tNWg3lfLxQykq7zRTNe+4Z5Ksx3JGzi+0MncLF3TDmc8Tu5rs2gL4belnrvY0PcVecMxsT+M+NyS
7dNoKndgKhl3K2V28M8WUrC7DtLdhEJPICMbZSnHs0UFKXaALlo4oHNsPQHDG5x9lkGX2zYzDoAN
qztGtNpht7uViDfC+9jrhmXnxAsmnKqQLouVRuf6Hp29110sV/YdpSgJm+g3MjKf6EgmPKGUESJI
0qL+3Wg8TPh2EgKpk7m9VHMqnCN5WbYMXHvtsKVOZ0ovq4C5lLGh3lNt5T25qT03kgYaqaFdwdvP
iHOtwdgOxOzMKFpEICNXvQlqzvtsBcTzzchnWonxOIdwZGnl/aulR6wriZ+2067rRPXNsm38xrhQ
J+BbUZud63YSER1YO72IOvMemNK5PznWQKsO7uCQtDdMfDQqUsQT6NTNd5hGrNdmSIZXCgM57nUu
O9BjLIjIO/K85gbLY/kk46LpGbEgQ93UVOj6JKc+noOwiGjcvg5O5+sQBTZlP6bryeqsZyyKEI7b
cT15uVk4hJt4nR1D3dV36XpKk+eFrBew9C/5dYiHi0OFxIyGw70LF/8kx3Xl23wd/8N6E8j1Tmi+
rofCFXYW6MUvkOt+XSH66zqZv66W+euaGb6unGG9fZqvi4hGrjt3apkIvvq6qlBocG2Juh1+u1+X
GTdSGQbJ1yVX1JlG5LTefeHXNSiIyXiA3wMl7euaZOTGOwhKieuTHQdXaWRxqza5m32Ss8hVyxAL
+2joDO2WCSIzkY1GkpdteKOLJ99P1Laj+yBRfMwLsqA2lIfpS43dhKAs8NIDQKoe3y18HoEolccR
p+vsaZi0nUhfSkuLgyznhdgpuVwiv8tpmbn4m8kKmyDJtIfT3S9784GkvOql1cSHj5gxTGckUMMn
hCXFQVaUT1Gc7vq8m8dDGjKzOBVrYESTpc6tGBTS2V6VQvMD7FhuCIVJ6h+Eui0XazTBebNhKIaz
YYXZ/IK6vVkzVdBcRevm28324yDgUW/aMWX+WKRZ8oNUmfiRUBb3R4Z6kaBxCKnxSZP7vNwnGWLE
wOSVGfa+U7sAkVU00fb5fm+rk0ta/XKPF3PGu2wY6Us/k02yaezeoUKZ6BWIq4qtwSMReeaY34Rd
zDQ+yvDMKxRsH9VU35SdSuGPg25mZrFhKG7TOA8kNDsO/9rNf3EQpYuhHhpSdqb62lljfzDrOtv/
/8v9a1f5PNe//ut//vgsknKbdH2b/Oz/fFPzttBvAND55xf8t77/aD/+KfOC3/t35oVJYCtUCf7E
1YqBU+Pfb3qPhSZhCgIXx584rbb5N+muZAslbdNGXMEf9vd7HoTryohxcTmAyyC29T8U/0qd8Zdl
pAl1wyToR7ieVL4UK4PnD8yLOCSm1bEh50cAKXIM+a5e4FyQ/eOHnvPRzaH1YIJn2jR1JkinXiiC
RTa7GLtQBe214+kLsNYkyEZujzAlNz2uvw0ExJYjUyKPjcs2dpv8RHcx/oiToT+JNLHdTdpHqJl9
Ig85W5SznIy5UFmgGEE+hrlp70umbPcWFsxNzhr2mJZ4vhn44y5JXY4ekemjUdbtL9pyEsa8bACf
VyT+NqfsuhM9ttmI5SvUeSwkTGObfWEB8qCbSxC6puoGhqMfINdvWZqkxiFObf8zLUgcYywwi73Z
heQfzIPAA5ck91ntNge+GY8hzpR5wA30cjaA62wFvJ29tXilRWQzkFtSDqgMAVJx8EbITgvVgCaI
RtqWIJZU6Cbv8INmN7lFI11dCcusf4gib+7wMVyAQ7zj2LhdKuLFyaY6LnN+YSx6szjzQ2wMrM7k
cCWpHaloDUcbp91+7VUXblja53RC6kzszwqVKOrbWk2w2OIsdJ97h2k0CteR7saUyQOUtZuWPp4o
GoSRYemQaasqNezjYsbx1uPUGcG1WxV+ZmO+ncFQvPvp5Jzw5NbXpTMxCoBVdWGcwjNt07k7ToyL
b6c4zhvUyHa0nVVPGAO70ezkFpOH3Kfxjjlj6W+j7bgm6FUnI/hlGRGSGiapuco4VVZj/OzsPgyG
zGEix5PG+rrU3qvOXeuGyA8WR1Fsw+PmE2GVUySf+FraneCpBH9fAeavCIk4CGgM7yP6BFT6SNtz
U6Q/2rr63hO7+d33F+/AEjV7LDI5XsmkdF/w4+b0vLG4lEnjXdKchLzGdONt202XsJqiyyimct9i
Gj/6QmcH+IXWg2esiT1scStslVhCA+gYjHLC4U6VcXabT5BoETlbE/bqwkRNSooD2NbUe+k9K7aC
ztfxqWJt/wToAAkvjfjVgmAqd0xCxg8bCgxRi8S22gtxZrAv+3ddhPoSMlM6+h4qVaZE7KSUrvQ9
6WDte84MuWUkSlkbjJPh4FAnzneCtlJAm5cm61Ivy4xdRhAFUjitam6ibDqgfOLHlI6rrxTixQu7
GqrnjhiUoCF6AwZOBBRrU452dbNEGCVs8qDOXmqFOyMh+o/jAisp/NHkDhOOz/BY5lfdL/1lxD13
ncxRMZYn1eMJ1rx5lhlYAKLaTPZ8K9ychNWYvAUzhY3eNh3J9N46ADI944awe/LacXAwULG7Mr23
Fhv//Lhk167Vww7zPlzT3My3JknLR4/wrObQG7p+ULUO75Un60tcKJCedY9juMNjulcOzjFoOnly
sdLQ2nvV7F7MuJtuBJPQg7Ct/kJgs76lqyjeHTyYOCZBudhsvL/VoQTr7tTA7qEyWz8YzVfE+zYr
4L9pn5yynraJHLl7WCsemGHxbs26yEBe5vpBsdRF+ODonheOoFkUUN6WI3Vnev0REV979IiWu2S4
ZI9+5ozn3jOaK/iG4po4nvPSGCwNhRLVL22v3uplqqwjZHnjyZsH637sLOcFHayBKqLW6U0P0RQG
gpfeOMLnkS5t+3eZhYpJpq5fnEqYW6Oe2pcEXRkPRTbgNvLyZcda292n0jcPFiuDvehijdMu6rDv
temITNqKnqRXhHtMXz2MLqXnU5WV9iUqsGTMaMMOyu/JUcWdvI3M1MSmP/hvJXqQfdNZw2NDZvKV
/wxPda+9N4QaxaFgKLrHc9PcWW433I1uXv5gSDfumVsW79aQ+O++wms1uGNyQMyQEJCZWTztbr9b
tV9uQLiidWqzsdmZTVHIwMmz+EzuwnCuR8lOflDtCSltca3hawcUez8JdVMsnJkFods7eNxqRVi9
1/aCv2oevEdahSAq0Omp2IueWW+Ov8oOyL7b2tOhb3UJU2GwGnPnIr9fo3JjmsZWar03ZvYyQd/a
9YVNfc+OV6SbdqgA3Sog3iFK/qOTJsQvU+NL+62d27PDVuTWrMZjEakSAVB0OxnQfTiqdxgF8Waj
Jzj6ddHu+tZsA3MicWPXtsgJNyaCq/yc2XivN3wnBS3iUJKmSqTRPiPc+xQPsEaCyCQBpZ0YdK97
VUEu/HEcKrSWjMUm6D/C0U8tbjVwPNaysxrtoO4vxkfbaJ0C7W3lHyemcMT4gfxk6OnTqz16CxyA
vBi6q+i4z+oB/0vILvtHo+biPNV8PPg/nWcG3TZPbC1vmSLa27mClmR25XyDKOfQ28TygHlZDqW2
8jdzCj8zLq28CD9ipPpHXSAHV6Vx7Bl99TIKGqcKT0wAK9Y6hv0Imoi8vbQST3Ie6dFbA4pO7JVz
T5PkQBp2SIfaEvZk7iFI4aC0hPF7Clv3bFpV+8L70Vw8VQ9HewFMVRDK/Inmczwqq/bOvVUvH0DH
2UHE5TXMTMTDOZ1NNBbhE19AwWdqofhv2HN9KGvud7JrYoIvphRe12wDNprMQy2W6prbpbh0SVK8
6VGMuzGOapSmxjjWe1z+3ZFcT0RVPkLh31jx7SA0DNBBiBwx09mtu0kipZMdYjVkuW6ZxKdSlsaj
hx442cWsRo/lNEEFMrrSzQ8Gqc6P1BdJeYvX3IjZt+Qxgxn+3PgkOnPBF0DnrO99eAVn7bf5Q9jb
ya+CE2dGE+RqsKxIWTvbTb7ZRZHuUspdQmVN87nzxnw/WeXS89+efSzCONlDJPE2RpWIHfLtJGjg
RDAhInWWDrl+7LS+NxBtlDUO0qntTiQZVtthQjlKp55tekqLoAMgHrSdnj51Mk2/GX1/domDCCAf
P9yaUE42B1F1T2CmexyWoT8uXpIEGGz1xbNbkmBqMd4s0mq3VUhH762bK51zPXVsVs52o56tRRc3
HZ6BHROT1RlWsjNF2AESFNy0kzvlPu6G5AYemb7vEUwcwkobT31W9AftmG4grdLFxjGHn2Qw2nve
0ehQAlvjaxiK58Sp3NvEVtEVwAHmnWXs90ZamIEb5+5TxNDmYpdcncAClnTryJ6kZmv0IyQX3rjv
vH61T3vNDzNFuKaMOryS3zbshK4Iu+GI2lRd6iDTRhln5KG9ixoUXiHgnCTQCm1YDDWS2X2O2J70
LqNCOq+9XRyKeJ/2XkiWVaaNU+FXBLWDiNghdQfoObnmU8jGBJq1cG4HGuajM8vsgILNfOkB2iOu
oznP3FGfkjysrh7KeRNpwmJhSBNG8uYkbX9sdFazkrYhzlsJrKkEZD85PpIMIhYwnJuK7iBxrZ3U
KjsnZgG3mWwCjpYagBaSxlvUmfm3MStxM/Wl2MGQso5LJh2Q3bPck+MoTuVYm0zOQp+rhmgfpnSZ
vU0IKrx0on9wRIfPrhaXzFvSncrbVyOstmieAarPxvdy1DFg8Mr5ZpO8jSqobbdJRdNSs3dCdCKm
c+3E/Q49OFa7SSZINDrStdEbwa3nwWA6V/TYRch9dZ/xDjnbOepD/gUsx1oU6ec/dJb/E9GoJVcE
6R/nsX/t01Z24R/6NAySRDeJJD5OpMhtDNtBpDr63pmU4WRvkdS7TUttfGt8a3pW2K/fZjXW91a8
RDfAlprvkMTSHdYBRcgbnKtDPMz1M1j2ZS8cA4KHl2FcbH3jWo6tFfPSJuB2JN+ACDDsOYGBMekN
gZCB34k9A/FwfYmfxoM2XmY3SiXGT/zP0dY2puqe+J3uCPTsBWCGSXJW7ezCxjffrGHwbnrT6QNC
QisM34qXNnOcO/DoGZ4su3W2RaOWUxt73juVenRwrDHdmKn+qEbnOvTDk6RCQcZTwrbArL51lnh+
AOlFGFm2XJIR9aSTKeTmJAGTjpGNMTaVfGrh44gIBLHVN0jPIXYQkIuQVcU7dEXVKzPR3NrWCbK9
TRu74yX0PLBPDdUuUlfLfaiqbrzvSNkGqM5xcMs6zfrlDCL5rEO2RrU02Cz3sUXUVDb7G4OR8xK6
tthV8+jeyH4wjg7Uw22Hd7QJLEj/y26uxPRr7Ka3LsaKUQJv28u2IAx8avL9iMdl49YOO+h2SW5D
7ShUVKzdUNM6MOSxaHQ7VBHJ/YIddl9CkztjlnSviUCvgvp9TB550f3T5E/6BB5hPC2CChulLNvA
uKcULLSenuMCRWpAnj05Cgpakocay2COvNbZ41fJnX+V3wi/jRtuYYrytNbdijSy9oJeHqeEjmNA
eFTy9ldRr9b63vyq9Fl1TpwP1P/aUD3JQPQE+Pt9ok/pEwakfKTEYv+971LUVTVimOdibTDar17D
pTLjMFpbEPurGxnWxqRYW5Tiq1sJ18ZFt4C1CldbgYpJvtjZQwPxPTa6jf/V8qiv9ge6VVnjNPOm
QAFrO0+t4+9miZl202Y8uD5DQpb0pvdRl9DRiA8g+gPr/XXVNh9m0oIXDjH6raVZnupWkkxl1I8G
8VMYzvnAbDJPHlHYsH1NqJQxck74XCmFybspm5sxpkmTbYg5fkiHOogVZRiol95HOSnMV6txkMYq
2776BBy/NHwH8CLXljFbm8fsq48ErZaxXOmZFNBkyjJNA/3VebpfXai/NqS1aWeHZm1Sh7VdZXgd
XRo62HptZZO1qS3W9pa/5Nro0vK2a/NLct54ddeGWK2tsWNE6nspm+9Tl2Y/3LWBHtZWelmb6nJt
r9VXp72sTXe8tt/+2ojPXz15vrbnxdqoj2vL3q/N+7S28fCp6Ojbtbkv1zZ/WRt+fJs4cnr+74jK
YzN8TQaydUhAeIDH8pXBgdUP/vZfn6jmSh//Hw9UakMsc5bn/TU7FNpaNMtpVgdES0/Lm/3WfBhv
zaO+6x6gz5f3xNX+65/4l6Afosts7A5kqBKhCqVVfPkC/nCEa+YFBSlD4YFtf/gjr0DkBy1533eA
ihYroDCsb6AL9ti8Sfr6YToLgFmJK2ExVyQI0bvhHgjfjH/Go0DEi2dzJVlwPMVhIabxtetr99kl
5WnVIVYaeKskDpME6bk9Tk3VXEBmZGckitOJi5nXjenAxvXU4zAt6sDePqJ3LtJ9Lk1yUTvd3LAs
X95dnYYnHKak4DWOOvRzbpC2odvL0JfZQ1yMEPzWrO+bkfruKfbd5UNqMrW3uUbGkE5J+yIje30d
Cyt//V98qKtZ4k9fo7SwkpiuyxRVuu5fbRyd79v0eqsHtFfyXGbJqbdQezhoiXeWRbtl+bZzFbI3
UDT5RIQ4yUCOm+WZ3zsVxyADKi/6nMdBn4tczjeGMrsr4Eb/jfquerGxhqO76XaDAH1FDaxBSfZA
MeB+ZLyaqQ3FzJuzI6lVHR0dRjBv60aGxxInKqtdP/O3sn3m86gll/KjJX60oXRwkc+QJOl8Amzk
akq/rqnl68qSX9cXwEEQuOud9vWB/e92Kv3Tff36g/59Yf9/SdQxOHrKpX8+qb/9+Iznj/90bT8+
f3Xxnwb9//Zb/z6ot/5GPjyDd5OtN4vXP/uVTFsIIZXCxrSSlv5Bp3b/9rW8Z3Quhc9mnr/IPyb1
zP0JOWaP7mKtUCCc/iMbeRNu218eddcULqA2C9OSJwXn4J9LwAQXIcOOpdtP+RDLLTZVUns6or7Y
MomX2OnNV9VEKoee5uWXBImueVYlqVE0i+lTKa3kvkWujnBUz/LTSTL/eSl7v6azocJhooiB4iWK
6JiIUq7UahnHbFBjspwMW9A65Y8NwrxvnkNiYh8P4z035QuCSS66utT0PHXxHC1l+Tmw9rhvRZEe
LbaYeCaW+ASPY7gW2ZQz7PUcRi9d3hd1gGN8QaE+9yAB545VZI+CWgkTkiXK0fnBH0LAyURM5dWZ
kPjHcnKL5XEkV8E+ufFSPNWkK47bNGnHp8KsCiRQUmOd8NGyskqWVjyerCiHHY+buf40DDUAiWtK
TDp2wVrvMkyl759HnNUevh5axod5zupPCSs2OUT+lI0vhhn5n9WyTD+WtSA6Wq3fFLveY70bpdpw
94lP1wwtMLMK4iS8Up8Xwxl/96HXV+jUiuY9R1X9XLlgWu02VA+WRLWj0xTQpG0T2GnEtYBRoeBO
tQwOT7ZL2PgGPDFAizx2BfG3jEywwLRAEVIwPwH7XnS8bAGfZVcl3wdslp/UPe3PSXTeXeEls0ds
V9PvQhB9TMGKWt94+FEOAPU0+W1OWxz4VCS+LodqOe+akey9pF6OzsiiIjL76ALZq8jeFx6ORyB6
BktWQc6O0bIeJmjACvoFP8qmDmdUWcKOkqAe6JbyiEID0S0YQplZ1oG+BLNZnUYXOoWfQ8HTQkGU
RVsqF1xN2KSfVAecssN8xfCMfzeidzdIjcWEIymn6kOsnMcOdObvKC/UKzUyD7kpusx+j2vU6xho
xoB1NFn2FWOTaDSOLCoo6ZDnHUS6ECjYF35y4/bF4xqKiaOrxZ3vzM4DhYH/vSUB75aEgs7dMdCJ
D03vKbRYFj6lTBj5G4KFgbbJciZ82Ezpo8CTFtFxA+BAQp/SnPkhpXVanzvIUwdwSM20mcl+vehw
JLCoLB8VzdsOaoFsDjLtrQ0SNRYncvzeEnYWiBrNYeBrBaJnHGHK78nmVvZRkLDw4eDliF9ZfsVJ
kEyxh7ssdlOMcggd9EmQO440dlhshWpEJAAq4JxFm9of47eO6Qm3jRn1oLxtb5xI04kMn4WQbnQA
ndWO94SkW+zsDG3ed21iethfWve7vXitMSHF8IwQptkgX6UtG+POkV3c7rHvxsOeTGjT2UrmzTOh
Moi393qeZsGNzxfNaK1kFbKxraic7mTDVISJPZLTwGwASD0lPr/qMVYaHO7shaZ+7Xm6FCVvDrAN
+oNCbq/R8gXl7ENVqIk7PvZx0j+LNHdOyvGj5inrqlntIJD66S89zvUF2zfEEZutfLn5b+ydx3Lt
SJZlvwhhUA4xvVpQa3ICo3iEFu4QDuDra+FmZlVmDqq6Jm3WZj0Ji0jLx2CQuA4/++y9NiyQ4kXx
jcJaqrP8T6HZaWFnilRD2ZCkyDgWftHyIM24FtvAwFlT9RZlvOVc/Kowk+vSc3S8jbImb488mZiZ
mxRtywqVe4/3urqpKiF+PGOsKLoM/ZBstCvUlxMWylgBrZYbHJSYdMgpphwSo/2MYmc9sw/EyGrm
lrvj3o131mxkzETQoFQJbPPrmeIN2gRhh5CVSuYE+RITQbtmcpD1mv/EcgMGnkrCPHGQ0ooxB2Gd
VUq/D/RgXw+k3F5rP5tw0Qg9ETyh7AcDL6MYvsBxyzkUG/S4h/rgWZ2+HkIZ3oETxd0VZODVM8Mb
78VIWaTLVPlAtzaMTk2iknm6iutjRD4CpDVlTUdLTtBcOqiXwlCSPkHbeeV2o3eWwgYObcrDtqyx
NZe8IsvtaJgmxPGhIPxoj9k2To0YBTWY+7059eFVU3fGusLfT1qgLimMd6vm1qBD75O0y/jBisB9
aZNln9gP9PKqIXrgbZkGe8la66m2svFLYiH9Yeeon7Qq9W4Q1WPIsTRiHPZD+OZD/ZgRXYAWThz0
JCU+7T2Wu/hgldLZlGSu9kNVwedFlGPbI/CEJLugGGa1agvvPWb1Kjc9iadz7k3Bb0jqcVWltbs2
o9A8ZF1XfnCJRo2rMddpoly9sy0GYD1kbupDWQ41aj1pWNFKh6163VnZbmJm43CNcZLC073qo2zh
mVSx1VxNpQPzs1Vz/UwtYUFB3VguAdOhcY+N2w/nPE+giNY0nAt6i7v0Q8BNRRGZnOtM5uEtcAHm
ASLQ37ya1dUcxu07BGB8zHocm1Mz5vG5hDXN94KM9iCcUT0g1vLPUATCW76X7qPUofmSWy2+7l7X
84Pt44ZJxdR0m8jzkSuzP15gF8/eIrbpqEw7uAh99W7OtDKMojP2meoEZZ1uhswGGZHW77uE0MQN
NxdQC2FVkuPBUihDY1Gzaxd92urVNodVzecN9NKG6jfv3mwWP1NJlP/e6o25eazawjjZbq0+bKvi
AYvdfiZLUFOnSNFUPWiyUm335cnB/WiDZrgfC2azIxNs/gYkJ45vJ7RXPoyZW33Vuu2+I5oasBWO
Nd69to2YtkjdhRl6zOA/UlnIOtcRhX9qWHolK5J8/HVKBCWSfDUOM9Pw/QF7OTQywZCbrOgJFPdu
RtuX0C0nM79ci+b3tuq2MHjmes2fLjdQDghvNWKksnnW3a+gl0yu8oF/Np2k/2VbOBwLLZor7Sn/
JHA43ec1mA7WmZOEGVUM2TM4w2qfyLI9U9Np7k0v8oAm+Hwh3FUFwZGiSOjVaHnZYGgf6JBEG8bg
SDfnawhRKzyorGzJL03O/ClD+ge3cnSmz3Qyou+uHVH72naoYj6xLqR9e1xM5ZYh1JlfPOY7mz8O
3rNsKtJOPkO0zIP5gYtpsmG7Tc2YmwYx0d6+IIrI14z3kFvqjxCWPJ83p9I7vHEAwKJ8ADQlZPNe
1R0bNNyMFbBMIc5uFEWfTt+32yFSveKCZ0TnuJaWWDUWAQOfb2nL9DxP64wN6WsXxPKb5noYOE7t
i5s0EQMsXKysD0k9jUvcsHqqw57vTama8EKQDkjoTdoeKzlThEqTR33HqT9tlPLD+cBlh02/aUbx
c2QVy7mjOSZbOxww+YWYR1TEpYm9VlaVazhk8iNIM141gRHOt6qUwt00/dh/dl0ttn4CBmpdyjy/
dVJbuRDnSysHXeTCEafXfrxmx4ftq8Ul/xzPXfgUYsMJ1kwCsACmxDzQ1kITyOiP7psZiiF5zMc+
vJMuQd8tB0xAYB3a3yXHSkyTNzPVHJM4JUUNgjktu+Dg1A6bSWA4ONhifmYHMw2Hveg6t8WnoPz7
FM0T/Z6N3KPHWweJPO5fkrlLHx2Qqnd6irm3JWT77gtS98OOQVm0XEkMc+JmP3j0bwyx94gJIL0F
gUalghnk0y0coPwbg6bzIBsO6oMHG4wkNpn4rRiE8cOJl+14P3s7ewqyPwtRcsNVSDxjvqytHUB5
78HstfdB8wOpyTDBg+RJW+XkhIiuJl7tv+eUvd+VpjK+6qDMHs0pUenZbrtyQST7v4Bw0+aKlTYI
ICpJwT7iG32Z9Tgdihlqnk9kJd24fmJma9Mfsmrn4aWfNmnFKXSQktJAeD3GM8S1YtgWbdPuzU50
5zKhMsSfUpM8NiYB9ra96pG8igKQYqmTtUsZzOsc4Kyuk6yZ+P/6UHbo8WVPa9XwFWv0+A21oGqr
qzg9j3FrHq2yfxtNtroRJqMNnTU934gtP6LaXIYprzmNCf7DVDWcPG7s0uQKKlRMdhxTYqZrWKgT
9zEjebFzK0CLJAjEU4h/tA1/a989tJ6jjmMcxVsZdMXONVhcBTrB2QBc4U9EAPsWxATn3xQarLFH
pkOjwyNV4pcg4uWC8x0H7yYO6/qOJo/kKLMGItdkVAer1flZxpQ667xr7n1jggYbDVyNSBPVT0Qc
4p1HCOUAST7+4DrTktBKHtKKo7nt+UanGZCkxu+58oc6OjeC9X8TKsDycd9eEXLkTW3ALNKp/mZ6
6I5WHeTs5f0y39Is3f0sVbV6m+kiOBZZEnxkkozQppJed9I8IGvDmNRZEc/ksgjYLGzz4XMO5M/c
GNytCjdaXqdMY01SRUcPNxSbOnveMwLFO8QbptqU/OE1IO5qm/jCWcuKuhMV43WlQMS770pzCtaS
jecZ5Fl3ZTZJc5yMRmabQCjzVsxUMxZG5l05dfTEY38Pa/g8jD21KtolfptjORfFTASTlHJr6XDF
r5NYYh7THSHnLLlODPS4dTb1xQtZXwLCsReumT6xrIeVfPbMbvxMm3y8Y10Hut/0uux6mj3/4Nna
PdYRtfF7c2R7z9twnN9R3HC9teo2x7y8j9ru0Fvwd4hYs20zWTV+cOtEyWV/89ZO9fDVzO11ifnr
3NK7jXVqgYyn4JC/SNOaXzHXjTW503o39VNwzUUPwRC9f3Fa949lwr/bCaQA0GH3O0kvARXWyhCQ
Zkv7pvZ8/cTecthM1OEQriyM7p3wkTh1lj1sqYYn6DI57VdQQXIoQn88izDSj1EsCuacztxp3I8H
RYXYDquZ9xpUMszZQcfxsBnUMJtbbiN3BU+j3JYI0RSj9Fa5lYYUAw0ufYXQavsdr3BLJmuKZHym
YcNpPkj8WeUGY97w6xfQJp78eAwwe9lVxWTSsUrreJv8KNvQzjovyvGQzWn1McZsEBC7bTASvpE1
8V2JEP4SpUPN9Tunxz5z7A8bnuitnRXWD3D7mkyqW5RY3Pk9HHummx3dHgwSMPrTl3zhIUIgaGyy
j01bVYcxlsEWnlTXsP+U89uQNOLoowAdx75lX5uNTgWgEpbWYRFIPmNhWFsMZpiV3WH0iLm7He+w
ruqMR6udQGfqgT6SsUfjLfzu02aFgwvIKg+2SD8Ulclnp227asuOId+YGp2Fua6AFxHV4kn6U0ds
YHbs65gWAPB6lcpopm5xToIsLekEd0YjwxK1xGBf8KnYJsxmg4g6BWTLlTG+0priFZCX/CC6sAcj
00JfQTsNzd/GHHHcwUF9NcfSJxwxORDCc1xPb2mVqhMKToW/OpPkZW1wOifDz5zySS+NVbjPB++q
pJqoPdfJSCUIO8VySw+GXk+oEthScAyWsgy3kvFt7yDOQdadU1OvHVT6a4ZO9QH9a653WuPkyWOI
qoxmxlMTRMGV4c3tmisktVIs7T74yKXqhiPfc8+yL7NbK3Lc7yLrg1eUGfLBvI+4STdiX+VFc0Nt
vfx2VYzRKyWPcDXK3tpZYVL8ZEZjRAcZZCnNdIkCyWLN5GZXOWBFsIMKwWDlNDYOM6/BsrABNKKv
sxxfPGNhH6NHFATjVwHsCmKtbcXCpmligjpOS0TyTBc3kYyUUiauw1kyUUtmlp1zaJnEsh25s6DY
D/5gblQuOn/tqqZ/c1jzclWmZ4d3DvU0T/iFQWVEKJagsHXB/1ritFgnJQ/mivd07p0k+bpPShBY
BPZJzKqLMCs3HF5Rk0+4deUm5YgtpVm8+Fbz6pVW8DZ7FZGbWCXGXR0UDoxKlxDzWpMj3wUTLTU7
Nl3qyE2cRerckEuKpr5lvKukKddN1jVkvVnBfbhyavaV13s0x1SBy9AFJXXX+b2/gTQpvqmSBpiS
2UV+9lhSV5zydvCWtQut2vJ6AijSc+5KaKGHoiRMwhPsFA8VNZwHDcgXLIpi9ljbIQ3U/Eq86goj
HNnUVpZ8SEond5vtQEsEyFK7NAZygl1UNscMaxx+iNLK9jk7dhYLVAq9Y8uE3koiuX3pJwLf2BFG
ksXaX+ANdt6xoPBprlMrqjmjT7B81lPgBySQ3S7wuCfksXOm2IswLqGr7NMmb4RukY6GtaO4nIae
coB3dQr9fn7Fbs3QxeNJFUmOq0HA0TVHwv9gSfZlZXsnBBE/3VWBUwFUMosfgEH2NYFjYk1FvuQj
y9ZX3m3ax90LpXbZq9QmJp9+gu680nNA7D83fDgAgHgsgvQ8KqcOKGEF6S+QJJuGOHzC9cI0P4LC
xQlsZV/RpIlB9bYt7SvOCZbPLE+hBsJfLK1jMEpV7eMgHJyzLod+3qSwT78V6ZZnVpG4nvK05KHO
bSS9xRM5UVTjoT0yCxj5Nu8VpAFiu078OfqpT62gQisl0hTcsMbCie5zfnJgZzHYu5Lzf97kFSma
jai62V8XFXYduJ29NDdDOjQ3IA/pXgf0O757URZtZl/273ySlH2lTLPfx03c9leNacOn0YbvhBvD
aeOfCBZNgq2qz7jsRVSlr3ktca6M1ViUz6yc3NMc1jMk8p4Sj7XmNQmp1Av13vWg+Rh2CzNgaMzp
CmQ3ESymSAOkpRolaXjAiNnWTtL5nvRu3uxxPFRk5vMQ1iPWxX470LVzrSG26rXqshnzTYazXxM0
4UA1Q/CvnKqsvYDd7AxQLv3VBPtbrg3JW2Zd4Eov1qkyEZNgCnMOzEkI4nvuuN0XvNkYwQDiAG3O
iBQGDsVp+zrAOrIydYxYNNV8wzFc3ei67SsR7YrS+h1yI3hQgW+hPGYQelyj7saNmWS49ERSNBhi
ikZV25ZjM155nTTuY0aN4MVO52kb4xVlgMkw4QbaGowdY72b/rrkkj7oVlBim2FGeEDFpb+Ti6uk
1cZPH3KYVgdKjpJhl+B/fmlIJZ/naYhfsjLhJg2dIrsrZPHWGE60rVOiDseMl8g26m1i/LIbImxt
UfXJQsf4qdNmesqKsDfoCQTcAt+z6aYz9ilsyGNQlDfMkGOAd2rRsvMh/OYyp77MLCifZ3NU9EUt
rguGtYTYAcumdQd8XuJJxtbosB7lUC3cP5Yh9Q7VwtmNCApnJB13nTmiv2vNyV5QC7UDLdLX88Hh
wX3oYJA+RHT8YBXNrXST2LH9qGTLmd2RFX7KSVCM50T2zW5GX4l3s/aHZF0aLUqU1bTevKN0w0kP
AY8vADH80eiW+B+yG8SGnFKB2Rrmqwb8nndoRwHgGDUzcMlQ2tYRx/cjpaBUX43W9EnZ4dahQWTT
mFgvAjkX+puFDJiXUNpv3MlGwbstS7zHnNEEKlkeQDhSXvykbCt44i4K5Qi0qm+sTVZRmC9yKV89
36x/KbzjLuoodIB10JrlH7sFAbomH1psKm9E7CdjSBmRzZqdHb1bcKNUXrn/v7t6/efN6/9L/cGu
RfLpv9/PUh782VIJ9i956b//ub8vZ82/QtMOTZPUc2D+y3LW/oukMiBJSxCLskj6/td21v7LJMYF
PMGxnRBiIumnv29nLfEX+WrBdtaxbc8hGPC/2s6a4t+NCIS0XNfH4+EEhLxc/9+2szZDzdjZxrid
usYeDh47ks04tKB758T9jZcb67or/dDZjOEiJgcXQod1gXUYFDtsA2jjAKw4u9/KyQ3DG2KJMDys
qrW/HclyGDqLg8DlggpRF2xIcUGIUG1WNPdCpemr4cJVReZwdX0v7apoef+lHcAttyInqioP4rJb
aMyOWdKEAV5bL8crMgCsWcwZOML/Rt/h8oz7AK9PfFd1sfVL05q7zfDwwDvL+/AoWZ882Hli2Dc9
xbRsIxLtCj6NlsxvtWr0lXkhtogF3mKxlzix3BHBRgkKeW+iC++Fl7eJ2yi33zipJwjkBld4eCg2
OCsdoRqNaUKucx6xyMA8dhgZqguBxgYkhq93aGFYyzgDPhMYpbdTF4DNZCuuSHrI0uyWpnoYhClb
F0+2zpVhOhMHWBsMxcEIYp2f1NgwNwK74e2zrNyb1URRYLsaFySP3Vk5lAXTXQyTsHuIjHFtWXg+
iFL1laWC5B5Ec/PeggQSqgMO1I553W+4fostL+PFpNt7wSqk7eSVrwZsc4jVXYRUXB9Bf2O9mi+w
IrAv7gP5jzm+XpazMLeJ/4QrJGIHFXKaqYzQtcfNJPJMpg23YzV3in24V2tTz65xwMmWvapg1v2+
b2L6JuCzTeRTLnCmQNviDj+4pddpELXVVWAiL62GsIAmWWOiPQBoBPvUQtkMjyZb5eYMvwleUwBP
fACjr6uDPQbdgqWv7XobzzZ/z24E1lRLGXW0m/J8KI7mVLcT/bEhobvEbzyqXOJmJEifGAX7WJhW
zUK3KpOlYilW6qduI2s88dSBOzUvnKxBEUjfCKvGwKzM/hgXy2JYUilLmaARDCUDLpJ2lpn0lIRW
Px4Sq0f1TxDIMEdifJoQtuP65GjShuyFVX5F+BOWW+ovmTnvuW3Z96870jFHct3JKdAa5ihDbIMk
kFkPkHnajzmcPCo0c/pMcTly6TEC+zFSAwn6umCmf0pVzNrZohVFrnuzmR7Typl/yqScrwdhKgzz
fZ1Yt6qPAbfRoGHrLR75ZjjMZlxeh9zuu8OIziQ3ZjaU70gh8jbMfFp3FO29zSYyw5waHuG4T3JK
GhLNdulxezECp6NutRJXjOaJ2DTxxM0GbmJsnXuHM2HVxqV7rRpE4w3K3cQuNCtTAoXUBG39ibWK
Z8UYLqyGMWZTY75YuYEZvRhzEe1nf4CzOtbVT9EY/apQePnjyB1fWSWXa8kr099bUpXvrLb53DTU
QN5ioabQ2i3p/TKL4amNvYxr3oR+khbhSF+s69yBYxwVdSlOdugHKh6q1MLol5mDXR4Yx9xnq8zb
czvp+EPkdhJu564DRI0rzofF5IDB2oeUbe9Q+ZKvsTHQ8lHwoD/OptXzeBTyKfVM5zjOvguqvaho
VcCTyKs88r3iByO3OuGhDclRjMH8Aji2+oarPoS7oXBGrNC8caC15T57/UIzLQ2xvklkbRwj117S
qTQQ6MdGpxHjHLwid5PggG7BTJYS5pEdNafBa4p+P06OxWg3m022oSzFg0HJNddcC1O2r0M2UZk0
sAYKofp+WHHkV88BkyT58ZEPyiqEUriJjFqIjc9rMPguiQ/hk52dvVCaxzN5nVPD/Or6wtoGxDdB
v+VqF/YJF9YWJBxHeOmQ6mLfAK8hlQfPbQWfUWorOPZzCopIvYesO8YeIoTlNvOWRFT0UFKv8RRP
DEUrlEAfOU1YGN7JdWb3Zh+R+etNG5IMWWTXOLuznX16tFwOhzg1+/zadaJ5HcQcOevMcsotCpTp
rWYk7zs82fET1Kaq2AzxaNHb7KT4vi3BgmIVigoZGaSpfg5BYsycV1aKz4OffLqdG9e7J3Zi2EwU
FWHDtK+aZgMGnG/EFknzkEqbKnbOBsCJMIIoqEkAgtjHNACuy48i9bYVpxnd3X46nikCMA88zLMB
ORTI8jjWTboeuB+QtjFSFe06KcJDVWTpjzeG8hWyQX1vDF1KQFWm8zd3zkKtWCHZzGFoNfWGfwU9
BUOfzRSHuXl+ILMAUTWlLYv2GTRWdxUEyw+BzCrDTV5md20+T1wQlON8cr9duI1V1TxNkNWua7PR
GHzyEc+Em3O0hpiBaf3x4/JmpAf1wWGQf9ETjKd8AnOwMw3Q0FlpQrWPg74drvNwnp5QMgO10Rk4
NJACSjaEcnu6a7Q7HZBirZtIJwyHtaGhm2JV13JV6XiuIab4Ad7wMYluXbhE08Htsya8mwIPpJKh
/eQaWmL47i2mmcw2zvLio/Fx1PSLtYbmIlw20WK4cTjkNtHFhJMi3yP5fmWLQSddrDr2xbWD+QgH
T2zPwSteSucXqGbErh+rD1RUXD+wnvOjOVKrzBmzoKLwCE1uRpmI7olNT6rMiLYysxmy8k+W9E17
PyyOo3LxHhWQcNkGxhiSqPdKIPEtNiUWlvbal8S3Rj8iui3nSBEJwNvkXmxOyeJ48hbvk1cn82Es
zR7EMsv/VdJo8NfF4pjK4hpBAIdgt++SWJ+Ni7nK9HS3rS6WKytL/Zth8WENiyPL1V7ynrTTk3Gx
a9kX65a/uLjSxc9VXqxdnr9MrYqzCISYM9uUBlad98XuGGuCVRW2cRqwilmLZwyyTHBPLI+QOs2t
TwWM0g9BbLW+cTI5/GKUxHwW+4sRzesSTGnJxaAm7DknuBo05RZrHRa22s3Hr9jG16bdKh1eagCy
6d6rrfpHCsdU9zTaYoizsbOGJ/dilEtDix9jHIcIu+7ipXNQjSXXm8ViF13sdgbXObiOFxteVTnD
o7yY89LcgPh3sezVF/ueg5FvaJu8Pgn0aFazoZ7ugWHATXXm5BrgZHrAXoAdMBlVt0fmY5N4sQv6
boJ1cFEuWGUFXneXzio5liBjTlVmpEQOtXNrui49RmWn8d8ShIOx2RRbDIEx73LuID9qcTGKikgz
iTR742N/pE0Xx6NB39fE/pCNwTEgGFR9TheDJAdt+ESXuPvTD5L6qNhV1W0ftvKlH2F+ZherpUPI
9Kq1a9qUChnj6Ddd68XjrnbTdiLeh8UQI7Ne5kpxmTHNZdwcp6YhSp037jcvyGLDK4vJFD6389pF
7aeN3pSsx6Fgfo3tvPnFuSRfrct8iwjMrCsiGCxrenqqFxn38ZO+zMWBB37A5L74qP82ODfLEM0m
Sa7Dy2TduWWFjsK4bTF3j9zJP61x9tY9M3m2DOeG7XDyd5eZnUUy87t5meXzy1xPF0qf3aSXeT+8
zP7GRQewL5oAisAShL1oBeZFN0gXCaH1pTOe+0VYaC8aQ7rIDTjFUR5sl1d5gvPyQU1t/MCzPx/m
YbbR+nGD9ptq7nsaK1N3DW2iOZtF6+zsRexIUT0whqN/NAujMFFBJo5tBqj1taSCjg2ZTSH1qmwU
N8IZGMZ148j+ztUjakjWrLD2pej6yXgyicNtHdNr10M7fOS9TuWubyHRoqz4Klw5CUklOYbdgzai
eR+zRHtrECWOaNEqXzt0htWH1AgNb8PKLE23ppdgEXUHw3iHb9UbJxR7snm9U/rP2hkgx+CwsMhK
qIEQfBH46Ly8aG9idxnOar/Na97eIdWe0xgVuxohkl+hmN8pp9cfNt+Ft8nwyFnrgJ93s3GBZexd
R40f0o7B3qZUKd7S+GQ+ccHlhM3mgct6r5ITyYHxTxnJaedNfnFUFvjDw0Aa8JqhIYhObG7tr6wm
oEtfRyk2XDLQN5M5RHSec5xYKLLwpe3KpckQ9h1FexICXchvrIMu4OTZlg+zJdF58+GLj6931eYF
iOzEMnm7Q8mKDxFb02YzJMVOm9In34Df7dY2uQwRFjNT69SGSeTtmIhNsrN06zBVMd6QvBTky0O8
pR+i4wW2nrue+RUZ1l1Y1aCNGJRCb3omh2e5sA0cVhIpDdA/g1TiOCS99V6OFWCjRKhD3nDMzzYI
DeqqPM6avMOgVdEBUYogxtLCNrBaY/3DEIUjtP1wDRndxj42Mc9SCQbDpYgtnpql5T4rvPtZEU4+
ydqGs9GGkQdaMq68LWopwnivY2CRA/Y7gggJqMegCUJcrl0a/qShEzwi/z4ni5t4hdAJ3pY6FB7d
2d9BwsSnlpvBaWL5i+9FVscGTfrOH1CbGzabil2/KIrtlPbtg4poMnNU7y9uhbT9zjp07l1ohx10
ga5aDIRJ99N083BLvInVYmmbLP5EHbOXsXFxfrqdNjewLaxfSJ04rnF8cLNPvSuw+d49G0tqw5NI
X2NBOsd+KEh/C7B/uH+GQ+563y27g7vci31gsBW1BwlTki3NfZsV3HgHz3nFFf7D4wYUYom/9176
UwwpHa2RU26KNODnnXFDplTixiVtcSpFyzc01M1dwGt4l3Yq/uBOUbJ0SSfv0c0/TZtiR7wKy8Kp
Igw6sYsnGy6OOSSHx6jpzL0KQNZycG7I8zl7i2TqD7tk6xCZyj06TX6YqwBistfnGQ1+TbXLSuU8
0hw4YXEKzC+cn9UZxKL+BLEI8jHKIb6G3WSOhyKvvXjLIam/595jmVbllgTPLoJTR48u/jpUx2I9
aEN+itwLpu3sSXE19Y461CN3+txz/H1GuO6ApZpxf2jyOx04040ncJWuBFnbK027BmgNsBp/pqzF
DpFzg8TuUQZPk/A8amVJsXlt5TIT00SkgfZsbG7yfwqDtlYFxWp5mbzJkP6MFWmu/rr1OEQ7L6uz
dQMkLtqXdRgfaB/YyyLI91WXjCsLbCa4TXoon7nuSgSKqW3W42XmAHG8kQTvfwMnCY9CYQ8kojS/
W/jAHyoAOiN5+QxqBJ53RHOzt9YkuRfnfLIXdXHUdtzsk8KiRyp3Lf6DxsBY26KuuOwYJet6+ofX
sd8JzL3Mp73vyjetTMzsEy5jU/jioQjhAxGNHO8LPC6r0QT2gU8hf5OFY76xtWw2bAPVDdRPi7jq
ZO/w2ZH0bjU17jjgudGIu0QuziNi5Cf2MeC6JigAo38D51ZTKeW750nY1k7Y4QyZlVh1hdmJGXlI
8ZDFFF3xMt6Rc6Sg1YvLKw6qbMtHJnhlfbNg15SkEsrBdoHt5Ik6CTxWqTmMT543tjtNtpjnI+zF
LY7rAB575k3XujD0lhN3WtWklHdTF8vTPMeNfR6trCGcLGoo2En7bmDbehKehMIx0kP4PA8ht704
d17lmJl7PDAmv9XZPMAwStaqirutj0eDisBRF2TKE70ZhBDN3p1z/2usqAoGZrgeawu9oJvLP5il
oj3nQ/0AIJEtUxoZN0TLg60b4dvOeLFilqiwbiRNvRcjfWh44jHYFf5NI6LSIkI7gIcI2aNwOGuR
nikQqY6+qYI/ZufcGRHXbvKSMxeyaLrzXGAoo9FBWcPeSdPcgH5k0FQ1Zt3RG2mRXk317L14dine
RY7e3ya8SWLi+r7smv3EvAGWl4stxHoxfc1p4TxTP2H+atXTlTeHRInndJ95ROyo7ILMdJ0MQDv4
WskB9/e3FJbdblnGjQeu3tNvQnvZXd4K+wCiXm4Vi/Dp3swjcOwTjUEBiWDyeW3CTQofj811GGQL
VJIU9G3A0HJvOiV+aAF0kgju/18r/B9B2kzLtn3nf0h+VWnTq3+JfP3nH/vbYiF0//JdlGAHgzS9
Uoj4/8CzhfZfrAd4dXG+2ktQ7J9iX2wPQqADrBss2xGOYBvwj9iX81fgcLHmKxLRCkGn/m8WC/Yl
wPhPAUcwsJwplm+LUIhlxfFvIFZ8lVVjmHl4yFRaHvB8cnSmzGQddPKGaHq8FvHIoi6r9pTSUBiS
zONzSZXvI8P4q4pDeW0QqX+gL3g8+7YeHtrBvbfQVFY5s/bK0m6KvltDEi9bJqRERS/wPcrrLjeO
rVqq3vqgP1O+/GDwRuMWOSZfwsjnFR4CqheH4o5yEyDpmL54H7UesBVqHdyd4aeclY3whidMCQG9
pR02Sz011ypzRxzLUNbWqME1Ol4E/xsiKEA3asMOYcudt+jL5C1tmj85hZr+Ju4WN8WYZh940790
aJsHxMWbjJAmKQjsGToou00LlG5D+dKvSQnnxu3hCI1Ce1CsovIhw1N2DVDpQNKgWF2ctioV43pW
RGUHmZp8ofRtGLMFTtew4TcqOm9acrD4ZZwjQIHsJfMXj6/ZxztlQ/NoeUQwnBJkezB19qMpM6E7
LCKunkyXaIlul4XjB40UGLfaqBr2kw3+hzhh/DiQmugcoCLgP4t7stLGHoN3BITCjcx7oSHRcKvV
SbFU2dAFa6nla0LURLjIVU6Ra5GY1SHtOIsie8S2QrCk45ChbqU38DsciiaJjSNFGMUZz1OX7aLZ
zuHnjm0O9jaL4CrBngzx4bX9a4e2oI6t9NoEvTUdThIHtr3Cpi893g8TAjQYQSpBs7ahvNQtXfPb
Y6B7YfypsAOELZd415eoX0NZdoTrDaiwgPlydBnp0nUBt1hgDNZziCyEUvLWtZ66Ru3FBGPVGXoN
fZbubUKDqLXptGGt1OLNR8ZnqAir4Va4TmvdT3lHOChEOsWH6PoF4AXXQvsOlaX1Q8ZuLDlgF+4l
eiexNFhLmKc2DJ/2jUF76C/KX3n2Eedj4rmMhfuB/RC/c7T0U9fmUEy1pQQ6kA7v2yE+cuvmTix0
hG2GNDUW3M0QEIiEiB5vXecmMN23ovXvxuVmW6QmULdUHZIOjRNn53VBFw5v8PphcIavqHEfe8aB
CTXnhhv/QZT5dal7eZXF0cbJa0KN116J/R32cY7Aj/BBlgDajBaE2Kb/YO88mmM30iz6i6BAwmNb
3rKK3mwQj+bBIwEk/K+fA7Z6+kndrZjeTMREjLYSRbIIZH7m3nPzfain5hWtqfbF47ySMKL8Tr8a
TaytisG71fWq3Mh+WOQcURuWeuWKX/WnOd3mTbdSKAFXQpQvuWYkt0rX96UTxTglasSykYv+ibTW
lUy1TyvO0nsfgdnC0TBEO+NKccEtqr4OeRi8cJfZuLLIUHrIzS7apinr/z4zwx1OL1aKTs4Ec2S+
K3KpluOEwJLGSvthWdgEKnc7FDJaTyYSkK7Ee1N4oJwraa5cYIIVYjlTrgJyKc96nDhv/hjeG1ke
r5jttluM6CWvTLJBDemthIkqs2VK/TFZk1rXZHEJb4CXbCRAMAJvHxVZsO9s956j7wzkEuhrNRqH
NPY2DYs6wjKQOpOMuwVHts1Lr0VEo3+yWmUP6IxfYRpcSHeRoM8sZwN9+IHcJvHVN176zmDx5y97
73/FeSHD8Fc/O5BQ35l97EBBTddzXXf+979AAiDHdVoXC3+nwYRaRDkia+xvhViFAzkPES1GvNQI
zyjXNtkTZ6yR8UuYzGr+oeucbgEHI+KcbBzeOoccgGti0OGuwyGtUcnR3JvENqSovkGljE+yLsRH
Nwa8z6LuWT26ZeYSAZdPtYOHoa2NxVDW3SEVeBC3UehoNcMCm8OiKINjNyZdB61kPk2075Ol+j5l
1HzgDAgqGbbDuDV2vJfdKqppq1klELPnkd161yTa6ML21N09xTHHVO+EHyxT5MJowk0ZOe0pC6iN
fd3ctHObaCbdSWeyB8euOM5MuqPJemWdGACWScshXoUsCxR8PpkUrXk35SwckOepkwPfGCSGUcAW
bqDiyVitZii1WcBMMQkH+BKeLB6xKcg1SdIZzyr6vGKrUlaM2wSVcrt0ENxvYT7ztjh6Qk3u4xWX
S6sUScp8hp78iBcgxw2KDBfTn7EefIetZaXlgGrC4imq/OmKIWdmUCGCknVyRHRnXVsLHsPCY0jw
yqGgmB2608aWPXgcOTGVYPEHiKVsvc8QgvCaPKrbOpPGwcHrSUhenogzg0aCvPyYVIWmbjArMCqd
4lPuGQ7EFo21E5TnLcIdC218p22FljX4/Qyyg90w/CBMgrd1YET3NtqcXp3XGZcAts1tDH+PhZJ4
t8C279CG52slbVTwRl5fs4htW2wb2yyXI4tBcdB7tExuq3VHXDfeyhnqat1Hql6SERTXCDqrZjyV
jf1CVtyw5pN7hpdK3kEaB/wmZCBr7DiQ54oHsnDlMmW/iwubljArt/5gfqKV6DcO4BCWDwUOMbS4
gGwOxLSvIpGcMkMcVR48ByHodwxquL/eiRwnHNC/0TvSXcYWCPswtWxqB3GTVuaXtEL/nLaM4gXN
yMYbNG8nRfPD9pQ6RJ4g2NlJo8/R93t2fJ66zaUx7pWyJyA4M7cvTwFndOqDYpFAINv87KzM32hM
eVFKhN4qF3F8tBKNgOQ83OajLm5Qnp9BIo4MfVtjXRTauDJdITewriFt4ixcdHY9odltmXrilGR3
eyArBfw1W0qqhI0sVXOeSlGvxmkct9AtCeQZ0G2FwXDOyKffG0SQnTT4jRQfjE+Qb4pbPKHqiqID
KFsXw2SaFzCkKWUE77jxAdWN0S8MjWEqcutubbSi/Jl2IYqU1JEbXHUSb6RtYJpHb2/EuKsTpnzb
qh9whWatMb4OtgvI1RlG4xkOJbO+rs71F2QwyD8bC3ZvESfJzyhg6LvIgzBaJihDMYkbgyq32qz9
XUu2y8dgvqPr+bZOvy/u8vsSd74vdNPNCAP2vi/67vvSn74LAFQPFAPDd2HAypkiwZnrhWiuHP6/
2/ofdltzv/PXOq54kvWP/E/d1u9f9nu3Zf5mmTQzc+gvmIdfWi0wPJ4Js99Fq6WbCLX+Ttiw+ApC
hPnH1MEv2b+wsMVvPnel7eueJ/ja/yzzQvwJhe3ZaMR1H9Y1BBBBr6X/8eodwMrT4DC+LDqLiKm0
KLe9XeVbDAc3Zq38fRx0r8xKhwWZd18Go91zaEOz/OsSwP+njm/+OUDTuLZLYzqHb/zx5zD9EK8H
8VM74jezXYPqFebZRnIktKcoOlrVrnKumGxvcFbjTrVJlzHC4Ez4V7OoavOhrVzEpLtJPU3xjcld
aSZDifiHeVXQYIt13GMp2Dj2vK6W3dyOLcd3oCjvZ5i93j72KjmNds9WqFjjB71iibj0aXAwzBIx
lLMJVP5s5SGYN1JCEzt9aGOzXhPr9AObklzpbuusaPsGjERhXa4HvtGKBLPRWsj4RREeBHZ/kwbj
LgnNK3tB2oYZZsEHq4AGvqDdIFGTedXGZTHHxvDU0RBs7ChcjsZZapI7wOSWeqYJvWOefs8df1Dh
sDNM9wAHbZmk7Izd6n4Y7FecbHg1hvQGgAtxpyGRmihvvJ1px1he8xtkUwdnsL8wS+w8/U1T+uNc
wIaNe67t+s4JwN+yERCDtupRnS8Mlx/D8Y3l2NILjNk7RO3PuDJnDqUpVmiMfjIihJdkG+wlJ6JL
UcxVODSnYyP6M/gRtXJDhkC9gBfO3JrQkn2t35GosUTE4qzAl9xXQ3gVOrPPnmvmwaTFzIpxTfxm
4/TsZszH3POqha4RV6vuq2L42eXeflD664SLYix15FN9+QLRYjMyazMq0Az5APgrYCHq+o/fViJ7
ozsmbRxY6tXQdOtR725CLXgJSnxZjnlX03GxKm8fUX3RMnzKHIkyVM2WBpmRAP72YSKnr7HNdW0U
yzTIVv7QvCUmTimGEwt83S8uj2YVOY9xjp810ItPDngGZVG+Al+ZIwbQ1nnSfOhzykqgB4z1xkPj
FGsXsRpm1uckFw9W/uzW9XRJ0j597iagnal1G1Dsbr2x9xfof4n7MJwV4qWjW/grpyrgRKQvTht8
pZrE4XYp7UcFcmEhKm12/+ho+1y2Bv20Z0r7bImin4VJK9J8r1PgnrqBrDfHBh1gooW4rb3yTGLY
EtIOEXfWKE8WopEWGRFBedEVojRQ2qTZmRZ8UfRrNhsXtGNedO1CcWKBg1BoDxgEV6ZTwpXzr3Hc
os4IhudyglyaOu9s37AmwhFONVGfISXOygRMK7FjrseBsYYXv9uZt6nSqyV0pvrilgzulZAAJPQJ
FnS+62YHc8Pae5qcZy0OluhVtjwaLjJ5I9+bZDgvOkFsSoBFE2/bITKoC43pMe4Me0WU5GuMu2SZ
xmzZJns5oiAH1XJxDbU14M8Vk+ceMVICGo0+nM66ClD/vE7GxddZdTAquOBO2g+p/wYfYR+39qdM
IT5X0+047+UwjuabNAN3PMd0ZJWWbKRLoBUzlTtyrRVKKf0SsuQil+daOwi5lc4nT7MY6tqeDJQz
UQ49VjKzx8gADnpEG6o59tWuCTzJgPiNKGlir9h2EUmksR0JJjflu7T9FdPkJ0x6vCuqXNE3bDLW
FatxkLi96ke0hZegaF7bMS9nOWFEupeHCXi8d/s+RKx7HtzmSM7kgjDQB13zL5NZvTaZ/WY0xobl
xAlyxWs1ps/p6ObbpuT3QIs1aqwRO3Y8bmzcjZZ253t8PLmo0Pnic2lB+LTpOC0qSzJjcesEq0G/
73VvZxjmdqrLn2aab1my//BCiAb9GOyLMjLOmB6R7FTksInK+2JA+jTMKZIkAq3BOm0q04ctaGVq
nZuMyZUodt7k/zBmD22lfJ4/lmCZExHzmmiPhsRPpka15g27aUbxjOf/fXTxQFrgG5Z6rn4kqcuL
wQg/aqCL+DOwmxa4905619xMht7hDXPpjOr0zGBrP4XWVxWCldPrEBx7rE4THysjsXPa9Zs6dVjU
SlDq3xIeQBUeBqnQXpInzOY9PfLq7RvRFuvW0q4s7NkKR2EKQlw7E11RLOMQK6Us4elmd9Suio85
vFVI7yqX56H2+CTTde2459Y393KyDj3hull9cKLZ4u7FO8IBF/oYHBz7FUL1I+nhmDRrALct3nvQ
BZJDSJeowaJgy1J1Vcq3SBU0V+5zV4s99IhVk1lHxL27HlozCccr4VOke56z12MwRSkWxtS9r4J+
RdW7G+MbEB/PY04YRJ/tfJ50LxMvbdZcmEfsUnAcjLa2cROkK1sFO9I0IWZ09YMTkD4yZ1ogi4LZ
Vz97fg3koV3MwsbCN3BKtyfhnoYJVxvsRYaV9a02mWdCoTddOTgLP+GV12z3ag/RVzke4Ves8fVd
ouFn3k03ug3dPZkWtW4CqpIzNjNZIS08Ur+xpIx/srb9jELrYjrNjenUu1nLp4/9WqdSZ7Dlv3hz
8Fb7s7HFEpXqdQL9oOz6xq4GXkL5wivyRCbuwc3eOi+FOVIQ9pqsWFqeWr29uAmxr9LmeAmis82h
hbrktlby4PbDTesny7HML3gD3/JQy1ajZr37boUm3mBZOp7dMCb4MTEZFQmEbZjgRPsDEvRLlPhr
RlO7VCQfU128s3Y5RtrZK4NFMRhYqIn/c6KStSdNU4aoHNF9H98b+WFG6rIJQ+9aYhyL0PZZMImb
Id/25nlKPDaV2UX34y/64zVJH5ABAu5P2Wydgb00fuUo1c8yxKiewREPrfQWxT0BUM5dm3dQPpm5
5M1rdC4y6KqPiZWuzErblCq5KWF+C5aAMMriJ4xnGHknWsOIXyu5utMKKusWJ9lO5urT8jHkxClA
Rz5AjGRWjkbGGTLQyDFRk9kRts3KcZ2neqjf/aoN1g363AVxVk92pSnouM20HJL8kcW6dcssdmZS
w0rHYEFhI4GeIepZ9lp9SNlWpw1po4VlX5nHvIbJyICmfVYdVHFi2xeuVT/VabmT/TwZR4AwT02N
bkvDycDkoQN0xWIQAoq3JGP9rirxEwdqOwrQFx1b3vDc9ba/7Eli830edRKG/f5nhtq4jW+byj/0
OWCiBm6EOrDkJ6GKDMq7YYo2Um0iB75IIMlfNephRSws9wdpnHp7R0oAIkG4PEm/nfzH0DWeaXXv
4lbnPPC2cfiQxum2Me0dGVjXCdwW8VqnQc9vO3HNTR4gJEBT/KbBmhkqAe2sBVfC1qFvdmBmTwyk
QQhXA/BlJZZ95fz0me/wbo4yPPRgXZNaokSjkSgrdAqnWIxg3LwHpw83ntX8gBGw0HW/XZHwEDP6
IedMc5/xtUvIdE9gR9bE3e9b4+izCo8TjiyLknRA+Q5y4l7kD529DiUuj2X7Pa5GM4YDOM8fQ9aO
ywLzAx5OdtAuN3KtKwi0AXkxpefkH5qNvrpA8LkPAlR4HNN+82L3qaRHn9BHxXa77LJm/Fk0jXf1
E907s2noPjtkZWvUtPrWttF+LCYngAHdEi7g2QClWF19OEUW3Xpm7hz1KmTMymGf7xBfpU8S0PM6
E7l/NxH8wpndRG851fAuA2KFfl2zxbopke0nPgPeJSuuaA0inxc2i/fCHcGS1pb+xbf0PnC8T+/4
PfRdbgMNDPRE3EuSGDYgnJoLAOD6oBdJfgTDU9/T71EfU5iRMYvt+LbKU/PB4ydean7F3ZJEANSE
Ko+ys8J9q6EMcJmiXIlCGVbBKLx9iAIZuHCX+dtWltW5YE2x5q5B/WD7ZBb5pTobhRscsrpVB7/F
D00RR+s11D6fu3TKc4NrCPjHeJZo1qlnwAndS69xn/RaHz9KCRw4aZxgE2IAuVjDJF8Hk3y1hNhq
jCsm74+Hqv/dI/XoRctMm9TcLkouFqPMB9tPojvf1MdbhUP6RvS1fddZhB7U4DOOo/XUoazB8VJv
/akZ7gIAdI+aRTgCw5jReLU9DeQO+oSVNQ0ZSDO3venjyT2NXJhvkR27Oxh9HureARFvPRXXFora
1RaNukB8TfY5Oe/0kMie/XBWys75Qegywi1zSVh5ZknQIcgXBvGGwIWU5Fs/Qu6Bz5hTJR3JrIjC
wGDAxwZOoK97NlsGQ/jL87fEzoybEqn6zkpcwXyZiZkzFcyOsvgqUaBF7TIB57Psmmy8GMbITVrm
Y3eveDJHFIVqzLd4eYtVW00fdpZodLyKrPcy6B4CzXn0yHIDxfHqxNnOsvN9JAHFgWfl2I93ENCO
VUwGW9nPqhD457oXriygsjai/EJ3X5Dx7BmA68tWWJ8OKlATXbxVp2ukO0vg3RvgCVgdWIoAsrCH
YoHSy7nxQkvfFkH9PBjyAfncnuScm8xqV5C8l0RQ8RO32y69MfT6SQiWaKWmXhBKwZgKyfOuc+eh
s7rHQBOXcgRCT2LzIo7SE6GC+9AbL6D/un0pKmtla0a2y4suJRrbuIxeu5iF8Uu4RGu/is5V3Csy
bSnKWQosWsPaYL7ZFEqDgr5mG9hGEJikOvrRbID2NmFW/CwL9fjXww7TIeb0F36vZzk2KGRWUY5J
8J7Q/T8NXRzi6JMGoPfOyZ5p8+PjNLTDZehL2BIiGw+6M+9wZTjdcj5Fd33s2A8iIYeyDipwZMop
uhcv7fJ3tKXzVTO/NYio/Rt7fpOi+Z1K57ermt8z8f3Gze+enML0voc4RenMq9nO7yiO9JKcK97b
bH6Dg++XeQhNdWizFMdVwLs+zm+9N7//tS/DdZ5P1TlnX73t2x6GWxCycUqIGVwVgnAbpANojeaz
RcynDJCWfh8GnDw6kUXk6PTmA5R0ziWhqM/DKGru9USqe12q/Mj0vj6UyAkv4UQ35s8nnRHYnHnz
6efM56A9n4haKMWXMZ+S9djEeyQ4C7+sIthp82GKEElyd4bGOv8+bNsM6t+YetFbUVJnYBL376wk
9deRaaRPnRnRMPQ9x7ce9Q7+4T66teAtfQQ+1sachCOzTLjkvy8B2ab49uabARRn9xnMt4Wc7w2I
FKzg57sEXxyukvl+EfNNo31fOvw15R6lPjyN+U7y5ttJzfdU4GbRbM04yfkOi+bbTHCtkW7MzNib
1PTJkPDokV0LHNUQ6gnEn/7ifU+bxzgznkd7nkHn8zi69wcc56NJOHQZMoBKeTbXrdMhN8gp4IzY
Z5g9FDcoocjOjpDuGKUR3ZQdT56ZVTDQcNY5WgRgwWKl/MPK7VbuIKGDLtOh9m0UCGFSI5rv72jW
9Plu7imXe1oD6clCKYqWSsrsKovEwe9hGMc84ZDYOsS0VRixLCoFIAIFJifHSt9NvbztzMwPMEAb
drWJApO6hG5hCdc1ZeCVYyZMGpepmg3EEej1XUS3ues167UuGOW0ekcnMVFXTjy+JB7BecBu4mvB
Q5JUD1kT5WutT+oVgor8ptcB0Hk07F80Mc+aR+CH2fr+WpXWYxdTenYowNd6juauayJvGVdhduf1
jnby4iFdc9ErfGpp/OCCvkYmphKYW85DLJIHr4ojwBh+uitcyuw21w+hKbBIdNEQbZyho+hpsnTV
mc5bjItu54n45wiBgeXXFFEVp+3aEOMJBid57zn/ec+DsUzc7sVuhTwU4DY2+Lah0dTS2FZjVq9E
R2idmqwZTI9PhCyMRaRX9oZhKmMVnUS+eZ/lM1DUHZioVB+PpRyepEG2aK+VtGOERmyttu28Rdim
8oSFEStJGkqA52O5Ro0A+SVxyg1JJiQBgD3ddAbvmvSYawYweAG3sM8MB/XWF51Lem4av8RTgT0j
o4Kwy3qbuV6zzX2z3gZTRoBtHbNQz9le1kLFi6bEKwz/gvC8kvlikwB1iEI/p7Qoddr5K4IZlMYm
FdOIEm4ReYHEtwEI3h/pWoO5H1B+98DX2fsQRiHXLvnSj1jDiqNs7GBvlBAqS67dswzcT1Gq/CE1
EN15AweKluP767Kfiek8wIwSy0HgLTS00LopJaJSNs8GjU30qWBcIfZBMZFWKl9RFQhW/fH7OBov
ffaq28m5AWPjNEa8HAv3OglprAjs+Omo6W4U0qEUbguIDQQz4+d0jTVNR3ijaqNbYWIx6URmmWzB
gkpKq77v2JU/YioFfuCKD4RKJqvv5NGts52oObg00+vpjMsaJ6+ITqFrHkeXeBdl8n4NNZeEJKdx
xUD6pgtslp6tKytUM53cRwZ6vxD/00vizU1maEIsgPjM1yEXmZZJ001vmNjylelbEYjhTFta6Psu
LqLHHzBxzH2oOfox6v1knzWWugTSba74qYsrQP4BXIlJ9WSQYzDMFVU311bVXGWZc73Vf1decw1m
aI27x5OlrYLv6owT13r05pJtFixvWz7x/19j/U/WWLPVn73Pv2fFX9vP9iP6quvx1zXW71/235x4
AxmapTNyQoBomWykfo9ut3+z0RK6NumV9pzdzr/5fY0lHGSGhkkmjUAVSKn1D8Wg0H+bqfIsxEAR
gIbzxX+iGPxjQQXjAJU4ZZXu8kjOGpI/bY/+kQysefZrgPtJeX2BbYtgF8ytBS8taXCh757Kwvz4
5ZP6F+qVGXHwi1Txn771n6SKs1ksTXVVEQaStpQzwKWiZOLECd77ivX/X383488JHi47MmHCdqB6
xGdi/EkqkwQdqX/IuTddklqHsAoaRGHYYAbPSImvKF90lkNb/tLVOstab+27HQPuUrdXHa1UR0G4
sKaZ5pJeoSuf7WRYmm1mLxo9eK6quS2BJbyIyUkVJgkQf/3TIxP906fFNpUkWs92LZ4VHqj5D/mL
0seoc/g4XWUR0NXInWuaiVpAxaOy6SykEA1T+L7kxCfXarj6bRLfW4F9MQbsHp3hKUSI1Us6QUdF
/f2qWcUpMq2tIdP32ZyCcijeNxX6xaHnvzVyCt3C4+IKew+bXwSvxxsr2ltDf9DwydYQprAhzIcg
p5/L1B6XfkJRhOn9zrKTXTj270CWFmkfrSFIrYaASIswTm/dKL0rs/Heqj7HeoYlDIu3ISbCzx0R
jTV4nc6SWhklWJnufa9t9waTm61SSEtsj18Gq8aTVQtza2RG+OCk+i34rJirhu9sVh3DsnAYfyR5
426lnwzbAY4I8h8STfHA6C6FFJNRS7TxZawxjMO3qHZo1cONjSGeNihALKv1wcnz0KxayAavfRdY
uylXzOGV9N5M3XCXIQzni2ejvmj9MgTp7DhwKAP6vT4y3kt76r7KttEPnTj2RtRTPk2Ulzo6kQ1C
CLmxHWM6FNAwqC8mPF+F2CBbLT/jOPmMQ+nsezY/SzaI/QZMya2muK/kiBMrzV5jLzpUFoOqDmiC
y5/GViS2CMUXlEkQ7wh8JUIwV9UZ0sp6aOUDMWrF34JBgMaEX/JfvLwGB9Af3l7PxhfJ6WHxSLIC
N1jO//o8+rQRFUgisW6zrIDOb0+yWJYVuzTAGzTtDkfXQxwbw2mKWu0tCmz8XaUHqSuIK3kir/px
MLolHrPi2LeYjvFYjfdmqmdbZQeKpanS7+CVp8+qatuzOwT639Rz/2vZJv9XATsGExZOl39/qV0+
YxX9+MOF9rcv+f1Cc4kb1/nrQ67xQEf9QwLvid/ma86y2TZDw7Xm9v3vugyD8PJvgI6LvgxlOrfB
39k67m9YoIXD1wjfQgbv/ycXmjtTev7wZDqeTVw2onrTg62INvKPTyYqtMpjzj5tykxWGjEHdlYs
aljyZxZn5IO5yt+0pQjWWBXpcZCKBifBOHITQBA4pkki1gHT3YCGI2YFFszvt8EOmJFI0Lv11ijs
+ky5G7kLX1JPh/SwjOxATR7g2VUvTEWzFUnY2T42MwwixHDtGOk36061Mwc4LC6x5VqoL8Km81e2
aWGTzOEpwAsZLdajhoX2cU+HYR3jIQ6wgJaWghNmamf6MSLnsMNABs/9QfsKVFsz8uuF/x77NcES
ek9XTUrsQbb+DD9PJ142ItufFQEOwxoUMYdWSgiUXNRxTadrMERjZ1cwk2+y137S43Ncxw9BPcFY
CPNuj7Ww/uE4E1oSo4rugrpx7p3Jyma1rbFFgKrWuss4D09xxIxLAxLS6XuupmwTymJa+3x0a4GB
C+Yb+3xSMPq7Gj/UkpHD2cPLdsR+iphbpZ+Yu2ZrH/wCYK3JvhA4c+jRxzemM84psgHEI//XinnX
DURmkXimeUjJPp+W2D5ZfKq2xIAmM9s7ak0Yl0iONXSHGTo3Tp+hR0aQR673KMJJvzqjGu5Yx2U+
9u2YxDEdUt+F+3OEt5Qb6od0o77a9zD7j04YGqzZJQHRwKFnB2TlgTrIa0qIIxv2DFwrrk5WaK5F
4uJUhv4VNbhhLp3GtbxNgb/ooMhHWwZlltNWspiNV2R/xvHGsWBNGn2aAENWxk3cacmbxuoK5Uxf
bDGqy/lX6sjTCX3vsWyUvbYbbzilKu8ujXAz/pR+BxrRGjyMlUZfd/eegBW9yGPTeG6xNDxJBIDs
wvta3Pq271wcwwLExDpc7lpyLXa5b/Xlsm8hTTe6Eb5XdoziO47MNQi5sIJ5N44gVfmVug1rP8lg
M5txvo4T30Vu6yE8ShkzwX7cgEzMIWimndxVpSvPJBk0wIzujTpuIeJ2GxeotOyJS5bp2N20DZ+x
IBTgFWxhe7Vl3S1tK4Jfg2u+QXkJOUisUHdOtykOPbjKGh+ZVkv64ByHBjmQZNPYYIk27TjAlq7r
uGe/r1HNlLVR4xLzGUYvNczXjGT1/otA0Fe4m/WJ9rE4k8M97MOyx2mbTG61a1VunYC9MziA/qSY
g4qAjZKi1Crmy4rAZfgfRk+/u6z12L0t4kw9ibRmaTxg/T4rBBkvg2FhKRF1CXPQZVR4tMugHfa9
Z6gWVnzo4PfuTG98g88Vm/dk7/QrZRfyk4EbvTPrescpuSW7keGVqNpYPGthNAz7KHFtsUjCjjR2
aVqp/mE6QeCjHAF3vWLcHPOnkCmuhNb18kOs8b9f6qIbHyOc8Su7bfJnYQxWfohkXOEqJJUMT7SN
Qj5uOaZRKrNaX7t2mz0jo+63rQ8wcslh/9RWfn8S5EXfaIyDHrPatokxoDgA/pQN+qfrJu5WIXA5
1xSWcK61YNM1SeAswFKZF6Rw43sBxek1q4ds6daNzVrSoyCAIwtstykf+pjGfYlIxR6HZWZV8jPs
Gnk7WU7wlWhq3KXARj9rbK0YKnX+x9AIRMj2Z7Ko9JhiqIcYdoa3tFzlEaXNhmG4GwkG7LAwqsHZ
MPadrH2YoL1qQAD26zgB3LALDIq3Vd6SGH0u8MYb+7w123xtk4PbLkQaTg+sx+c4psiCJ01hZEXI
bCxolAYi2Q7hrJ+eB9IduF5CBnEioneamPUjIArkdoS/CWxQ8qfMwkum8uxUe3W41KxhGOZ4UXCD
XDyLvFfloXWSSVFXOv12HIb8DJilfyToJQT07jvRYrKM8q2t+XWWdcorsVA9Yv+V21bmkcRmb9pU
LmtJ9tWlm+zSsOhZo6LZ/tBxU4zQXkf/Pao0xt9lEtPslW40sd2q9MKnaptMgzHeOBJTENvYY1N8
mXfKdRUj4SxxoyMxpbOqvW1DQOIc8PHFlXoNQBXbwz6ZCBphGm/15wzlBro5h7dAafkRuhSlaUBZ
C/UWtndCrMMCM2lz5w5ts1FZrf9gqXhnQZYxiXQI2nt9SEFshtoMPWow6nRLFhQu7QkiqB81m7Fs
lSJdeK5bu8V35hAatWNd3QHqqBzWSCqameI64MslSgTMGcLXH9lG9ffEmWLZl93Y3LNv8I8V7/Bi
0AzrTqjKetaUn7MOK6yDsgnwtRNcLH0/nic/s4YlMi4c9XZKOMp0MBpeWIQzGUCvjJUVF44FjseY
lDPHR+QKTC5/SoRtOI7Hjap7DeddZpk/KZzGdlNqXj7emqEePdqR2c3/d907oit1wm1M2MJjMiSc
d67uNMTPSAz5bHWq5qIxXQoWWmf4z2Xm5zsBGwJrm6VXmIQ0ge8qQEYzrJyIeg3hOdRltBSKP3QM
qCm/qKGDPep1KgOMnuqXmr3xSOwOI+9l3Y0FNYQ/lIgzM9RKeZFfWmPSkN0Hk0lyia3uGZ5qP+Zu
GzRBq1BiYZDioCG/2gKAYWDLwUiOJCOvq0MQabraOSW0BkDXrfpSWNEQojBL8xYB7jZ3J8eGOKca
LFm09LQqhk+qRxzYziRQISRN3tMC6OW0JHeEGV1oi/KT9sZOl27RyQMYKLNcWn31gTQ425WAnj5a
i6380hsC1uKgFm0UHHY+rUtZJVQOiR6+2kFYn2w96ZDAZZCE9VEl507IR6+vEK9n5K+INRpk+5jX
CutI3iXtKmLyqVtkcWPxql+mQkoMKTOCqWud9mZIgQAxS8ZZB0F54EzBKr/IoLSMmwJpJ8sOkuEW
WjAnTGZmEkFWr6r2NW7TmiEIoYFiEyKufxkj4i+R05PfhtEBuD/qp/CxZTD4hRzI5JXu+kyuZSsn
LPJTwaM3hHm1mpq6rDiVgbYj4YKWylDE8VeBgdukw/n01AE9XuBbwd/P0HWBc7FcajnJ9NMYbSlI
d6meOmpRJwRYoIUrl+wwGDWnQwMozyMYAuK6tdYVbB0y2VL13Mc+y/6QhGTufc6TlKfyEHpmsGvC
rGQ5E/YP6NDA3AGrXpnCGl79yskyJJJ69R4CdyLCKorMjyGXsBy7dZDK6RWYx1cHQw3Znh7uFKQT
sfBm6uHCGj37O5OFqAlANGzQ42jajmNkzHOQWn8RFrfR84xkywFCmvYVeIq3n2IFQZ64d2DbYVNm
YtH7LRLd1i/S9zIkRXkO0gI2YUlWIY4XaWS0SL/c1VwXy4Y7YD/E2X+xdybLkSPptX6VNu1RBsAx
ml3dRQRiZDA4M8ncwDglZsDhjvnp9UWpWjcr1aqWNnelWpRVWmUwGAPg/3DOd+R9E2bjM3N0BNBj
aY8QKqgyjbS+IiUUQB5DlHTeG7oKiM+CakR0vR2Oj8RLEAzhtl6zE37B/tGiSLAzQsojdibGl3Jw
gVBrePzsKVB33IHw1vSmkBhvi0bfmnIMT44Jjy9iyhjeFgR4PZiW5xa72MPyguavbr97mX/R8ckc
CxgF2vwawGv/ACzI1eF3eEmuuPAoDLM6bd5Cr9ePrjWIU+8I+7ZC0v4UiAAmNMptSCIi8WbOWRJg
1gOgmh2qzGnPt2dMt1Vq9p9ON4do5JYsvGLKWLEEbHzg2rkaGUWYsyBqJsdZjHDXTvdlWSHsNLSf
vKDt99YzXxWsY33JB9g1ouuY/hvWWxjo/mghfbke7Qro2BxcSrChS6gHqsVWFAciBmF8cRcCXtQn
+ODkeoCFAuG7QFEJd2ntVF/cJPK3fBz96zIwc4F+s603vGeEnwxspFhSWWlBzFAdxyCNmmft5cMV
Fyti0Gw01oMU1tES2MgCUbBYcftxw121jmAo2VZEQhtiLsu7BG+xbk2eMAuHn0koubRV6hXvU+/m
JyVdtoZ+FkzVatDKehc9gTjwJogoMgpWvTN9I0AtuWns6UrFcwG8EhZOiKnsRuToJxrfy3FYGWBs
Ql1yY5FNfhgVHim0GO1bWDLQQkThfs/IMHqfyrYi+i6Yk2vAffm7tJs6YnOQPPTkBL3YcWU+ZGNC
/+dzhpwHKeNxRxCWBvnv24BfubBMe9tdpJNdphibcVlspgr34so09mNAUVDXD+zLS0SovO470ovJ
EXSkwEJM2OnVnMCKWfdTV5K7JkifXyguIsX2+QKS0OknGg+KRdIKN62L/BUE08LkrarTqwTi7a1n
xemh5AN4JJ2ofOB+gTJO8DKojBBWDUU6kyvBgYuVaXi0RwNfW0NHZZWvfs7ddroYpdtm+Se6g/8U
pRrizA9ddFHorPCN/DJ7BTveVgL6za5QVn4nRzAQTupZEbss/5gtJaDLGov6TzOXfzBhu8yj/zQe
D31TCEbyIZGxtvWrr8POrAZ5eUFgeZqUJ6qM7hbcaxMJE4gti/5+S0vmkbQ8tl9//cz/aTDPMzM2
sdgHOCzHnV9EFtJ1WaBWetm1gcRTEPjOAJbUM67ULJhYsnOuP39/xv8dxT3O8utf/+XtE7l5lGng
sR/dz3M1YeNH+unDid66t799/b6ZOr9VPPLxrcrKv53fPvt/8LA/xnHmbyAl+J7YgEeZxv20X/J+
40PEhUUN+3cD1d/3SxirQuQzCCBgVqC6+3/7pYAc4suGgSUJlY0IAWT/3//zp7kwOc5/+vPf6p6E
mazu9L/+y6/7JT8UQCr4l8uzcaO/DOt+WluoVgS9N0GbyhKJC6AiodJov1cORnsF/MvoiqOjp4Wu
G0vPT+/UP7iA2NX9cglR6/n4vWzeE1CqvNA/P/lksBse8ShvLCQ6+/iSDYeYcEY/rgmzwsm7Wsoc
gabGkt5LM6PBsswPEkSTTSiJQtrgytdQrqnYzrjYsXgvk3tFcgt3eTcTx1Zhesnwel2LTAcR7B1m
HjE1ygwhCi6vkv7dEJouaspLkUNL/yhSOjOMSvxAfyEabplG68ZpLFgAvaev0SkXLJGKDpw2E8wL
sBFEA/S6sw+M9NEyW8Y8kpDHOzUn9onFjvHo0/yuvaAJb0ZBI+mzg6RnNOtdZhjzU56xM2p9QiCR
5REMXHr9zp5N9yokNWB3AWodFgcT5HpSxsXvQg1T7OEy2CefakVHysj68UCwUSOu2hg60c7xRbxL
Mk4jBVIOXHg6B9+D2KFKKhDF3LOxTORaY8olZcngXdNi3s9Drk9dojhGijat7qCLDiDlZvO1drSG
6Owa9Uyofc1DQ3scX8YkSQsW/mP1UAv9DVGLS4ifDQjW7q6C2rkKQVntk1zp/aAC6Dyt8d3rzfDa
7J3Jg+BEgVb2umcvV+SgfjirJ+wz1YRcnPaAD6vAQMDRvCMxudjZMCFRCLZBc6qpTw5pOVV7UAXj
YyKafEc6FDsO1S9bTfTrZun5uLVVmG9l7Zkbr5Y6BtRbTbsCx0cFfvgUFkRLFVLJa2EUZFn6qHhZ
DpFyZOhgjySSc54rx8VN1VunmfBaeelPmCnlYyzpC0s+flUtEHtpqROfcrI27HA7gPOMvK7X39Av
BN8uK9RrmSMwmxL3KrAQROjL95zhZ7luzdC5FmjUHgdmqiz5+i5CN643AnN25FYh01YcOhMkxUA/
+vZShisX2tZDkDDEigZQNxaBk6Gh0wh4tUXurc7G73nQC2sryfA0eYvNuo0KDYptk1qjW2ydZanQ
kowMGLdMN5dzUPvivXbi7t4UNXNinznzbr5se0bUKV8ERivMMzp86jpNPT5f1kVEbEynrK+cR1HA
z4+mZsKm6KTQ0jf1NDQqigc3JjfWMNodbuQcCjzcV5QYBTOJA9X6+C7nKetXQ27bp1xZyvpOKTmD
rXbndehaASzSxcvf9aTK27HKiwgeZvmoM9slJrHFgpW5e2BMP5aOVKFKTSNsQUGmNDXuZ8Ygdz8n
bnaN+Cg9oLorqCIlLWTSiuHshVDRTTeTXNST1T2hAg8/8ljEB6PxlshwEYbUHNwUj7pyabjavI0y
S+vrBUjghspZfRNxySK6H62z2SzuW7wM9ZY01eyH7VkWOX9jfU9kXPDQjKH1ViWLd2thaNjFacxb
OAX6Kc7J4isHbZ46GkOcDm77TEyYeKLicA4pCmDym+YujtzigrHt+2LcSY28DUhcOek1MjpLfZDa
VSdXqVAALqq8DBxcQFkzMv7t4he1kPacz+kP1OEEwzmz2S8bC2Lwsqc2W/C3Zfm8AUZPylIK0Cp0
EdNhAlGTuU5IK8AYMs3MaQioVNGUD9kb37RpXtUxWhlSbMLMjAxUWBsm60zL0qKJCXmUdDqRuIzn
er/1w1Mn5+q4iNnS29YpUPEEhh2QOhxY313DDW97tQwHuBHxNy2A1kS5MYyENNVjZmzieOCyobuJ
38iZueTlduF4RcczPvd5jcomZmodRy2E5DuSqC+QHkFCUkxOwFuNT/bcqVTbRwhy4WYw5teZ8Q7y
pYQ3BjM+UKVeyC+wwsNBLyBMRt8eeiwxPbOOmelTC6K6ql/48qPir5ZhStbEWYViRwosY4MeDZe5
asfBG9eV3+IG6lnSE7jGwuF1koOI0NoV1qUbqzF39m33ij5QOxsfQOy3ypHmS4sHCqzEYn9kfYeF
1FnCKOwWtYVvq2/GyQs/tViaswmpNN8Jl1Rt+poFRne5XAaXyYQFlr+WXbVdS/psIn3xGM+MIVaj
w0WPxbFr93Ou+AXYNWGlrdIF9s1oMc+FKU0Q/KrQhZTcMx3uF0StZuWOwT9wD+L2+mqNmGaZtkEx
SmNXeU1Av3g5d5gsNc8cPTHejDz3+3UzDfKpyLrlqlB5uOUjIwUqDzoiyUuSymXMgUdsW7gCD9od
AbbT55SpIK20aqr6tmVTxl6By0EapFWQ1uDeknyTpqwBfUHUKEZHBgdqjcihPlWzGrmbsvOqwnbc
pUWPYcwPPBBWgefAgwqlSO8NK7S8iN2+vuy8RvNyoQPVYwRjbxjlBJ9kavO97WfCvPHchfqHms3g
ZkGj0azNDgaTNhMqIdaI6UvlDE5ECG13ZxQMCTpvuk1Z691D3U6eMc7+Lj3217EyGU/g7YMmV1fu
OvVDddJpkt5on/0Sb6fhPLH4HAC1ZITDFplCl2ci7VxZqWfCXsc4vxIOO8xgSU9MOTdgCTmQ+xYa
rNlIKgg7fcS2O56HRfLg1GlRmKOKuy0h450dnEBgmXwju5/I6ViRiIykLca7iMmUnJ3ynmkIEPDL
XIqabJuZSc2SU3xAtnWxk5MQOSfmqroQYZ1c8nw80NsOceUfO0AmO6a79rqSkrB52g+6/7wObokn
AIjqaZDxUYFcCiWlJ7FkFkHwwikHtKvhS0UdRCGEYS1dzkh6phLxNdxzz849UiAFo09s7PxCiEoq
RCw289JVxgb1q58XxJZOkHUffUBq6xb8EfvYQUm59wfbPDG+GRioEXou13nlw9YuyQrXK/he8Xio
M4bPwOkXqrUCL+QDsjyCLeduufhjwABR8rmch7LPgOG42v42kp618Ykyx2tFqeKtOq93QYUFgYO5
tzW9D3Lo/DuHHcWztVBSrtshKy5jNckwCjlytlHaJOU7qTRbXaRahKYDHrlttVzOKFiHvap95zFH
0EKquJ3fMM0JXoDvKBOtZl82URF4kzzEU+YQnw6Bng+PG7hcgz8HPAn6XH2FhU2cOVxluAVizOcH
2HbEWlCx2866xs7ggnlp1Kk3wlRvZvAspzSv5I+OqBlu8bk1EYeJ2ZT7qgYvvsZDxk0sG0ZXnxTZ
VeNNXTn4ElRiYCAtq2FYmCQS93qTmFNQRzkje7Z488IbhOo8Y+BPQexuXYZ9DwMAMuMIy4lswnyw
7eEYeu0QbC2roOhoyvDYD36JybMyJypgD+iRNTvFUcY5Ku2Qrog2egQ/kpreNy7qfDhajhLEm2Mw
W7jpkAXLreJpxgJSX02QXVrY8mM7MgsNXaAxLNwpWeG+XhFZwDCcsTU+IGPxGbCYlFGb0a51Bp00
0ANTFY81P59JqI7pHMffSiK4n2G0gQQl5IoBpduNyaFsaOxT1RpfppXHxyK2fs86M+rDDBjBXTdB
mr+I0WG1nxVG941PW17jBkEDu1SiO7jczPexLu2r5cJQC924O1VNTryaGzfws3jpG2S2IIomz5nQ
r7tlGgEpiEnGpDzqIxm27iMr4Bbb1l/3Y9ZlbvDzRIMuM2QiiTaNTtVyHDrfn3tBgg26vswcIs8s
szw0XfJeZ/VDC19MhNUDizQOVj8NI4rM75qYn7u/fv6LnvDXp0e3EjhUd6hUzMv//6kVLWJtV8Vo
QEK90CuIg69PvPnl1V8/y+8d7a9PE9qXjtPkedzwl6Zz1gu838UhGS8Bn9EPWCrWviGMYO+kSzCs
i0Gy/7dDCNM1x5PN5p/0o5U1lOMLG1KXmN+6P3my6u4L5ozXl7ds7TkmODoEfi+2TaOQQUqu1z3n
YncrTMBd299fxP/OY/7JPMbyEA7B4/1LedTjV/lWJ2/1288jmZ8e+cdYxvoNfa6HrNbj5/07o+YP
2a//G04eRB+AOk0LpR/Xwd/HMuFvVAzM3BDd20FgBj+ppFxAoQSMXEBh4ALd/xm9hp/4y9Xgua6w
PJsURKRaAmLpn6+GrAgyLXIsptrs7j3wivuqm+x1Q022DY1q/MqDGdm9F4Z7dgGEjk8lFobUE3tO
CvxFOMPMzcD3ku0Wfd+dJtViay1xfYBAWDFnKKazHyfetYBRfOAUarZdELufyo6b7VJOuc+PlN27
zmJTX+cX0Rgircx7oedMnzvMY9dto2j0emCFMZtB1qL+tJBYjq92YtflhuRE5SbrkWRUtC+OMQCz
HD9iMh64xQVXlJTDC9Bf5CSNtNmwW162cMaRXa68INu23AJIMFKOOtAU508s/h25JuMb4IBdTugu
WLkZ9boOk+qmmBynWcPfl+wAjNC97uMgq3cTs7SnWpnDa2iCrIGAknUHGebxo9llU0nhVRRElrZe
ep5Z4zdsiiaWwR3x8zcdJ8Czqt2MKFGVmVcT04/VMM5na7aGPe3g+NFg0/1uiJL7lS61vumKyUgj
0B94FkvLfY7NUZw6IYzHtPDNF6OpmaKxixkOczuMdwOYuI0SSfIZzOzu1wnoGn7xEoFCwe/ep4wk
mgAhL2q1ExGcDGz4mOt3r5fuge05JRLVks0vGYQENAgaygJf2Y1dMQKGkEC4fYzDtaTjguOSuF62
s6m/iHy31MFJ4yAa9HgkmcCEEEb+DnLi9L6fMmM1ImCxLvhpSm3DzWMCe5bxLUnb/Dhix7jmC9Xn
wCQDmgIP/+cmKX0i71UYDZOmdEHQEoVQB/c++pZnCRCbRYeBZc+g/jQMv1qzf2tvcBInJM43M3M/
kj7SsDA3JTz4vYfL6IpPFJeLodtttRTm93ZZlmPqYOgFoE3Wec4XVTWj/94V9bQ1xaQPRcMmiyDZ
x7Yd12OIBgmuSXoLLHqk1lXySRLHvk36wHnLrH6+yuDErxPcXluPKkf4Sn8zTflapVhZLZ/iiI/p
GRcOYRZ137FWBS+cPVR499WU30obM1fqHnERJT70HPrycdVPQbUiHqOHjdJJuaa2K/yV1En2yHWA
+gjpwD3YWq/e02HkxxIVzov2zeDR6fIG0YOwRLDjL+HjlJNga5cp9Nh2a7Z7EpPdM0lBaCwo7eMV
86nsgAOJ1VrVeM5znQfO2a0CgZWmvYCSqoa8Ah/6gzmUcqvYDONJmmL9bpYV1Qey3vDRR8XHAj/j
RpF4prrs7r35FhogVsG2gMSTx6aFYCJIbiWRs3TPzK7upyCY0aOxBd8wwR5eZZbLc5Y543E2a/dM
NjENGakYCz8JSCmh8NZ9eHHOBAtQEyRF7vAYhIT59ZWPW3Sc5vewzKrHGUKB2tte7rzz/c5+pN4g
BGoO8CiolOz0zYJuyeRsChDwxKnv3+ToxsEdVSQ5kY4m2m3R5O1uTFoC8So3TneyL+obEJXicajs
5Bgr134oKiIEldGiGeRN8W5TtFVVZHuttTFVlzi7HijwzTLm1t2gEm+Xjxj/u1RWHzlfYT7VWNjP
TOq6EyRlQcG0tHskr5fkpDI413W1kK6giLpaMYw1rzxWYHsa1eSKdW5+soKCwJvAda2ZGa1lPRpY
ZsG2eKWx4fr1z37RVXcIkMx7h7RkSfwRop4j1bD/lJSVKfCBzupjXC6qpcrUa5+MsnatXFj+fXDM
W5IjaMuaFkj7NKgNaTjFLqvGVm8ApaZHQTLwfgzrM+hL9r+W4RqRFBcTWthZ+ymwqjsv74A2ceFu
4FtmO8W/Vta41A96YFDUaQQgVhbeYOxMrskXDD4KEWbXYxIXW8tuFkbv3XCVeJW99zvXfC+Wtrge
Bqz6eR13u7Ry/Su6ez5DO/FOcdgWTIRzhgi+rq/qmcQBBuzsdP2qeoca38AbMNReODU0pLTdekH/
LffgSHLppwer8DZpa6eRkRfDp9NkXzCN/Y2njRmpi0UwWMPkHMI9ajun3bm96yBdzW5swyEXPPaM
Owtx/35ekhoDWHwEc+bSr3qTuelKY36Z5WUsGluJurNjBNJRkhhyoxybBWP5uFT+hKaSxqZJ5Utp
zvahlJ0VeSp7v4yyyiPtMCxlGfZFNCYOcz3GcNO2i53h3sLef41EFx9iIbuzwlXqB+73fpJ7pgdg
gwmsWTE26NfVjNQyaOyTBY4rWDWoBZeVp4Dwo5NoiCLy+/zKFnUQIC9AKrKa3LjcZanJf/aNU+2g
bB4Vsi0Uru7cztGSUoJHVtDNxMI3o2RMX75Vc1kdsb/3r6KUOlwz6Muu87kbdnVqtea6FkZ733al
2i3tGNAYOgF1wjD1VxVkn2prM0/Bqo+MaekN8VV1yYATtxogLTuySylmjKRE5tpnA4JPzTmArhf5
7GxrcuTZ9ngfdaPByXjdeMPSXK9kDRbYHznEwrCf16WAGdcEN7wskmESd84fhUZUtY5DAqLWVjxO
z3GcfoZ83V8X14soe67dFJBBodv8jRtie5959M9YKCvx+6aJF9W0F22xfceIc3k1kpagUb+cjrlQ
7LIRqWHiHMkvEKFC5hQU7ru2i/h7whOvEguJeQCHEBGX4W+VkOqp8Yd6n3gl5BFfHz1V9bc4P5Ln
wq2gJSyj+wPXWfkyDo7c2v7C5iEoMcvvSxYw+7EOyV4d2EwEvHgAFAAG61vOAKSeZTGcUdcja6Mg
e8Z+WBwnbUzHlvUIRtsWAHTldhxIvntiIA0CIbAzoMmK98plrPhht665D5JOR8Jd4q2u2gGQnOXu
itTdLV3xNHtskDvCbn2XLB4pVGTrS4IhMOFgqls09hVJ9qP6Eg4ZtEySQYpO3samybkYeCJiuiC1
e0bk2fOdIVpxpKt1DoWc3X0Gse4Nli7LJ4eSwtWVIie3Nreyy8AELzaAXxUEd95iWCeM9eO2Ym9z
XTOrRLweI8goa5ip5Day3LPPydBfAYr4gRk/zdgjxObEANFzP3t4WQ4S1WJlU2qdCd90tnUytlcd
Jp+dsRBOrkdOlVBZw2OHXv4JWX8JjX4atqM1nc0E1Zcfag1szcvZZIB70GMiNgWgCeZpMtwKbmXp
WojplQcNp6zyl3fYg9MG13y+dWCen0xZiG+83xfsu9fXxVrKzN8SLIRFLEGuUWdOCsrF9+/kwFke
s+Akmjsubmz03mecw/GdaVnBqTLr4oRWt0DTIQv3liuUaSXjN3WiD6nu6sR2v8gUTyBdxPWNmGzr
7Pa2d+xV6X4RuhReez0BVGywsgeh2vbqYsBj0oCo8hWVaXfNbbM8oGxB4dz6H0mPxsyvCS9LnLw/
d44VvDpOh987r2uGzxz01EUil9dybisq/0xkh6ZKtEaGI2fuHtjsIALXgNmafh8q3zvArZrvoTvr
JUJGdyRdPY5qI6yPYgJbPQpd30zkAzSeH9+asSxeIae1e+GDMpkLsSPOCRBHkrdbP/OsDcsehs6p
1ZyVD1dkJeME1aCwSIjk5oyaM0OpW7jfTFoZ3uYAlWPPDY/6sXlJWRt9D+uyOJIbyhdYaecUWJ30
V0vS93KFpDC9S2wWQFXv4VtHMfQRz2Wx9jLOvZg0oQhp07DVPuf4BDL+qvEBu3RD8i0wYqpMaA5s
iodXpRLwaQUG8U4erKp8Yys23HKiTkx3KXkjE1nmJYw2Mk0yYmmzulUgxw/kTf1jEcrqiE4L0SKD
74NwLeuIDLfc2JoEoKkq4v2IiT80JTfItswPfvk5DiYSJxQhh7zhR1HCmuh3S/UxGynJ9APByKsL
Bh5pfGNAnRjNDTvpZlsvI2+fMzo3hhuwf0sLdTv2db1OvUa+m3xhSIW2hkNudyPhTzkJUJamnGhD
AyX73AHMMIG8JNn8EMeZpl7Iy7fCChdeCqv9ql7SD5oxG2q7sqI8BnM5hF37RODleA9OBgJCWwvr
tfYb4zuJ2v2W7Aa5Z/MUFqssLGW4XqaKpgcXz60iFgJlpUbcXYBoGMKw2AZynn1IU6zu6OSGbC01
n5cLcP9lrqeRb9bo7ZoLmKGOe7a96RoDEjhuFKQeXha0c8GPkIJ/6MLTVIf8fIlTYKiXKMwYdPuj
eSw8hWffr74AJO/JOH0MmEKvPWvIbjOORIg39bzXgZ9sZ0cBkhFNd2B93722ZjO8QZhX2FVj79lg
Aod3oYk/DGqmC8K6ZgCt3HDHx+Ow6Rj8a9Rb8oQTtnr1g7inNnLdQ2NS0mKVAX4QwoZBL2ETgBou
lyTe2jJYr9Q1t3jI3+HOBrwDMLRpM0r9JtjGKg8+TDKQL1wDd17NZex/Dz3D81dQcIpnSYm0keEc
nrtxKV9aeA67Ga7z3rPF9ObVacXZUcBxLPvZ5F5WL3eo2IHIu8uE8VGzAYA4RTAfE1ukof5yWJhU
3IdVqN6SOc52nhrlC6wwxAuLJvJ8dqqNV4zsNzrbJCMcUsKm7yySreK2uevcDt5i3wzqC0/mgJ3V
G/2VHhx97bmNtxn7GbBWMdvBK7KLdofw/UdW1LhC0zROQI5m4jZILljNUmTkuSHVAJrVp5E03B74
42IfVWzbW2Oeq5feLahcF7+8rbncgSKWzfmSDH0uYZTiEtLLHOGuHasVXDZ9W/idvKG4RlEqIHbt
VU68OcyHdrhPYKGGsHvckgyGKtgV1qIeckkNC8aiqPYVluEopIvB/2qxLCiB73gm4vVG+P561kXy
7OTIJGIVi4DN94COsPbslavH5VhRnh1bwppehkUMjyFV6F1vj5wmSy6eK3uCEDZYOVbhnrMoHpez
u7iSRBFpJicC163rWpPtmVpkqrp56R5MOSC/WFg7NiCEPPdtcIhoJLNYmG/AIgrCjvxl+uYUiGBW
NjNpBg8d2vVNEuK1AqdjbUTD8n2F4mTZzqwzrznH5Ws6xfJ58Fv3kvhLYxB0MB0JN74hrid4woji
HwPlsunqB1ZNhl2BF5wpsfIO8hnCg2x4sfwO3DAaupvYmeyd0tbCfmwsvNfFisnH1LBnOxmUV0bh
UnVm+YX92jvtxm/j/BaORcJHG7zJkQlImhuwN6dsa8704LwONl5sKoaL6wvBM+aJ0SgIor/MHkit
RqXfIatQRlk9idJsj02hiUyvl857N8hFjaYlp1wKC0xVyERaNOTCkrEJx7Je86opbwFNPWQEB15n
jssva5NO7k6OyP59VP//bf57eaKPhh6R06xDLvbHE1/kbX/6w+Z3qdtd/6Xm+y+Nbv3vyrLL3/zv
/s8/BHP/ZLQrHM9BYvlfu16Rl7ypv92qt88vnf482v3jkX+MdZ3fsEnZrBE8dKDgGZib/sdYFxy4
DZgBcMOF0ICk7o+xrjB/w7XPsJXmzf6d2fAf5leb/CeHZQT60tCxsKva/xO13a9CVSu0XctBvelh
Qkczyq/w84qjI37Www0z7GTehQ9jr+YbEHRo+Gme1bsRLgQfmWEr1z+9Uf9Aacea7tdxMs5djOgW
ZnBeOA7cX565J/hgIMlt2HlOH28zJVz5VtkjNUI2WAAlMdwW6TpTY/9SIldaNmC1mb4GfimADBej
6e3MUgK51kqUr3EbZ0ySUNVCnJ6Tbh0oQY+kiWZdFxWb/P2Iblmt294Cd2iNHVeABK3zLsZ2JbpZ
1RxTwn8FdTq9zY0dPldmXqUbgsmHu1nPYB/AfGVXGWNq6EIyhlgDOKZ/qR0/27qWO0RBVV05GXxL
RuTzuADLWep3RGbrtEPtvIBcj3TcfAylsk64evI72m//G5KididiA/F3JS3uEDQMzRr9dvxkDCWE
uAVa+4FbFozkeP6iSCh2JuN04BT2obNhcaIKug3S3t8OEwxqihbifa36OcuYY4+S89gaWX0GBmVS
CCq4Im6UW+5ledr0hBoJ56aWYxRMDek8gmjtZOx5oIJtVEuvZA6KwMOTKqc1td9QmSFZCh3ESpQ8
aUlgM7ihmvTY8ZJ/20KaxiqCLcxTGlrrUvKXGopQjKk3oyKGiH1xdyAa+wKE0P22wzoRNXAd8C+a
LKgSgJfdmPmbAqNuhDWQIGxo+Afb1GDqM+EeHBScFxtTu7FU3x/ZBRAJDkNhvaBWXPdube8LZqxb
XNg4FqvC24VuGYMRmrPdMiqSFG2nSZAQJSXBuobzKa0h2fcOda9veMaZO2p9sChW7uel1AVpX6UT
JbrnXMUZlNIR5qbIkdMTuBExbHDCy14cic8oHP02+17RrCUIZ8iaZNq+Jr0TXPtzZr0jB6g+qU8Z
qzNaccUKzEPPMV2cTMIHy4jQyeyc2yGEYqQAiekYRzTk8pguVfOtQkTCe50rJqsmSanLRrmQFAEy
pXSAptl4Hjd9r7mtsP1ezMIusianKeqIrA737JAMf9niC3ThurJ2Ez7pCulhGjxUrqHaiCRMM2q9
GiwsZjBEGovvBdemEjjXdDsPdzZur62TpHNyTBJJKcL413/VXUBTG9vsz1tfNOm69Y34fh4D83BZ
Z9QUtoRVLlxQh8JCpYjPiWgn5DDOY6MUTWbAXmXmzexz3COzA3vY8iRehqoZnsOkRTrAImF8KLzJ
vngVHTVuApdR6nEeO+uraSViPlFZz4VI237XVZbzg/IsDrf4U2a1ErqFvrFaZte4D5jgbD3Sqa8K
DRVwZbu2EmxvTKKpRIlEvrezuqdgR7YuTeSK/CMwtGf+fc9EZOT3q/S2XAzqgPnTS4p3XaUnpqc7
CSl/28+2WFVg0vdDGoobz8mzqHX6U9YVGBiYYpzCLitWuNMoO2mTomoxun0u23PtLfq2zc1PlFne
ig0WVq2uTPYmTvHr2vdpkBJekQ9AfJtUfnabxka3m1CFknVNEFA3Ts374kEtnyvDO5szSWcRapnx
FOsCGDNhKA7Ntp1dYIvoYfM8wIy21GiPV2p2rXefYfKxtPvyKmR8PaFKZc2jrU5EFl4P76ttZgti
ig9sYB3UBA4RpfnSVQnnsaZYgVX0hM/C3+p66O9C1txUdhm7HKY2w3Hply9Jtl4OrM5xUCoQaxva
s389CIfpSMFkDixBshmrhK69S6tbw7RiGCWixx2Iff4eGAlY1cFYCFuhbqKRSRArdUbVn/WIDHyT
Nm2zmrIOPKUa0vXcNTaGZ9JV+Wah+OBukbwHyIkjo3ZJZggmXpjrm2t8I7wbk20/BWWTYrg2WVtM
iCyRQ5qHZCwAejkwkpN435d2dQFDHLsy9a+l7aW4bt0fnE7ZucbztStVmyA34puiDwBbprWMCejZ
wEQwWefpBE6oMbfqMzNmkp5x6Jon38PbvLJjas1NqvC4MoAfkuspHe6zOSm+4agpNqUvyDBNrX5H
H4HjjBzJbOeiWhn2UrKU2AzDEJzR+FXPPp/Tepgstaejqj97dq3/xt6Z9UaOZFn6rzTmnQnSuBj5
MA2MO91d8kWrh6TQCyGFQtx34/rr52NkdiKkrI7sHMwAM8AAhUJGRaroopNm1+495zs37VgHrxM0
A+ueyCmWWTUXkfJLhaCXOY7TEENMdUDFSjN5g/p4RlE+g73u9NcKXSZWG2wdJB/1Bxl7/tgUT9rY
Vfk6GkFKIuNNTekjNzQN2vkdU0erIksFQV6szgOyq6VLnVhAEOUwbianwSPZD/XN5Ba3gcn0MkIm
57dVrt2ANwuuRm1YtMFM91xrq7dN7BukMPmiDqdNGF7mhkw2g2s10P/YmeymxwUdh/wK0cnr9bda
jt8m1nfGs5JSQRfTZTyTf62NtbjQ0J6vYoJ8fCGyIwX7iMKwsXduT7EchCKgAR3yJUejdUjs8CE0
0ZHWioTFIRhYnkNTkcRotZiKtTm6y8cKpWoSb2H/bGLOKFs1deIY4RDzM00ZGKBk/DaGYCuCrlen
rMWljNd8SRwZcU61tViFbdDsKkm3hW9o2FALmmuQ+gCYxvkLMUncyLysNrnDjc3qIgDx2+NhbKsv
gx1heSqL5kJ5YDApNeAcO43alY5rgEf33ENoV+HGTRtno3cC+nthORdo2vGmJZAmtInXNxfW9cj3
TlcGS5do+tHaaTD0N+koQ7KsmUSbZoOAruX0cKBcaGEJLV9qRA9g2zFzuXHiytskqNPdTVkEw1ec
QtmdVLN+0L0sfW9Hm2YbW86l0XvDI8G5DvP5saSvaetls7bGjlxfqQfvejR3F45NkCdqb1IF2WaD
nda7Np3x2IhuQs1j50zDXt/TmcC8LxLzxWOseOx1MV7T1UqHlVYVXsz9ptkI2RDxXk+2wB5va3wf
eoZ90N3eOE91EnzPyFrraWe7+Y6xVpyyMBnBZYKVbU/uYaHT4oH0HppazHBqBJ+IILJnNEyDYofR
0niAc+StoLj1i4xu9NaRyMI3Bnt6v84cT5Z8CQWZvq6rnQWmvIs4aqcD3ux5V+hT/0QwTn6gCVhg
QqR8uJqKot2KFm/pXunEsW4wd8/nNJmm713i5LymjOjuGnKd77wIUjRJGg4a+zzo0LELuQUK2z64
ULWugqgo9hGKqd0kesz+M+NxwrUJMnmKLcC9ea5nB3vUxnM/5NZFX8T9reahBFPCCW7MtnQJ+XKN
A/ZqCRB6SNd1WJdPpkXoTGlAt1fhVQMtGi9JCNyx1uye+PnUyqncI0Z/rHgA4wUBcfDjZgQOTUOz
Cw3NagjwUcqak8Wqo+uYoQMBi7BKiXC+CjxJLGiGw1MQA0LXckJkorT5EvX2AogqjC+m0/ew0huF
njggzG8zEzJp3LBFsL/hWCUNI2UuSY4Y1pkM9QMD/8LbOmaBJ8Kxlq6hlaxl5r0kcWVssGWmrDPF
tBOA3rZ1XUVvFC0kOzu0/3FpggtjeD4Vu9wemsuq7tuvvLTznQZzZU2nq8Ddx0VcTRebhCHMxs6J
XnUwqtyUYyOuhlbvx5fSFGN9i7Ogzu41bKrSVzRJliQ2DnhrZnjJsIIsMZKoInpw7bLDAoOOgRw9
G/PmXW4N4XmsIJjOdNxJTnVIEZwHK9x1tJFuq0kYX7vSs87dOOD/nhrhPREc6c0QWBDLhbkWvY2D
k+w1xzJfaovww5Ws45ivo3LGO50C9XtjMiANh5JGTx6P9d3UGKwVM7pmCrbWYFWzVR3u6jFlyW5a
s0P9mOsvaSCtL7ajO83ZRZWproh5sMzNnCBj3Cx4sQ2Y7mbDfDaBfmyHiAW9PJTNitn2FF9WhB6N
fseAM6Fub5uNyicHj3vK22tNiWv4JfvhoTQSEhdTs66uwkZGqFk0Rm61VkmD910K4sv7Krysy878
ms1DtCsMr3oAcdq9CI5EYJCr+q6xrdtY60m5zFq/al33oKBxgtPB15V5jv4CqGJ4Dgs4m05sxw/J
3GtPRlXa7sbxJguI9zTue0UCSu+55bWYTec2RHgVroxwDECIZ5t6AkBHRR0d0boOF3XbYVLjFr70
MuwximnOjUVg3Jah3M5QpbyOZbLEEeEORvOX3BWWZp08ZXY/JmM6oRcVPeARhF21ktkUHMpmblhx
JLFgkfsMyPxN6/PxljFNQJJS3RCyaApM/K3Te++dW8l1BC1oS3gRuCagcg+N63WPQ8KbkxE9/Jhk
YegHo2Oe4MqV+xj6wi2TqffQWuJbKuXd1ZSzN4hsa6qruPpOmhgN7XAQF0WbOueZfvJ+DnV9Y8xq
eEgNkwhiLY2u2sBObgiXJFyoIV56kxuVOo6BNdDJCqtLJ8yj254GgG9WMY42/EvVDfbn7JXgVOsW
XILaTjPM99Ytm+ueXu4lI43HTh/jcoEvTpQHudltxtJz14wkxDbt1IwdI0MjM3b6Os1MaiCViCdy
QgRTfroYmZN6TzEtOXirrPl2SJ3GttrfoUGenmNqsatChTAN2kCdOkxS94oqj1F2Rk7WrFXa3rSs
6hRAMfjSt6z3siq75zhuik0wq/hlwtxkI5blSG3AHDnRek8QQ028XTG7ih/R1Md/zp7iDkt+/cQZ
y0SbMFdRcirMPnjIoAPugf4kD1rJc9VGTs5JEAc544TUzyPTuJE4JoFY94MP7Sk7j1MlThFg3Xdr
GNEax3ohzi715JWes+eBNArMNzdMOWHB/GoOetgijp4D5EwaDxot06wHKqFUCo+9ThWZW5pVPaqx
qj3OXaNxn9pTdZYNZKsEYMG4kgApCkzTdfGE8Sd4GZQOft4LWV8Obdk4NzOr3wO5KKlzhJMzM/Zy
0M1vk9QNXkI1cL6yCXN77Z0CwpTIZ9q6snzB0khyEqH2j6VDk8bOVXkMqdQAM7N28IESNPwAe7dx
L607T2P1NpzGvuBOtteN0fanOe3VS5d3/cEgaXvVCjfYwEzOLqZuYe5GbXlkGmKsyjCunhqpx1vE
AdqdnaU26nw9QFy1Vizx5Ro8BzliiPrGKw+Akg2qHyWVDahtWnVDaDzg9SqjVZWO8XuvA+ryGn0i
5heHyypgchWtSuQijylnSD8MsISBOtEiAt8GUM+9FXCgFhFxYbSA++ZIKlr0VXixcZZJwQMUGzOf
QWvLu6l0W3IkQqJdrbx+b9O4xgMvp+Jlxvj/XlKDXka2xjJExxvGSF36dq8hfhvj1zSksWWU6aqT
00s22nAy2ZrXg1Ikr0SJvhRjD4zfy/3UtPd6MIhdCKXqQMwYrf6wZNwBJcvXnPKYdiTbRJ17p+LW
usaRlh/10MK0YpJ4BgInSJGhFxAZUcJcxuPE46DR9NvPedOVPnaaZZsiBaDEuuRJEp1Lr+VN0+bD
2E3uKQ6nyKfp0ewML9BfIx6f1wqx94x2rcz5+aw+kCZln3pOUFsnM9VdMsmbaY6MHXsz87pAYwas
DBPxmGYPu0zzLASeZnNtC/166Ql91Z3AwpBXDYbpp1qRXFPZLewJ1isAfy78mqEl/G/lIeVDIs3B
E1HjbNF/m5VvQuh60DMJ7dobGueW0iCDCx4R2yySmM7/INsLhbl/nTDe8ZF+kD0ekCMYZXD4FKkk
hD2hY8D225XNwWroJRJvJ0DAhr0A71O1X5PJ1E/gjZBgOZHGAm719q0Zd/UJQCyUamCxNxHm+5Ne
kcK0QhkrD6DU5QWwy2Qv4qk9VEqvDrEVuyhzEdYVAwwUXxS8p8yG1TXNtVZtbLNdOPcyTzd1r01k
uVlVsgmt6ZvH5MVXAh4P5kr9TWNOfNkz8L93WJlWjiS/ge1oZj45u+k2JFl129j6fI0kId6R9IZc
xUhy90RCanU7a6POo1fr/JVmFhcOgVwMmzO5r+wq+eJA1/ZYvFuAP+Q+rSqaV0DEEN9ccyYQD040
WQyj9Z6aC+Wt2bKZKQKlQ4kjyUwNoD9C++IqQPzJhEDWmHJsnDoYv00yZuOtDARyvMnVLlXmVHut
BPiAQr5+1mMKENIMiO7Ik5jFmJS9GaEJULjrHhsV8WEg0gxmu9OKP9qXynLzYzbKYWtmbKd+ESXV
BPMiUBvLjHjHSyw/a8edgl2X1o3BxiP6KyPz2gfoh8YDYOQQFRkxMCs6VzhyeieJNzIjwQ5HXlyd
4fHl+ja22xH1E/P7Yqtl9PIOfRQJWrJVidIup/nREf0Uao8Qm9q9q0d4V3uKaLxaUdLfIa1qYob+
TnwfyVkfqGcQZK6QGtmDn9Rx957IfN7N3eA8p4K0KHcE/72VOFCg9CXoTLe2WbJuJXXkNZAPnSXW
AQn4HbwySuSBoTMmfNerHjvLTF57TZ/mtecOunU5tk3g7Gda/efYmoun2gQQoiVFfU2wCsTJ0K7b
2x53I+02BqQ31UAjzuwXzFOqvtoGdJPABeNsGJ73rJVmBOJkxKhiSnPfuiJ/IIkDV2CBNHcLRUsg
0zYyGinqkrswM9mvxisnbqWL8Mcr75XqR18PpvlM+9Leu7WQN2Rg0mJIBrc6ht2stSsFYeCNroFj
A+UVjPT1htGBNo6a5WtyAL1pF7DZm7Acn2LXYYOghTqdVG7JTRfdxpUkODksHO+cIm85hhAqrdRp
Ul9kcjyBTZrGC8S1RJfG2HResd+05ToiXhiNbIlhaUXX2b5FFmEimhkmEt9iOWn1GkQTSYl96RYE
d2EhhwA5iZvM8tStOYn5kcb5cKsh3MEWayCkwwa/U21lfjFRE1/jcrI2Max3fVvGYvLbzE6uGaBN
nMsH13lWVRohDXKyAxyp/qYhdqimBWlE1qF2R6YuBmkouC3hiF9NMVXWWkmtf5oYNdL+p7jeRuQA
7vQoJj3FQwJPOFfqoenmRtyW4BI1nJ4ifAsM4I7r2DKM+zBYfI9kc+b3ScwoftQCDtCeQ8AFRjh7
jemZg9SYm/ZVUxrtHT5s/U4QmnI9aXZB8izc36/z6MZXzpyQ1NjXrnPSYbvRxinapLiIVW18IeZD
HNB+YGHP0WnA5e/ofyI2xR2YTFrwDbz+/FKBt7EIC6dgW/V6PcBqnaMCMy0RHUxk++yRp63v10UW
sxPQ9Ryv4YMG3wZNLQscLxE62exRSlNcmoaaT7oo5J4Bv74L67w9sLazAbWe/tZaXRP5XsnOh0FV
++JocXULz0LuR/RCR2tQ/eVsRt1721lIEXhs6xX4o1qiOxjH704C8qrJOp8zRJaslaOKi8Ka5d5m
3fZ7WWb3Fg7bvSYKJI3kCr4VyUIym53J2lWZXlwklhyp0UB7vRiV3kYb0OzlHUckut9Lwk7am+4t
FskMw6CU9yCS+C9yTrZt2NdPoVokwChhGXfEstX2KtWHTcc9vMcorL6xA+XuKpGDd9ZmwwTomTci
3pRtdINwur3DvGczPWBtKVZWZ0Fd0JUi9Exmh8rgh0AnLWIsR944Y0E3QZ/y7nmmrbZsyL04uR3E
60ByKlnBIczu8NCBm4y8RFSoecr5doTeukNqxdhEj51bhlvFZaYb0V0r7Got0hH2VA8bs7FKyHeN
Af4wgsGa95Oz58fCa95u7XU0MO7yx6co6Ml/jMvxhSOze9URvnEzjflbbcDZSjuEESAh10zqp5OD
MPU+Hsxh15QSa0fk3U8xlMPUyRblDq3LS9UST7EyhxFLJgrEM25U6gpH8vJMlfKtjPcagXU7bHuO
r0xoOjocGjLES0XZ/iyjkuRlXYe0aJljc2dR0HMSyGycKi64vFU/jtU+7m0gYTBH2q9hOjZHpqvf
yiYlR6yC9HodhUKeBqe0bkfaGc8FNH+w6kYQKo67jG+ijqdpAJHGqopzIS5Acur0FNDBifeqCHpt
hYwUd6VRtlq8pu2OSiq1hylf25QIB7LkikcTZjpFp0fJEi1gXkMMJG8ybcGwYlQPzFPVZc79RQYN
fH6MGtfXJckaLnbmcqebtsVuGgKkjJXKnx0zwLwTzN0mcyb3HSN2e0AIgUyf7f6rjt+yQZmUgeVL
yaDBwWlTyMqEuZU5d5xghBENh1YAaxB5jc+SaQ7t3sp+qWyYjEiulXYZaNi7LXokMQyBdD6p0WaR
82RdQXZpo3u7YOYDiWQ4x3K03sphGl9jytZzPXYd2R/4eVj/g8Vp5yUuKT/mOD7XKfPLBaASPtAi
pTSZc854aORYjPvOlcxhUmWy0aQqOg2arr8SsObmm6EKMAM0ExvXVHjOJbEe+oFfSiOky2vGdVSZ
OHJs1LdgB8BTNK1dWX4ViqJaJUE2PdZuKpjbRN5WiIo9v6iBMwawrYJ1GQgt8JWM51MXB6zeahDp
XnqEWBMegy/XTif5jbgnQj8cnYkfetmS3UqQ34T03pvsqyqPI+JOlYlWKYnYxVZYEhKClpzOrI8e
CUrBOk2tEN9oWcINdSzjS9Y3zFFEkR7GXo7lSgUawbpAUVC0N+3yPwy8dKhKY/GFma1JQjUDUQmh
07bfEMkVVxUT1Fs2L2qXjO1yFWAPai+VDorMBzUyPtFvFpsmTbRzuJyuchfgDVDRUa0t5oObATQt
gLZMP7leL95Skm/ZxDJvqwWwdtcg/Ptga6MiWHs0hw9zrht7FMTjFSbmfg0PiCZ5Hi0ZibjxCVw1
eLN6sdGS4dbS6IxCwOB03T51FOH7KSjwimuFtlGp0frDVPffjYpsmo5y4kosqzO8M1R9Ui+OWl8J
RIL805zYeKaMrtWfdNy/Vy3MmhM+L0JqlI6AErEbBmCoCk9RV80k5vXFsUxRB7aRoW2ASOaXmSH1
b1lF2mpYuc0x70qUSXOdNOsqHmKfBL35WxvCUsMKLS+bGagq9Tpt4rIL7f9v+/z+X4l5MXhdfqkN
Or6kEPHfhu/fq5+VQX/83O/KIGn9ZqCoYBjAeGyxauIv/kMZJH5jkdcB3KOd/wOY/x+GT+M3rOC4
Ok0JpIq2NR8D1bKK/vt/c39bSC6Cv/HQ8liO/o+w+J9YWAu/Dhgfj6fhoEPSDW/JF/nJ/WzTV48a
s7AwLOR7L293Hv6KY5g3z5htyMGQup860DuTBoiMywPGSPUBCKd+LNsex3nytauaK1iL046RZneh
anWThMTQ81vEftlpzMer1sIklD0pt4Xtiz52sEvf66c9Fi6Bww0hEkXUWgzJ9a8FSB+JdT9+OQQk
hq1ju5YGMquPv1yC30ghS7CQLicMgzFjBO9FU93oZJT/sysh1ULJ5QL24D+W9dndHWqNIfs8t/zW
KGmeFviNtCMjat+oQv/XlzI/s9McyyHtBd2agwDb+uET/vkr46Qz5JQhml84/TcZ1Dhh8uJRTTQN
Gs+4DHrmE5lDZKNeO5Uv6cGuUd73KxnW0S4wBnBXHbiuWH7l3zpjGjuhD559226eQm04oIZ/QXRo
2RWCSKd8bTgp48iIGPIUNWCQEO2vHQ+kVutIV7r20myjdq36dNxYcBB8mB8vTj9/rev42QQ5Tatf
t//mdhvLN/ezm55fHggWyUmA8hzb+MyPC2wZ9ZOpeX7pursowR+QMzavIrWtymDnlU9V7rxo2OpF
RPsKZhEglvwt06Lvv/4y/mLrd8h0RFBnSlxLWLOXWKgPXwbs9TAPbaJmVYdVra4ZzmvyCVIW6CIj
+5Z16cECrx1n2QFO2Lm0J/y3ANFxT2ZkNYhbs0OxO8b+aNc7K5QvcxI+55OBGdq++5sP+5m0IMGc
sAgxC9ClJO3jE4MAn6arpWpE8KbPiJvoDOKwOVu9fl9rzomm17ntgHV7zsU8Okjt9QctQlpGQ2BF
5h7qqsTvDUAwNOIwTUVI9Z3zUDXW6tef8y/fLp8TFIRA7cSrZLPSfbypdgiWI46l5sNhuK/IOdwO
eY7qdxhpHnU4+FqCFpJBx+Gi6AM283Nfz/dAdTYdlfivP8xn7eSnz+J+ol7qDhRRGoOBHxSY2yqw
wp6B8grauyt27d9e7sea9POTvVwPHAU5KnxTUuifHih8m6kLOtTzTQV6pQsJB3QVdvd84Kmw7hG0
ia2Lw5YeApaCelEK0UtDMBc9ywl3UZIE7SaEWE++e/EUdJSlBJvkSXuecWEciE3K1l3gjdvAjm+h
CXe+SmCvm/PRVa11kTgBDQuD+KCmF/jjSqBiYXeA5ZisEdbkG8uqj1mthVvsKbT16A1eKJfeeGnX
84rZaLISDZ4lZc43v/4iPi7mIEeXG8NxCq6bY0iLfe/jm4Z7FD83X8Q8WxsoJlucv2PiMh0//fpC
4q+vCWIY9O8wQbiQaX/aNoiRZ6AX8E6biTzEffq9sKHMWm7F2NszGW+20WMyDoRVzZeqm+5o3HwN
3LyF5hs8N8SUF3b7hjWbhN/0osnEWanmNJbZ7tef0/rro/nxc34il+hM00NR1SmzKec4GcO2TWWy
RtH6FLBBA5vpez+qCL6MNByN2VicGuQsa7eiATDnxZqOrXblWK22GUf48CY6+FPTNjmt+iHFR+7C
c6wda4/qLH3oAGCvCXK66ksceFZFo6uiEbfSRGXxqHFhR+85Lc4T5T8D6JU2TDTc8IaAMVbdrrDK
x1ElL0FUCd6jYXqe7O4Bf7eDRT/q3/OqxwsHeX0bdHV4KJxy3qZ05X99z/76EFHt2BZVD9s0vJlP
b3OqPMoNs/D80A6uFCJaW/Xr2JS7oBLbX1/K+FfXouaQ5hLiZ9jGoo3+qbQaE87XrVnCJmCQvO+6
+XGOK/NQgeh8AOFlIfYhwLWYTm34Hsp4WJdmW62ExwY7KAgX88R83kzs5obj2t98uM+6bLngduDC
eiCMeZs+l31Z0hu57RJukeTZfgq30tYOc/3lb+7A50qFq7iQkQViXUMaKNw/3oFGpGHXO1mIdAiJ
5yjHiwmshc/BfjfHUelPbXc3hFX1ktX2l2SYbm1M7YmORllaRbepZ6zIdRMXGxBmNzg4oiOaq3TV
oEj4m4LiX31Sx7XYFHksBH3oj59UJXAVRxukn+uUrCpxThxgvrKjipkeyQFMbORW14ODi1n01zeJ
Sv5DJSMxVtO7cQg+Y1eGvvLxyj3OsrkMS2JGKvlAkBRLDLFPHkDnQtwxWWYKXv/NJY1/dU1IzgJ6
FTssbK6P1/Sg41sytUH+1cEuF0tvJa7GfWVJAodiSvucdMu0/1JHFioa5wWPbERwxCsgY3CLWlle
Ycpl4GAioZbrODn/+pb8IEl/2AOZolPfUeBKBMhU7h8/H8QOo9SF0rDbdX6ckHRrB9sg4XVB+YF4
Np2zA9Kq3TCK98RGpDk7zwymMbc7wdemnmmfOBZN5v49iaJtPurkDNGA1dL4ZgDqWkWgXGw6lF5V
fnPYbzeSUVeP9uyy5K/nCpxEghQFmWgLIb6D7WC336dcP3eIRIx2sZoX274Bagp6G+VLk/7NNySX
Xf7THXA4tsDctHl38JN8vANFHIP+osnut708i9y+nV3SHQu6dhX4unXmEfjBOPNUjfjaYVOssxI7
dzNhQVZhe6ea4c5qmCDpMC/BQlnrUeDbVZKxJVnXskYsQuD4sGKiegxbBbAB7qQPKWLbDMzpGB4e
ZYiUIw6CF9cG3eKE7n1vel8NEZ8MNDUMwS4bNAh9AnVzQByE835+Y1JVofyrr5ouRt7IR9Pz6wwO
45gksPJIfhxrXF9K+ZpphitgmzulnFMJCpdkDdwfHoYp7GLz1ipMZgkmYUYIhTGU0kZV+eiThzxu
I+S65ohdj7/a0w/+NjThdZk9ydnbxOr7rx/Gv2yykJ8QN+mSo51uWp9Xhs4pgkLWJvWYWNfzhS0v
lgArFOzYC35c6X+3u2r3vVwg4O0P99Sfbqrf/VN//vH/DnMVShWTku2nG/4XkvmufPm5dfLnT/zZ
PIEFaWM4J3zMoR3DuvxH88T8DYAWBAtDwDj7GJILEotzMTu8FJ40nQXb9UfzxMCmBfLc0Pkmf3Rp
3H9iq/q8wS8fDGfWQo5zpGF+LtWFBK9oZ8OwScIQafoQzSxS0FQNg/6ilifj/qc7c/P76/8zNH1Z
ln9eFH6/Hhe0bcpfyuGPi0IWmgiyMgY1swUamxL4HRInE7SBtNRfX4kG1V+vZbs89PhDgZLZ+qcl
GNk7TqkoGohQ19N1mNuMXeowMvBji+qUBmF/6mYzQTSukPZiQn1zMozmbTGmoIEs+uXEzRt7Apbw
sqRdu8AkqWweLYBT+LldYpAcJzT2nS7aV4xUdoAmGq8ySn2X2Ryqk1GiCyq/awQcrsjJMc6526h+
a8q4RrZqNfpNnIk2XLfxTCM8kdZ35URwY9whWYK3su69g4r1PXTY1VNY034ZZPONVwuGTqqeEDqi
x1sjKutvE2fWDlCx9f4CMwcqjjTy+CidhMcIjg23k4hq/KAxuCnG3e4kCfQLUfhhAWrKFQFYTHY7
bwhHVB2EnK3gPzTveaI1e9k6lzLkeTBI7tswVDkWk3Ne6F54zag6kNahkomFXdyMY3YcI4HsIEBe
vEiYtDxKFoH7bcLYfVfY8shuhLDSw99RV02Nf09DXRRxFNc7utuB7lDnGx7sRs1xEaOkAFDwaad7
bWqfYuJ/2dKs1J9qwBeORIFKF/9KFUkCNAFxc5RiCTRGNCSaB1Ud0WwKncRoFqmVdkfz27cNiXzF
IE/PpcwmTta7FLUBvZBRBgzaBmK7Eb4XSQwxvEv4h4Vsrg/lRZspD+YpDMwyanXfsbi4cHJE8K5+
O3QGyWZlw6sDYS8U6SkvQkbtTvg6BDzqoHhc3yq0XTzot2Xa+O5yR3EDEWBkRfeKMKS1Poo3uyOy
M5WoROFeIsrZoRxYCBTA40Vr4kXAsVHmxhtS660JXhvYgtoRnPGuIwIEs9E84QB+7wP3ihzld8Ci
R0gy+7BKEX30Qb3qo/o+JNyN0CjMPj1423THOOcYZRBF8LLz3DFTJ3YmIM7zmMAq0f3ECtrrWpH6
pZVPRQ+SnQEIEpchQzvPJLirEp/5nrOFtUq80uji1gvJD0CG6m2QV2AmchkzxB6zcVxmV2KKwisz
GF+joH3EeOBsiIWC6IBFAnexdg7M8Ij7DGk7Wm5C67FZoNyBZ7HIR53wACqpxBsvnlKd1J8gIMMl
4HLZEL8GtrWjb6nIpTIRyuFwtqoSIwQc8pUzCA1luOp9plTDmi8WCeeEtJkR2kpDh70KyMZbpUin
z0prSe9r5RnxCHh6mR/7gu/B0qtXZGfl5v/ItnmKvzVlW76rz/vmz57kf/9/anM1DA4rPy3sf9lc
/0fx9pK/FP/2Urz921X8rXzFyXzZgql8az9uun/8P/2+6XrmbxyM2WDY0mibg0n+j03XE7/RgDFp
P3uC8wqe3j+9zAb7sQQjwayCgBCsEWxef2y6ZNbbuIA9CnnUePwb/yiZ3vhUkLn0f5gh6yblmKfb
DOg+7oJtW7dOGY/NLhoYcyZ2/lrgmthwlGBKTbbGtpyzd1y8qCW89BXJCbIzKNWAkoFSxyXAZ7do
UUQP9joY4oe+5LX96Sb/i336M9F2+YgMdPSlLOCOUG98/Iio6agc0rDZuTndNIj3cL8jasYp8o59
Xb8w9r9y2s5vQ9JlU4fX63/pA9DgENwq4IDLPfyp9SBSo3IHqOW7IOQDAFLv10sW7cqMA2b1jCm7
IAiQf6p9h6NylRh8jl9/hE+1yo9bQLNZNyywPrjiP9UqrRWLJsuzetd04SJlkmeQhVdx/XeB4z8C
7n8qiv64EM5zjqwY7z/3tGHSt2qaynpXlBTmiryorVTVU1nn3ha6SLyenKBc105rrvphQNEd6Ixq
R3FrFwaUSVIAN6ZmBi9tYg8bzM/6HerDfr28F3iKx+ayK8pp1yDQ22gVyxkTcbmxnQpFO4avjaxC
qr5O3NQak4Yo4EZOtfOVFvWl3pAGYsV1sA8LdjsaZRMZ5nN0moIvWDt4WnPmAchotwgWxisY3O+G
Oaebts9e8V+6Pkm6V7Prfe+j/M6c5eOvv6FPTQBu3I8WJ4MraKwWM8iPz4icC1j/McEttknuFqLe
rwmhZ9jusLIJEa+hSXl4SHrvb1pPn0cmXNiyTap5stxpQbCMfLxwXnkSxpub7Fys5RtXLRwhd1YX
FJbCp8ZtkcrN/ZpywD4A3EfnSpbeWrq4fLwMBUAWhduOZFVGkbxTPyb6XoDGoqyHaZclAVgAT1Bv
IgcVv+81/2lskRB8to9PGzgDFz4oTzWKns9NaL3zLEixUbbzDFH4uKLsA7N9qqbeu8uGDn2NJMVE
BSq/ovSAyGNcDmm471CLskE6l78vQNa4Le2jIx3MoC27JkkqrS8nfhu0z/F6NOdv//S7Zk7IOdZm
ZAxE+HO7DzC8pmOazXaD1iw5tSwKNO7S329048A6qjvqM83KxPHXV1560J9vGKBBRhqM6Rhpf/qy
OwEHn6jgbAc9qSJpEiKYF8OB++dXWdp2FOP8ciw4Hx+pIiP7SKuzbIdBudhJgjeh7USvv76I+7kv
tTy5tMykANax4JE/w5HLvJGSFgdBFSJ7D2TQ0BhsKZ5CoohQSvKSe9rA3kKDY1MYc7rP7ezdCK35
FjPYxi7AAQXwpdaG1aOnUba2iXDWXGTow7cpfiqQQWixgCmeYRRMW8bUV4LUcdjGHXOOkfK9R3e8
1cxBbVDAoF8p7Z0+sr7ZxijWCxtrU8b8a21kG0dOd8ztOyKkvICft2oYjROy7QWq6q5qpLAXPw6u
lYi9bYHeBcNnZSE1ah9GRvUrUQ0JwSfJaz7Hr3Zi3ubVHOxhYuCIpDxuREdZ30VwJb3iQhs9fd2h
VthmhNE0IXVlV7Lm1iYlP0wqHjiD57sIEYP2Vfbq9DyDVhp+oVs3b/vMO6Me4AlUKP6keVvEYL6G
CGGOKdQTSk1vPSyr9zSl7WM1Un9bGmqzcSzEOrW4WOYl1osB0gzduITqSTnbhqPrQycUAI6zGuKj
/Vw0IlmHXU5ntRwoHmISvIgE1pBrJ+9GxC/9g86eL6i7UKk7Otjf0YThHYCpEA5DT0okC/fQVSBN
2UB8nAcEiTTak1zM/lbQeGsvMl0fwUew7qw22rKW/U/qzqwnjizd2n+l1BfnLlDMgz71uciZGWzs
onwTSmyIeZ7j13/PDrCLTCjo6mydw0FqqbvBMezY+x3XuxYjhEZwR22JgfvCBGxX4YHjoYZJQE/O
jDj/HCrOTQFMnGNY1ovItf01wQ/8H02rwz3Jp0mr8hM81Qhk5M0lAcbatdI7RgPL46qhASNZVP6c
njJEMmAsyyI053Ys5h3jh9QpAS4WLVItLXio6IEszFn31VBBtceLVl1ikGqfuxo70E5be0FB/yJy
AVYpSMuTWpAyqk0hL9ycfY5Ko7QcMuIrRGjz+dBGD+TC7Fi+7GB5QGjBXpFcGV/bqA754iSiqp5U
C5o7D8yFsAmYxxCSCfZC8rOz3iLD80m2kJZJ7uCoiy8bKjhzs5Xsz5Uar8bQvzM1Odv4g1zCaWvd
yDXitCXh6ZkZklVPH4bI4KJiNnoJBRZtf7F3h45tIzMjOKvcuEYcJbizXQGN87RrzY6ddT3Ed7bc
hrOIHa7UHI1p46JAx8aH3BmIICOOicmMLaIQDoGMD5HE4xFI2GEgA66rukQzqyX4ZHJsPE97PlYD
h/qMMR3UXRL4sGyfHaQpfP5K5rjkTSbPVLX1zzpIlZcwZsAdZ7Npszq4mx6cxyWKaZhoDemirR2H
91YNtL2oMSBnX8vY67znqFl+fp45TrEMGP2bW1DXLcfCOlbMSceL+Z2gpm8b9u0ZCirePIQzZdWD
Z58hIvwgVcJgWZQIgPhes3XpzIgPnMjGtRoXt1nOuTL78AGacqiTi/BuMheMzT3UPXE0ZAvOLA09
blCRutYiw89NIMUlg+JMUbGIJAPEQyPxFFGyNWsNZUM3JDyLMztaRAVWCUMVLc0xvzXgGp+8kwNM
lTlsVgD0i3sCJ/PDILvulRpmlPIrpnlNGsBlleYrSD0X2NMfaYwx0VR2bkrQNWNc5UtVobKgS1y3
xdZGZsZH6o11acV3NfGVMGcMzmHyYvNiMkqNgXnx6+qWAhSOsTHRtjHHTREb1+Q7iAgpHBXTDu8G
KaAoo1HqiFs+7pRNMJKBKnCgofOO2zEz62J6Q0SbHsSRKALjWrgCy1Sv65wHm75BrjoXAUiemZyi
QRJ1Z7YXGlRAxLZhYh3CFdrtmVLeyvDLnxklFYnciyGbYKuUDKo/Wjpbx5jANHuTDQYWlUoW3Tan
u6zsoQaMz/kNOZnLThr5V7YubWCOdk9q8XWA6qP/MWZnMBDLC4MpDBqzY38yWeKgF4GY6cGJgFIt
Jxjg5DDaN1aMTB6slanJk9j9qhIVC7viAyBik6+CDDE8KUqCi8wBqGkbQDidSqAxZVZs8itaxEPB
cMZRNQ2qS+5y8KMBeiSwA9HAQoodBqU/AXJOmI6lWbUICMy6jE1XOhieOGdbobqNCDVwy7XmEFCI
r4uS822QcsItH6tPFpSuC48LFnAsrib7Gwvr6BY+1bRI0WaSk1HMR414KXxc6XADD+IEalccIGuM
zmA4AtBQYG5CmKoWUzgMSVAsuGijc8mNhy8yitIbK+F0I56tzVCnv5v2Slond6HtP6Rjf+PKCJ5F
RkkJqWWphbdB8h7HWHMEYIKNYAg0owXsiGBaBLWPXtNTMphIgCErhX+0FQLXUDtfTPBXAFHE5wZ8
AEXhb+Ic/nbcSXGBlSyYD/PrY72jZlQZKO71ms/4tTI6zM92jIlkDk3fAthMVnUMh7k+zLxlPnp3
PkyfcOkoerBqFVieapQg1szrE2owBMk45K0L3nvVk1l9l5xo/AydTn4KS2y/8PL6M+NA3po8J2DE
U1FuEW5g+CoZUFe2mJjzG8Vl3mWUN/AurIyRNAmYmggN8hbgs+FbV0oDx2Y3Dupc74AoR0ORHdsi
gYt84uRiLC805lhWlt5TVna8u0aK+0VoqdW8jVwN9OBYrSAMG0+ZnJThfMDYizQvs/Jo4Su0nXHv
1QoRW3+DkEVxETAWuugpVYKZjSl5Mus+rxrKuX3s6cQoRUuCRi0Y3U/mSNTyPhwJ2OoWlmSlSOMN
hLH1UrX049opbmMnsRAfR7Wq1cwO1htG2SC3qta5AidOQBGQ2wNTg4nNXQiMMopngoZIUZpV2Rgn
1M6/ebHX3Ucox22SwnYXHTxUcxKo77klOgzD96YneJYUH6MlwcAASwhCmJBiz9kNyMVHaUBlVqby
BiRaJocLTNq62kYKKSJrFbyrracvCJ6vJLgWpBIDUMnNyoOtb2l7fFPPP5e68jSgG80m7L4ocneC
RrPNiAh9eMeR7nOTI20BNF+qvcJIRCNtwU8g3Vco2nE96tcIu6lARWU47jVItUBtQ3DdoBYaKNKm
YDoVUqGEUysynzGidyEjeoaxDR6UPnNWvk/8pEA0tchSf/ii1XohvvAIqSYeiNlT96ELpWyuKnb8
FVZo/VQf5dtWxVRISnULQRkhFTN63z2G1TBvYAiYQanXUUYQ7CMrseoiIiaZHC6ahZKK4RJ2XJei
M1EFhtsHin3FqJdSmzlrgK38K5HRGw7BnaVxTO2cQIYZgmsNNfZZnCKlVibsW1jbZwUJ81rvujuE
G2DiTNtr32bHuA4K7lLaYjRxBeI5RclbofqwrkyFtBBvPXMIsxvFv4uM7FaOGmJkQ76uYCeZ1bLF
DvWr/mRqKwWyhRiT5V0h+nCWD8o3EshiJbdGeVrJavmlkaI/QnyaV1vrQh2ck67EqAGtjc5DxvKW
ME7Ys8qpia6FOR3rZDyPGjxea9c5dC32DSXnO6QTzwgw+qvR6kuiQO08L4lrELY7QxLGJG+EfKMW
0yBA/z87Kk1wle5Xrca8K4RDF3oX+ldyqeR/BDJrnxImL0VlPtbZYTms+ptGsjMCLNY0iSmT+7pl
f0Vgo4T/K+hukkJi6rZkuzESAELHG+ZdBFMglEIapWXiHORi+wsJkohmZjrCSCdEfG2bE3tXTG6F
HTGmOrb5Og3gSkUyZhN7ytqVAawiHvaQSv4DfOS3ZYkfqpCO8KDeXEweHQE+2GUIdwqxVz22yYWr
0133iAlIrqEB0QZpCYk/JW3hM9MhQ6hJZC1jT4GImcQIvovyNkO5cd52TXfp5RwppJD52GmdrsGM
uScDlcmZI8f9ZWTW0aeigUGYWYWl5NH86dG7WsVk9MvJy5V1lp4FLS0WR2fawLMdiMpzbhOr7OEe
DplvzF75P8oAygKqFvQhHIB/kKYy6iyxmxyUxbZxV3GVMnmQR0ZUEtTLzmK83rT7yTeXNUSoJySr
DxQheKtYzJAyuwZEleEUUj0XzxXm0r0oVBk6yhNMZbTnBizKsyESPlA0ZZpMbecVMRRGwcuvUUJm
yql2csawpHCuynDgBJgxipHRMrFUcx5BHC81Y4DFzU+ZgETpreD2Q2wTr+oEWIGkXgopQrofdA4l
kFMLx6cqxW7HxTV8ojbVryff6/ScU19338GjGK8VMYDoAMaExEeWxVDA83IqZNhW64VDtGYmhERc
o2Br1PVtkVMUDGXEeEdJocfW8JXrEYFeX00aTE3+1Sh+t4v8RrYDhTNMoivCjMaSpaVpWTdR613B
ajTOtcSSNmpcNgu/gx8x79orM5GqhWrXBMC192UqZE45Ev3wH0Gd+A9mD3LNqJmNg64FtpRaDLJA
X2LmfXImJK5JSkRQapED1TRNyZcilfzaIPYSkIopCWsUzf7UIEgpueVpWhXOXPdEFOiL/iA578Lw
bBdSP6X/+yVyOgKgplUa9FQF9mXsUZ6DWZGTAs8VKYdtde5JRb8W9meCLljUvwaT4aWOT4uW46ZA
f/1OifplARTyJpoZzC0x8UU9d/erarZdGIEaNevQqnQ6nKO/qUriJN8sABVLjNr4ZivTtAy0d8pV
gvN1vypG+i5U2ZmBU6kl7d6ak600QeQ0a5tRoJmBUV+EsIZ9CjoTGYMxz781cuguXRnRgEzQrLRJ
+9nJ1TWTrMrt22UtUYHbr9ABb1GgmLOAW8l7deBGbZiqz7porQsjIAoGes2RBnKHJJ4g1PGwrm/f
Urze3i2pj6J1RntCVgi8d19fS2uZdNNt1pWr2cu4YHy58PhvSpzd9BV8b60vdYu0K+NN4LXJ5u27
v3Ka6RPwAEy3T62s3bsnLKpW0+ZcFzbBWERBZw4HavXODn9lWakyg2MzbOqeL9pUeFOoJ4kl1qOC
UF8DOcSiDPtvNOIvKif+Y6jRXnz7vZTXXowBIzYugDGq+2LXPev6FCnAa2SgalTYw+qU2UPkcAFK
HGMSKOV09g163ilMDFTPRGs96eNhDZNgPuu9opkjevhj/Jt4W1ExFX1EkCtsdorAe5uLGYcycOSc
MxaF37LcGO4fg98IYe0s7ouLd5ZAXG93ZxmMSAPaVlTwgyTmu0vQqLC7umlUrRlrFrI2DnoPRrrM
XD0AC4cDVlpzCwblSy4zYydbX8oAHFkbdOew5/2o7Q4mNYOZyrcfax/UzzIYBhzMAJbYecjr7TcE
bXDXnuVV64SZRcjJCJ7NAlODSjouU1WPm6w48ymS/a7Veb6qMj6R5CeUdAENKGVPYYo4bhbnqopo
DtwADJtddEpdzuow/G5WG6OW+8WoE4IgTq2BdVCJcSCPglnCa8KlVHtLH66iuYUUyRzOt0Usuo4R
/CHQlDKBric11J2ayK1lGfpGN00Qm5LQfhWlLNG2mxxbOMrl8dtro2ovPpnoJEN4rAHZAge7tzaO
0vYMC8j5GvpTFHmMwptb6PeASEioi1lFPUckPKB0kCAc3rby9JqUVucIfMH5YVuUamH5gxm4RMRV
bqSlARZk2Yq4eYyISitk0M8pSQActqmEMtv2nj2bpnx2t50FWgo8rWaYNKVl8Y7PTh61DOx8SbBJ
UAphiWNLC2pqDOxa5W2jGtkMmqczsJ7lUgktgKhxAM4Sxq+3l/Ll5ge/jFCkCsW3LDMjtvsUSThq
DIx6xRoG9hO1Y2EE6iVIW/OdG6kvLY0YGYSUlw6vpVr7loYuiFuocZSv3ZSqYEjcowzRuCqsOn2I
R/A9lkVVKhDVZQars1kalTxM4wxzN4HKvsv9O3Dud0FHv8lKyPciUsAJhJOJnDEleae+fVZq9Oa1
mDKc5JK7vL1ar300Gni2LBvMWgJn22tNpWSuKlLe+dqHuRJeDz2YlWmfz5OKqLNnnmypdc0PkS9N
4Jmm8B+GxH7HYu1hCLEMFrAI+onMkOkv3QR8vJWVK0q+lvXsXnMG6MxVprmbGDBUN7x3N3UP1jfd
TgP5KCPnrcjAi3e3iJYpDOuYak7/EqxvlGdINdKWHKEMmjuKZ1DAJaAWTA0zcI/eZYJ2TdZn0bkp
ZqZ1Gd4mWxnOY0ZfNi2J9yyCHwSVCjJ7ya3a81Dr3pnhfOlHGaw3RKPYMrHo+0ACZBsspKw5WpYE
t3dWQbAAQ2K0bGTyJ0rZIMjk+J2m5SsBP3djRzC8IGO2909STOjQZYUKC2tIYbPINJ1EvFfPwkzv
N35SU0/10oSMtjmuKE+dOhqFSlEzpN4uLRM1kxcBhMFr1JWqRR0hHMMGUE4orSirgmg2h3GU6JK0
WzPqW3Uk3ppqIqlC4qTSfl7VlrBmgUG9VrRfdLUJriMyqnkCf84GqhB97TGcPA9c7UsM6Ao1PZp6
uWLCTkDTYeXDwDnX3c5ZG6JDCdDzuu+ok0y9jSzW5Rk9t+8iEzaDmtv1Mh0K95sGQ848z6GuGEe2
4dsn7lWzYWo6AB4T1O6jWsAzM5nbTH2UOmbDG2rkMRPamEKVe6Uaeg37YY5MuE6SC77xjrI51WyD
D512DMZ3jRovU7PsTqyBGtFk69ERoDU6BMzk6VVuLOpa/WNqbeq54oD5ScqThHb3BXxO7/WbXwaw
YGOJLkAzqbIq7w9tlJ5OC7a0qnVq4Yzh5ESBzBJHQveRHyydZO4g4f6HbrvWAixo9I7P1F/aXwh4
LUMD8wLWCBrr3WPs2H3kdH0Kx0ZMFy1Ty/5Kiaj327GQWCscNDlzA5E7zY+OG0E1HOl4yF6ijg2D
E3ljlBaLRoZrxhvZpvguOkooF0GVo3+TleYkGrJbqaL4OvUfKG0okPTSvA6XPvPit0YuugEGRfaQ
ouRahhR6UfainDvmwXVZdDpsasYil52zshVcHNABIZeAVUk854H/0PSIJfkeHHO8Tm0ANpFFu/Gd
7fYysmCOxIbFFg0NvLIpVvHZdmvp1aVhhzptQZNiahAkumgJw4sHiwLHcKzRkvGi8RgqM+hsAiIG
N/hK8wDpLNGGGWVAtXnpINgH8DQW9q0wb/QQQLBb53+kdPQX3kAvwpKTYf3207+0e7ZqElFw7mXS
1P0cCX7YvAIFm60lW18rLv1FYSqigXLkVI2K4eh7+47TQNrzKAY6AeyARlIGzAHHvrerfAVCoDIi
E6S0nc+gsgHxLDr3Uy+mmj5vQ1Ooxb6A5AA00og2YFsX9kzL+mZZFlCZG4BZoGrB5rz9dPuOcno4
hmE0zptADYnfP/uYMMaEoRSlKID5BQDukmcYCCMa0WWNxar87duJIw5SSVNIJl64nSg3KhqR0boz
xK4FwzpIBFQQgztzcsf3Ikh7f69a2DgsCohOgGwM/OztVb9s6TaWgb/2fd84c4JWxxaW1qLXnRWt
JsefdRERSSBw0UxDoGpodO5GQUH0Qs906/dOT5yrEAIGU2suK9Pul4VZmzO9a4tlxxldUF2pTiG4
S2F4GExmN9PgLNVCENRtQndzrNNVFXDxoC2RKpKk64By+HHYpMoqCyu0IyDyXDBAnm/IYXTY1jNm
/XXPYMZI89vj3u1WVCSLZekVOjNlnnYClkOioxJdVoybzUnbtLWFthfSLWVwZhYSEodh5F1CiKmu
IOJtFzEqoovG5xe+Kt0pAm2ndEVzPRCorZLYDReWT6bmQshH2RA2poaYG65a+tSLNEq0EwCqBjiw
yAkXJgooSJvowUkTlm0H0gLCtU5ytbVmFfYGYr3gTELBj/ruZ0jVLj0/UBcS1eFT25TgpYT26lvT
Odq6ZlDunYOm7QfqlmoThKmAaLFKMvn67l5G8qJ0pBgvD4LC3kx5jxaDGkkrmc42sVSoJvJlXhQp
c6mdPtfGQV+qufiAWaQvmIOAszZktHJmlVa4CGL/ewxROnPhBRzKTofcFhtoOUh2uICzgEZ4WqYr
mgj6XFQlVrY2SjcDAplnjrg8wn2Xta/eGBZok643QZIYjbZsyiTdqGFlv1Nw2ndewP44UJxg4hgM
jby31bGciqEVkQ0Z+7guGRCgRPTO6d03ntMtLBCGhiMjTLE/vUIWZlAI8GwAA2G+yFrKr20JI0Yk
2C2rmrGyQUJR5W2TsR8UcFNsJ3NFVNiF2dizUJ5km6Hpl9aqgMh4SfMLrp4R8bLWY37A1mjpSZpR
HWelDAt4HVXvlLWU/djeElpR4PwI4KmnUnHZ3VWoYsYMrWYWHIq5RF8+rPja2jhx7BMKGs5x7tT2
Gmt3Q9khWse62X55ewkmBNyOCxHPQIlcJZcB9CsA4s+tNMemtNRSMlehGUHfMBTVJtFhbUVIvRpn
ZRs4zLPK1baXR/eChdQvsh7UaVqr9mcJ8TcYlK1yXnV6uGqS0b6VKySA0gItWFSwV0nkl586hDCP
DTjyj1H2tc6KQjfPrLwrvqoeqARIShTEmZz6SrM8lGhaKX4n+Jo0q3bekQBWR+ZL0zQK1/jm3Xcc
GM3UC1zoquFUnXUac6dy7ilzp83ak+klnMaPr2RY4M8qn1/QeHTnziiPC1Shw/lICLbQqEXMNaQD
Nw4838hChhLnWq6O+xF+NrAYG6k1gZDZ7bgIPO06UhNtmZdCagWe401cmMgqGKMNE7DV0tWulpLB
vKfgLoBerR5B+GSix55KqySH3aV0jZkHe+oqKovqoudfrnKzBWLhe58gYpSYHeliGHdzeJ1DDSPU
nBgd81GjzvSzV/jtuRpY9a0EbfLbW0Z74dhZTorwYCotSsHM5e0uZ+44bjCSN8HVXFI7aaQS0jf0
BL3uM4Q67lxrdMhQaublAxNScJWK1zw0cnsT2WjNSwHVq4j+MjOxHLMwbf1TJFnkbcEQDO1lZzzl
KuZZ22YNHWE93VBIahix8c01NHPfxzB3Tsny5LlcA9kz4MBYFSrqWRAelnO4kb/Crtms2l66SShI
LyJor9+xG/s8DjY2g5ybE8tEPgd4okN5FtqEaNrAOBEbK6XFedvMKHxT+44mGA/OWFxjq8sms9HI
6npppUmJBBCn8E8VeJw3gw67aui7DVNoWfIl8AS8I+DYRWNlIElkhNJK7XI2pulJixJw3EIu2SNw
E4VIqduQ8su2AoV7s+7RtgVLoH/uWu1Wl6BxGxzrs+sHP8h1mllOf+o0qSVr4wHaOPdQuL2qiSeX
fgyhrtPGpOOpny+Srq/XJrWBtU7Lb0Vjko3ecsveibV3ajiv7R06FzpFb+zOi6AQvQWfHiV7p42N
B6YN7CtxVkpmquZMDLfvlHGtF54LLQtDA6FGJZfR0n0wc9JQq5KbGgsLnApN2cq5BVjmn+Zjqszl
MelXmuyGF75Z+6eqXWLwSsIvpWPR+7YggrfRs6ab+HvruGedZ567o1GtFFA+vQkLQ5gtCtRz+Asg
r/ztPCcmXKDa4c4RU3UXasdpJmx/gFV5vFYzwHxKMcJIl2WQHGucgZyk8CysZHMJOba38oHEf+nQ
ovtEw99dKKrfXucBgmK6Ck4j0hVKXAhALD0Gts4BcznHdGSva+ZjNk40YDng5z9PzNQ6K5muOO9k
zHKVR9GqEo9DxzQWgXj7xRjYW1WLX5N8CA3mhmqFq6yoOYW1FF6ocibr1Nbkb5prQfrdKrSzfT+T
YFVPKDszeb8qWMiZbynm0qcWRATKgRjfOWiv7BY2CbUYgUcXXnLX0lSmGUeJByrWZlARG8L6lbmB
c8qgorYMDsTbpu3l/egqgkgnxCJRN/azdDOCNRXZb2MVJwkBSM5pEIzCx2CO7I0/GsU7p0F5GViS
tjEpTcYLTN1iXnr3DW3gbYXqeeiUgfpYBgPIUMQZTYTCaUSlo+yf9o4eLL3KhCerKTdlhbkwo0Jb
ZvB4zq0upRXQWe68J3OeOw2OSm751FBylIASlHqdF7xKYGblp6TCXBupcO7ob+F5gvjKSLPtIMyI
lzLQGwiKSpjKt+AXIaE2QYWGWSAtPGqTN5mNsxuRn4tbP1rRZXgoYMldjKjUR1YMAxnPLsl1v4KJ
ezylrqUulQahDycrb6qRva5IWP7JteYRoVbJTOgtiDINOWMA9wogXzAinCYHxte1zxY8zfxYPu1q
XegnCW+awDnr5cQlUYCfQVdgFEQD42JQsR9l0gx36Yh9i1r2+ViwxaOyrDYgi/E9EWa3ivICBcZI
WrFu2jIueaAcpQPkrPD1juTTBRiK/um3MfsdbnJpVVoS2XwGMmSBmm6BhnWIPLLwuqGvVsd6AAdC
ScwDOqwjHqj7kUXsq2O/lu1zpaCB38T8T6f2bGQHOKGpz5/IHhFE6jr1okLacw7mu16XsJBdBAoo
orR2M/wCrykZSnjRSuO4yFulWjZDJpi+XOZ4k4C1iw17HY/mFxP20AS8LmznunrM6WzPmKmB2rXj
1HjGYK9RHSJkCQijp+PuoIrGNASacxKavovcIdLxE9bfR3WIpJ3PMZ2u/zRdwl/OfYobfc8+lBit
Ap+ABWHQMzPzYqZzsf1Rbh8nOrce85ybbXsfB8/HOf+8yhOJgnYExT7kjgoVBoG1IN38xUD5yFao
MaFpC3HaX/OcqnxEDkFDzoBk0JhIBp/GOfmNLCgxZHgX4MbgrB7CoSASNFHZZ1oSGAQV1V2LFcKX
0MO940KWG87CsF+jFbVSKpVxF/2ditr+5CjvTndO2DsRaYo0ZfdeiCTltKArl0mcbAWkR8ikbuDM
WqXY6NEp/gD5ji7p7462kqzx0ktQ0/S129hTZ2rQn/ZILpgIjz77elePecNzUof9qtvjU+GT4Abl
8cx9cJGLOo5DtcJd5v4AzWxxHJsdQFjUvoRY3wg5piUlc5MJcRs0quO1i8HVQYd7TO7Biavm128/
kDqt+bMERzyRjVYxWbjJN3mRPSe+lUug8NFWGRt/rYb6MeZc/6Q7invZ+z7gWkOKL/O4BS/cmyNt
DbrF9WgwSBq1+jGU69+kMjWu3VqJT7XGdk91HSEoK13lQIwhNuq+IeEXQxzTwjxjZum52cJV0CGD
1MKUbNApFHzaDGZWSBSB/BRSX0U2LgrfmFMuOpchv3TycJXr6SKM0VOKmlXjByem9KlTs08j5Ooq
WFe9oNJtD7iRhgYCswro6iC5u24KdGJMdRMk6awob4dEQtGpmI/tnZSemlYTUzbTTvJhFqv6JnK+
tg0RWxMxWjTQccl761ivoWpqgCcjA4dWn8bQTlLFUEx716N+guTTBTo/czK+uW0M4NzcEwM9RgaV
Zo4bnw0GqU2bniBFvOorbWNGKBKCfl4VoT2gNAhLs2rBfsA4FDoyFLnOW99c4SF7C70InXvG3ZLJ
/JWGImZl/A6V0kmYGHMrjY6V2MA9NDMlaFce2ODQyPDy3dyLK5aH26AHnxfdp6w0rvmeoGC1TVOb
CcxKLTEQXdqwXCgFaPBLhEXOECGfBYE9B182oxtykuuczNZeQjI3l4LPEcwOUnkx5NYKnv9tC2ZJ
18FNZt+q6nsKkMezC3RanMuKBMsZrhBS2thMgyS2tQqSfu6h2XzBHHX+Oajdb56VSOdDwZezqBpK
edh9Av2Z1XOPraXWrnPlJnr23dOQgYYHiUVL2jyElTGN72Fk8q/V0cu2jobOE8VycWiEFqTi+sdW
p3+2lEb9YkZqe1zBaPgH3C1AL1B/XHedhYIBxCre1ySPkEweNJSC3HREpS4CDg9FdZN8RiaxWSlm
hbIbMggMMXVM5vEUZr814F3awI3YgDku0Pb02zw40xrt0igr87ocW+tTDWX56n/W/z13f/+XeA9w
b2x/USb4a9H2xS/aA8Dje77x6R8/+Ub1CCAYlySHxOxN7eUn3ygfUZF+5jZJBp/YmfGA/IYiLsaa
UiZo219cB8JtUhhi6B9fA92Bpv8d5+ioeKTnlpgimqarULVhiBkE32cYAnRNKy1VdGAjwUNjmRcW
Uqa56dyEbo6kSags44GuRCu5NwFMLflo/mGVaAY631CdjukJe6euP36NGnNNL3mlMG4Wwk5eMv9j
EM/HS89tz8Gcfi1UbY002CpHKiccy42cI5HKYY7zU6Wcm429Mjv+LTigOCw3ehEfR6Z2jTrXhWEi
gVHo17qr0ImYCWBZ7/mrAcFQOy4+21L+eeyBMpoaE+UZMu3yLK7vxvjz4JETIFlj9CZDHd25ldvH
DTrS1P0vUr3/mqMcTJfiCmzZMh+Y7GaYJcTQDqp7A8mkvbBd/aYyvQ0q65eJq9Pk9p0Ee1huRrdr
Z6EXX9ce8kl5xQSG0X6rSwckbnkrpDNg9dOZODKPYSlaApn7LqGDXOTJmdD4e7bzXnPw7IaXH9Fi
2lYjBmPX7NW7oaVVK1+WdICOhZCUmbpJXldcGsNwaaETQREumkejtZQAbbd8mbcfYL++RHVE8JeJ
CWwKqlQw9rJCxoLtzFGhfgDCD7Y0OLObcoUypzJrB8NYRr56qbtIqDfueBUW41fEQrUzokLpODFB
Xlmz+0GryxU0oCazNlqwshQ3WSLTcdbH5QZNuWhuohJ6LNcRxE34bN2Ik8U67QaGRxFumwGrW3aA
WxitMWdZ5hob19FOix4glg8fw7Kp1O9D5w6zrh+vGxSlxooEj7P3u1aop+iEnNthc4r6QXGCGLh3
+vcN6V9mCTtW8i//6oBc4infEXE+StqU+q6b+3L4dI9qTw2L2yM1gfitEOmob7J/74/evtBv/xId
vuBmo8PxbPP9eqzpmd+6Srzl1Zof9//8h6oeMTIAbTfYiceff/wWZ6n39GtLOWISlP6J4JIRP7R2
sPPPVumv1uHtV3xc0Lf/ZucFvmdNWosP4RG+7rgQUZ/dcT3TE71cgr0r7CwBr2eQPhF7ix/W9PkS
OMKH0ESiIjz9/G8twfZHgox1wARz8L3eWQLyVGXKVP6Vddi7zLN1sPjWGh0UmCGmn911cMyjKR0m
ZX38wW79r2yFvRd4PCzHP/75DxJjaogHrYFiwI5kGGApf77l/l6A/xD2YAp608/j3vufPw5vrIEm
OmAHLYKmHYlusEGA8/SpdxfBEBuBjtvPX3+4jUCiLPL6gxZB1Y5AQdOsFribZ+bAto6gHAH7SFQ5
/Tze6ANtAQZYHk3UnrN6aRL3dtEzU2AegZDGFHAQHn921gDiMVsVzXzR5xE/H+8YTFmJ0Oo4bBMY
R7g+BpJEM3/62V0H5Yg2KZTINC9+/pr7faC9AOXYwRGCAZUchUfqT49ugYD6+Xng14L9lFGKabE/
0MuDejjYFpJBGsD3BS33r0/8/O31Ix0CWPo8zuPifDhrgDoD0he6fLBJYK8TY1CAfIqS9rYB6kk6
85iEUR9tG0wFePrDh9oC7YiqhCxm1XYOgIM4FJNz1CaeFubjbQGADI8++gCP4BzB50Ujk7d7tv8t
HAWNB1BjDG6Inw8XCyik2HQWDnIDmnLEZzdEfenxLXf3vmWJjg5TPpSnpp+PtwhPRuBgfyhovql/
Mar5aA3pXT3bDTbuUozvqpS4px9qKx/LHz5WKwXo6aANoZpHABlp0f0MgfdMAl6Brj+Ix8f98GR8
P5BrFEOPhxpE2Nuh3dRVXX/9VJAvEjgQNnzYIJGg5XGH/vt2UZGPEMUSo9pc6dlRwDDqMiMDukJr
Vvx8OLdIzR7wPrEbtov/An/8oRuCvBEmOAUixqfsePdUYCYNwkgdZ/G4JB8vawCrc+gikDeCSUPV
iAnU6WfPVyAYyUA4TYmn3PrDLQKdDfVQ+6g4RwyDyUJf89VFEKUkkLrqz33y8UImrLumYroOdBSK
dcQ2MOGc3vWUloPYqJjBh/11+uHXH9JTHnwccBKaGCYnQ3r82TGTkJsL+l4LoYJfv/5w68BMtYDu
HRYxaEeMcFFZFXCfZ35ClFI0U1YdmBmmnw9nD6h1iQH6g95eo3sLsQqkC+ynZ29vGUc4SLiNacd9
0Ldn0O3QtydaBElOs4at/vizuwii0ki9CqfxaCw/nDXUZFugZQ/aAiren/cT84KvLYJtH+kQFxA5
PAWTHzaHerTU/37EyFkgQyLyQjFo+tk1CHgGMcFMivW0TB9vN4h24YG7QVGOaFnRZxLDds8NAttA
ZsgfEojpDh8oZcKLCd3vww6B+VhIAIj+WlxkU2xkkMkAyPn48f+GM/gXVupX/3ruB/GPqXMd3Fev
Nbj/6g9+Nmxf/v6pWTu14ejI7vzhzZDfP977z8b2f+/0HqaS+bNf/iyhT/d5+udPL/jy1jv3+vlW
P//PTXBfbsvvYDWnbv7TYwrFtn/+Az0WH/DuVbn9cV/5Ox3VqZP45wP98x87j/tsF7x5/araJs8v
+9iZOfSys8Dfls8v+1jkP/Sym205bNPt8wsz0SAKhwdfOUi23/1t/OpKP5bnDr3FyTZJmt/+a5vk
/++3023lJ8HOClGEEJ2AQ+9yui1ToB/R7iI9llIOvjb7NN678FSeOPTCZ1uIR7Y/uvv7/OcKTKeU
cRTM2aFXP9/+8IfXz9BjMn3oDS5/BDz+zwcVT/7U1jn0wlfND2RT78ty2Lm4iZLRz/9DWJ5/7+hf
NWm4vft5nempH8PoQ5/60zbcVrW/3cHAICMigtRDr/05YE5mx2A9BX6HXvhmmwTxbxfbH83PhxQr
QplYxBGHXvxLXTN38YoRf3LYh17/9/uq/m12j9Jd/PNhp6d/xBgcevXzLcYcg1WXO3v8qQhz6NXX
TcjVd8BCv2BjB1/7r6RCJ0f77x+dv62Sduj9yib9a/f0C1p16HKdB2NW7oYDT43J/4CHvSmDvNnd
QX92PQ998r814nTgx7hgiEoI4j0/aX/2bA59k/NtKtbplYuTbRx88XuPGGc77Jzjp2enEH7o5Rf3
sR/8vIwwQI+X1ultHnzpfwGef+B3neOxfgQMyO2G2Y+zA/8B14UY6raug+rFHf5EPxy6SpOf2Ubi
RX4u+fQZnu7wH4ilTnAFf3n9/8AWurnnaHn7Mf6fle5DV+hs+4P1eb44r/aYDr3N6/boN/zGb385
aCI4CSAKZ1QFSB+tfIZMfj7nX3mq1/LNX9iul1noT0Tza/9sN8UWf/E9vt+W//3/AQAA//8=</cx:binary>
              </cx:geoCache>
            </cx:geography>
          </cx:layoutPr>
        </cx:series>
      </cx:plotAreaRegion>
    </cx:plotArea>
    <cx:legend pos="r" align="min"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val">
        <cx:f>_xlchart.v1.9</cx:f>
      </cx:numDim>
    </cx:data>
  </cx:chartData>
  <cx:chart>
    <cx:plotArea>
      <cx:plotAreaRegion>
        <cx:plotSurface>
          <cx:spPr>
            <a:noFill/>
            <a:ln>
              <a:noFill/>
            </a:ln>
          </cx:spPr>
        </cx:plotSurface>
        <cx:series layoutId="waterfall" uniqueId="{E002E60F-ADB4-4C7A-8771-A45BA778DE3D}">
          <cx:tx>
            <cx:txData>
              <cx:f>_xlchart.v1.8</cx:f>
              <cx:v>Profit</cx:v>
            </cx:txData>
          </cx:tx>
          <cx:spPr>
            <a:gradFill>
              <a:gsLst>
                <a:gs pos="0">
                  <a:srgbClr val="00B0F0"/>
                </a:gs>
                <a:gs pos="100000">
                  <a:schemeClr val="tx1">
                    <a:lumMod val="85000"/>
                    <a:lumOff val="15000"/>
                  </a:schemeClr>
                </a:gs>
              </a:gsLst>
              <a:lin ang="7200000" scaled="0"/>
            </a:gradFill>
          </cx:spPr>
          <cx:dataLabels>
            <cx:visibility seriesName="0" categoryName="0" value="1"/>
          </cx:dataLabels>
          <cx:dataId val="0"/>
          <cx:layoutPr>
            <cx:visibility connectorLines="1"/>
            <cx:subtotals/>
          </cx:layoutPr>
        </cx:series>
      </cx:plotAreaRegion>
      <cx:axis id="0">
        <cx:catScaling gapWidth="0.5"/>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_xlchart.v5.10</cx:f>
        <cx:nf>_xlchart.v5.11</cx:nf>
      </cx:strDim>
      <cx:numDim type="colorVal">
        <cx:f>_xlchart.v5.12</cx:f>
        <cx:nf>_xlchart.v5.13</cx:nf>
      </cx:numDim>
    </cx:data>
  </cx:chartData>
  <cx:chart>
    <cx:plotArea>
      <cx:plotAreaRegion>
        <cx:plotSurface>
          <cx:spPr>
            <a:noFill/>
          </cx:spPr>
        </cx:plotSurface>
        <cx:series layoutId="regionMap" uniqueId="{FEEC0123-F092-40D7-9021-62E3091ED6F0}">
          <cx:tx>
            <cx:txData>
              <cx:f>_xlchart.v5.13</cx:f>
              <cx:v>Sales</cx:v>
            </cx:txData>
          </cx:tx>
          <cx:spPr>
            <a:gradFill>
              <a:gsLst>
                <a:gs pos="0">
                  <a:schemeClr val="tx1">
                    <a:lumMod val="0"/>
                  </a:schemeClr>
                </a:gs>
                <a:gs pos="100000">
                  <a:srgbClr val="00B0F0"/>
                </a:gs>
              </a:gsLst>
              <a:lin ang="4200000" scaled="0"/>
            </a:gradFill>
          </cx:spPr>
          <cx:dataId val="0"/>
          <cx:layoutPr>
            <cx:geography cultureLanguage="en-US" cultureRegion="IN" attribution="Powered by Bing">
              <cx:geoCache provider="{E9337A44-BEBE-4D9F-B70C-5C5E7DAFC167}">
                <cx:binary>1H1rc9w4suVfcfjDxm7EUk28gdnpG9GsKlGS3692d39hVNsyCb5JEHz9+ptlyT0qTNnyYDwbV/7S
0ZKISubByUwkDlB//zD/7UN5ve8fzVVZm799mH9+nA1D+7effjIfsutqb84q/aFvTPNpOPvQVD81
nz7pD9c/fez3k67Tn3CI6E8fsn0/XM+P/+vvMFp63TxtPuwH3dSv7HW/vL42thzMN3538leP9h8r
XW+1GXr9YUA/P37b69b2+8ePrutBD8vbpb3++fHRHz1+9JM71D997KMSLBvsR3gWkzNBWagwUY8f
lU2d3v5cIfg5FoRLHH7+x7585vN9Bc99hyGfzdh//NhfGwMv8vm/dx48shp+/vrxow+NrYeDs1Lw
28+PL+uPGl5Vm2Zz84tNczD58vnnd/zp2M3/9XfnB/DWzk/uIOG66L5f/RMQmyzbD4M26b7Pvnjm
B6CBzjDnkip263V0BIrEZyFFWLAQf/nMGzS+15rTkBw/7eCyefugcHn0/toMj6LrOt2XX3z0A3Ah
Z5JRxEIhjgERZ0pgrihRN/8clnynMadhOXrYQeV99KBQ+aX+mPX7Ry/7/cdr8wP5gtiZYIwhqcJb
AI7gEepM8QNuit78mnyZEje0+X6zTiPkPu+A9MvLBwXSu2HY9/si29cfv7jp32cOCc8QwSFENX4D
gXQRwiEjWMlb/BwCfadNp+E5etjB5t2TB4XNxb5f9vWPzPvqDCmJFAWH30n7gp8RGmIaUnmT9vmX
qXDDmO+w4zQWfz3o4HDxsNL+L72t91DplT8+lmFxxhQhUjF043rI8XeQUfwMhYII/iXSOcj8S5ad
xujEEA5avzwstCINNfmXCfzvxzLMzrhQkiFGbhByqjP4dag4pwqQu6nPb0hzrxmn4bh9zIEgelgQ
vN7nezNATvnikh8AAz9jkhJMpDiZ9A+1WoiwROIGJSelfJdFpxG586iDyuurB5VOfjFmX/1QRAij
ELqgELv5dxy68JmERQvUaLdlsluG3WfNaTRuX8JB4pc3DwqJ2OZQdA0/EAt8xhWUW7CmP4WFQJBl
BJRcDN/8GhY0d2PVd9hzGo2/HnTwiB8WMy509R/K7wSdQZeFwfL+5NpeiDNMOEbQcTldef0Lhp1G
6J9fzYHq4mGtV672VWUfPdmbrNI/MMsTcsYgzTPIIScJxA51GCxnvvzaqcNurPpf+6r9f99j22mo
Tg7ioHX1sFYwV1CK/eC1JfQuOeMIFo+3eeV4bSkZAElh9clvsxI9DnXfZdFX8PnHy7ioXDyo9PNs
D28CDBp+ZE8ZqTMKDUxJIOV//ndcJ8MaE4VSEXzblFFOgfadNp1G5uhhB5tnDw2bj9nyH2iaAW0Y
geqYsdtM48Ajz7CUihNyG/+cau3Z/nvN+hpCx8+7ID2sJPRk39f7YV/8wNYMomcChRRTerpQAPpA
foJF6Olq+rssOg3NnUcdVJ788qDC2pPrfl/+SEjCM0qVFEJADrnTlIFQRkOJIcvwm0jnrPzvt+Mr
QNza76Lw9EGh8NLW+f7PL0n331/4Qy9ZUgzdfHy8CyPYGQAgQxXeNgSciHW/HadR+PKcg8LL6EGh
8HT/EZr6PxAFcqZQiCT+sqlyvHEM6xgGLTIKLeQbSjhg3G/OaTC+POeA8fRhBaZn+/qwgf/j0MCQ
LAjlhJMv6/2jAKWgGQYtS8HQP3pld5f732HPaTj+etDB4xlszj+gbfzne9gn/qEbXpifhRxJWOSf
XD4qekY5FF/itvYKnf7L9xh0GpF/POlA8vxhZY1n1ynsr+yXH5i+oXEPDS9YCoov+/THJAHVhRBc
ivB2jxIi2hFJvsei06DceRkHlWcPC5U3uij0j2wZQ5qA/jwJ8cm4JeUZFeKQYm5rYKfLcr85p/H4
8pwDxpuH1Ut5ptem/6ENfHJGQkgSITluoSjo3BMeYhWeFlB8hyGncfjrQQeIZ388qPTx4qM22f7R
/37Ra9jD+D9fwsa/X+ri8IwhElIKPZSbf0cRS0IWwaBIgqR/U2Q5LZQbu75lzmlYvjznoPLi9YNC
5e2+0uWj5/uP9lse+Nd0kgidhYjDzrw8ZoiAQBUKiGLMSeTfZ8RpGO4+60Dx9n92fXW69LtJpjes
OPqLf1Wsis9g3wrUj1+2UPARK0DuBXUwFyFhN6xwILnVk37dmtNo3D52ZPj/bHHq22uoadMfqhdC
4gwqVs5gi9f1eRiqg2L1NkPAr+/WTt9lymm/33nUJUH8oOLRZx3af0AwxG82FNGtXihER8hISCGc
A1++7I44C/Hvtuo0Os7jDkLv/j93cb+u9P5L/L6FNu3us2r+jtj727/9/OYg5XcevZ3gJ+PZzdy/
/PjzY4TA4X9p8Q9DHBHjKBj99ffXIJb5+bES0NBCgjAGS3vo9XJYkEyga/75MZcg22Og3AthbwWi
IAHM66Yfsp8fE3EG8mRgKIdlDIG6AVqVprGHX/EzkI2BRlkKLKBTpkCg9OXVXjblkjb1X364/f9H
ta1eNroezM+PYZz25q8OZgYYUUFh8+CwbdN+2L+GAxDwR+j/mmROmkIrfpGhrWIvzAg7/3+9/78w
7uHz7oyrsB65KWexG1hWZtG6Lsv7DPP55hjAzSmAf2F4QOXu8LkIimWaa7HL+q7vX098DdO36bw2
n75tPqxITroFctLd8VW1FtIWCd8pzMz6qkWVCqOM5AxF0CKrcERJNyTn3/6wr2EA8N/9MAPY51Na
891siCSRDEnaR83CJdTV38ICMuXJlwmPxxeqC9tcLXxnUUufITTR6s0U5iF/usihnuNArLyPqqVr
oWT81gd+5YUkzPS7L9TKsB3F4QPHUon5qslsYjfU2Ezvvv0Bh4FOzNpD+Xb3A6Rep3CwhO2mwojp
ii8kwZu2MDh7yoosx8+QLWyx6UxXLyIKS4q687DOxv7i25+PDq47ZcDB1XemdysqUzCzsJ1N07Hb
SCxjQdCntiDdVERdOo1VZBcRPG2mFBU7i5tG1lGQSlxBC8HHx4eZe8eCMl2qsWQTuEBitiF980mw
Sd/zfl8D0IkKDTB1ksvAdstixG9hszRRMtr8hZ/pTmwoZa65IT3bFUTr6xBOaD2tA13Yjd/wTmxo
gom1XcbYrhzE+CuaOhrNySr8Io90IkNfTnnb4o7thiZY1104B2O/5W3TCE/znWiA5xTJpcwhGjTU
5puF85lGXQdU2vr5xwkHOF+CujFtENfNIvhLA6vh4ddqGIJ7YudXJo9w2G9kaMNpZjJeG1TtlpQG
fTTrwvT3OOgwCU9wTzjkV01BS4uXJG4CuVbnU4/acVdOC9LbTmdUeX6MQ3FCm0RObSDiYbB4uKh5
U4e7tUblvGv1MM1+VBMOj7tm7BIyVzJucbG+Lfole1ELrt5+G+uv+coh8lTMEk1QdsQ4mPWuNL0g
T1O6NN37gslivsdVX0P88PM7sSiTaVtI0cq4L+lyGVRr+EKlqC+jb7/E14Ynx8M3iV5CcA6Prejw
HIX5TH/na9Pu/IZ3GG1H0UBjn/N4LAGBoUyrHbWBaD2td/hsNamXcsllTM1YAAaLnIPIhItePT/A
4XOhAtapGbyvUNXVly1i9bTrc7FOL70cdChc78Ir8EIMCmYeK5PpX4U05uWs0265x/7DTD/BZ+7w
uVLjxHKbirgqTZe8FlXV2V9Jt6rwaggyJV5BrUv4pd+7OKwWS0+g+8ZE3BI66IthJbOKsqKaQj8+
c4fPs146PuBexIVJW3ppKjzKKLe0vy83H9xyyl0OpZc0T8NqgvnUJUvbb/OUCPGyCtaRX6VDUhW7
OcVL/VtZSfKHrdOpvsdzX6t5uMPyck4T0awTxN1Slu1VFphEQGVfKCjr5DDldIjqIV/Hjc54W50X
85qKLacTad6M4cCtp4OdaLAkPBCyCJK4EoHdEj2JWIqS3DMZ0YGWp9yLjyc7G4dZd7hTMQnXvtmt
KBmHHUvWtbxoFRHLi9RUzac2oFN1QVdZs+czIbh+hoWU+W+ywIzdY8pXwh53Aoesc9Y2k6ZxKxJD
NnxV1+08T51f0OZO2Ch7wtEy5yLug3aK0wHRMkqJTD96EY05QcOinss8T2mctrP8nUEqfW7CoPKL
2cyJGR1J6zwIhIpZCSuZjUWyWiOr+8XcM8u+wrJDI/huzDO6WxieexkPy5TgS0n7PvxzbhEwLsNZ
2ES1tm0V4ZW36Ye2Wg32g4U58YNMdQmTqOcxl0llo7bDpooWSwPPdMGc+LHStegs78XOdgzt+DKm
25U3wdYPdidI8ESFdd7Na2xsOsRrLfKI921+Twz6CiWYw31o5WfBDKkhzrGuNnhA+TZZGuw5qRzq
w6qnkUg3a4xh3RiFGXpfp/S+qvVrpjtsRryt6Vyma5yKZXhmlzqEWqDLUO45bxw6Z7kdWtIvaxwk
lbrE41xsEyJp7AUrddhM2pG1QwGjDwmmm4kIE5kKaT/bqcNmWeNVjgJgDQacbQpix4gXgvrFUepQ
OQ+DPpwSs8Yd0uW5UXW6GRldz7/tmQNtTuQL6vC1Tli2riiY4ilg17DsLMZzOhRtHQ+T4J5v4FCW
jGKs8yKZYgLEfa2GJt8h2hR+y3HqUHaooRSaVj7FDWX8Eo6y2m2+1J7hhjqURUNVJnLNbZyakj7R
ZSWetXPpabrDWEjUSVEgMsRdkydo0zNsNiKbi2z7bXC/QlrqkJYlqSmCFdo8ba3nq2JIh6c2SUpP
UjmUhf5oMCKbD+e9TSfzhkyhLF+wXvLMb94cboO5m8QKpMcuHfEMJaFdN0XLfl/UUt8z8b/im4PI
4O7gLA8KKmUy7royQxExFkedUtbTdIe0pM0pTnI5gueD33sM9V2t5sQPVuJwtmjXPggMvzWd4g5H
bOS+prtsZTKxMkPjTk3QNMaH0Y2/Yw5w3FlrF+HYJqWB0edcZRsrCxtxjnNPtztszSiTDeyLw+gU
X3ealuepTj07W8RhawH3NEmdwuBqtVVcCtXDyovPfrXBYRPlrmPmgYikXIpxx4ZkimY04gi1yeCX
oojD1Sprcd2Q0O7qca2jKdPXNl+Rn9exw1Oz9kPbZJPdVUVGI07Z78FosOfgDk/DhPVkyYJhJ7qw
3ppZ741djefgDk07o+YcKmG7y7nKIp7rMrI9Fp6jOzwVJA9SHSgwXVn0zMD2yMtEpKXfFhV2eDpb
imsKI8crglvCorWWnG2DIZDGb85gh6q4m1Vl23SMF1rVfRSQlsXthIcPXskJO1xFOsF9M1eQWRNT
XqncoK0p8mXnNzo+ppPtk5akC7PxoMgfKMevDCWv/IZ2mWqWvFqWYIh1FjyH8Pj7goVnrxA7PFVa
VwLVYojzKZNbm7G3TZE0foAih6d1YYJeSWvjQA96U+biqcBd6DfZD5KMu/ELtoWn1swy2NXl/FEv
6D1mFSgcPfaKkMNSqac0gHy9xDCsGaIVm4xHiyGpX+hFDk/HlNmsoP0Qg+ot/I0OEAcio1fkV2kg
h6i2K3FYJo2Nq6Zft80s/sx0m3i63SFpInUnRt3bmC39sqmqFkwv7tt5PQxyYnFwEA/cxVTVnOo2
qIYYdvvVM2lS9KwMkva9H6wORfGAhx7uGITpmCVZRKrpNyG1J6QOR1faqDzJChv3bCQRkvPvZSdf
+tntcJROdJ40gbGD3LyldnnGqHnmNXToMLSZkiQdSDrswiQINkGePNVr6NkfCB2GItS2Yg1wsIMb
Y15Ui/hd9kvpF1oOJwjuzpQggzq9b8AnZVa/atLmPKkyv0geOuyk7bSQGRr4u2YdL/oJP6HML4OG
DjHbhQ28aWFtx6v0qWzmuO4Tv23W0KGlLoc5sxaMbqt362g3ufjVb4Y4lCxV3rdrASDSrPizn9Ur
uXK/OHW4z/EuhrYbi3mZ+BAvJkdv12XAcW6J2foZ7jCS1Mlc51oNsQlASoDr4kIl6je/sR1GFqU2
DI6vBjumoboNQr6nivglNlAUHrsFJnbXlSGk5EzzOWKGBlulxOhFHDjPeTy6NKMYKBuDXcff9M1W
QhfbxydUOYzM0qyjXbYMsZUg5piIaSPU8bd+gzucnGC/a1nqxOxQ1l5MJeztdyQfvGYKqDiPXdJb
GxZBCYPLkr0ktv2g6dJ7esXhJVw9t4SdVGbXV+Qlg7FnO/qO7VATTVoQMiNoG2MSPrUyza86OnNP
rzjszAwdS6hnYaKwlUdrmL8reeZVYFHlcHNWlk6FAubPZBnyTUgT3mwxVEDaK7RQ5RC0nSqawF7N
EKe03QfT+B42H955TUVXrDUSEvacgF+sTdm2s4WOCNz85FVHQEPImYvZKKAfPYPh8/zSNuHVPHae
DJUOQ/NKhFRkxMSyIM9KEBzu4LA39vO4dBhq0x40l3Yc4rAtX9Gg3OR95lWkUOnykwX1kpLKxBgz
vJkq1G8QzT/5wekQdIEdBSOrwYCagf+emvlKC/bGb2iHn3M/JIXEQR8vqJyishHdeV3lfjIM6gqr
GjbVagStUAxbSOu2Xpvngpj7NAaHt//nQpxKh6C2xabI0NTHDWhtysjYPngSjOHy2s8zDj2ngEBU
pBYQHZePBiq42cg/vYZ21VQDJJ6s5Y2JC56+ntv2Mqwqv3noCqnGRBY8L2kfr2OX7cYpxdugrD/4
2e2QU680Mf1cmFhl7aagy/NK3ld2HnhyAkxXMjUF0A8eW9HHWTUyG/WC58863s7RlGO7bPzsd0jK
inqui4b1canJH2VG3wdt8dZvaIeiMygeSy6SHvg/movR9ChCI/XbqqPCYWmKM6Z7gsFwit5XY1BH
NGh/9bPczaFz1xZ9mJmYYU2n3UrsQqNallmx9fsAh6c0S1NpZQlTcg5e6Qq/1Z3fWpwKh6OlZh0s
mGHoZFGvhlC/SAj32oairkCqlEtSdePSxySpcBxIPLxC6aS9lL5w0Pw4hWIxhmzUMBOTcF2ipe9i
Qj3VaZQ7NK3mJBhmk/VxPbZhFI7ivJtSv+4wnHo4tnzoqbVUgcshPD4ZF/ykZLMfh7hDTzWlpc27
tI9FktaRWJcnqtd++2bUVTopmCXhjIs+Rs34kqDuaR8OnnY77Ow17E7wKehiw+V7jfpXZdF5LeIo
d8iZzLQq0jbvYw6eiRSI0KNuqaRfPHTVSAPJuyBvVAf7Nlm36XHxygbqnRfrXSlSGMI6q2ZhF6ea
VHk0QaNiZ8OA+znGlSLluQJVWr4Ab9RSbaTl/HWpw9UPUVeKNOaMJ6C16+JV9XiDDH0OmdRv95y6
MiQb1LJhcwPTpVE0LCDWLoXJIqnGwquHAzv8xxwFLXCo0rkG36fZJDY1NM/iJKGd3z4CdeVGS2Gt
7KukjWVgim4zTm31ySoxeS4aGT22H1U4pJMK2rjPFrOtUp5H4CF27jUzXcGREPMswzFsY1tyvAk5
iNjhxlzP+Mgcxg4lKPAMqdvYUJEOEVpxsS+WuU4jP+udbDrrnvfTDL5psryJ9FC9m0vkl/OYm05x
M1WBsOD3WrYXiwnN+VQ22YWX5a7eaCQjWdpyauM8Yev7sEnSCypkW/g5xhUcEYiTDC8Aq6qTzpwL
KwmNWNLwzvMDnLQKm3FFU7cjeJ6Y6bLv5busK/1689SVHImiwqAx7ttY0OGNTs2rqRje+PndSatp
skykLNMuFrX6o24mFGVwnYGnUxyqdtAyl4Gt2pj0ufxDwKbChS2q0XPKOJl1CIN5WQlrYmCqijhI
X6JgCcTOzzH4OMz0SwB79CWMzsbFRgy1V0V9n4rpcwl6YkHjyow6PYO8TuImHnmRJhHsFucQbISe
i01aqbS4qNplemMrU14SQwIeD1nWsbdwxE10L6H/Z/o3SlT8ooB9yeYiL2rKI1FqaMancyfDKVpp
3vXvpg4HdhMuXV3smywLug2HwhJvEYNe+060drbbEkGXbMNhl3q+tF0g8xiLOaOXSZNPywaF0E34
LQBl73KOSG7ElogZxpxKPaznaacyA6ft8GrPK4zndWvGitR/zILS5OVAeZD/aRDruliuWI1xP8P7
btthZbs8HJnc1AKjYsMXkdqLFDWpesplDefCwm7Fb7BUUzRi3l+22vRrHDZKLudTVY50O/Y0ZbtR
TBRa2GU20k1atlUD9axSy0b2moioanSPnkx1kqvLkqCBxit4e9owUoyX6xpUz/t6DOmWhuO4RnnS
J+ubEuWN8KtCqBMwq5laXljSxJxlDXR9gginRPlRy1V6EZosUEiWbZzx6jqhxZtEaD+7XZ3XCDsx
c4nBbmaT2KjyKmHIrzlInCjJRlCmIOggxXCt+RwlgSoiVaLG0ydOZdOHKeEFbNrFKc7zaC66Tzzv
/Yo+4sTJHI63jrUIm9gutn0Op8H0RUOGyi+UESdQZlyHtsbcxGlf0KcU6ldQ/tvhd69QRpxA2Vfp
OI7t2MSFTO2vvexWaObXcvB0uxMpu1oPcExENbGCpnLEcP40W1O/k2bUFXmFQGFGZdvES9Mm1bYJ
pzyeu1B7rnJcmReqNVoDAjOSpxWbd9jUdo1EwIpu6+V8V+o1VN2UBNnQxLBR9Wlq6RULjN+JDrhL
6DhHtXbqx24RTZyFCnRkgxFzuSEqx5/8bHfoOrJuJaPFbVx2apWRaDoCe+wSYz8tBsUOY6e2LlE4
p1AgwHczRlZM+U5r7VkguHqvVkxJvqaQwmGPpt+Aooxv2mAKYz/nOJydQjgqzXTdwKnasrziZGRD
xLue++n7qav2MnmdgpCpgTBcW3GV1ST8A9a0i18rGDukFXPVrZWBehVaWfNlQhMbi3AQnpPeWYdg
UlqlD9kp11W6MVOXRnaoKr+A40q+UI9mO8M6OQ6WmlxnoDa/Xitb+Sk/qSv6YpjUeZYXbQxfMDAG
l4Wq0SZMponds3f4lXN11BV+wdnWJOGlrOO1RKR/2xZ6bDaJqHG7nUwTvIUDZ8+DQJX5Fqq4Qm1S
BYvR8yxgrPFD39WHwaFgHtoc6s9p6TK5CaocLqCosrot/ZbRrkCMh2SFNcshMiUDSp5UOoVzZ0u3
DKFfd8qViK2h7eF4La5juABdF9E85RON8oKOngUWcujNzVr1NYYPWCwG2fJq34N6/4NX6HBVYuVQ
LYOyax23fW02c0o+rQPzNdxhdtqtyJhCVDHUtuclLq4wNn4tgM9HKO9I0asgCNMJbhCJBzqaTRFQ
2GqY1td+TnHK5SEr+xRNYx0ntpc7m+E0qpj2TJWuTmwS8F21NSAa634O/qzyiXzoA0g3Xra7QjGT
07qhNapiqLWei3F9UnbpPXe5HObbiaWiqxNLZ9hn5H1Tx2bG2RUqexnB9+5OfknMlYpNBddyLEgV
k0I2aZRL2V1lwtaZH01dwRhVc0N4HVaxYHW+6ZS8KCha/PKAKxnr2zpNE6XrWNFsemr6im7EkI+v
vo3pobI/5XinalZTsYwTgvxerrSDkj80qdqVIWqaHYdVXe1XY7kaMrnwRHKSNnFoydBGGRvyA7VC
1fjl4sP9YndFalWgTTcqDXOT4Td2CF+nKPGc9g5l4SaLQYY92A7dNbbVPbTyV4tqL3jhzt9jw2uY
jEEBqsAdEn3yelyC9k2dMb/TTHCr1vHopa6RDbEpDzFYvmorwuJBM+nldOJqyVroLoRJVZewGQ5d
iaaTrwKaak/HOFWzXYZ6sYsuQSEAVzht4PBh9/taqmb0HN9Z68KFNEnSDn0Zr734E3pHzyqRvf82
qU5HM3K43ezuZKRjCLvVcEIQDq02SR51xo7XE+n8rt4gyuGshuVbnSUHt7cygYajkZcVZ9ZrupPD
F0TeNb7BuZ3XHoxP0gzaTgi3EVyp4pehiCspU3wVCzPQf0PTgJZtrUGPsMnrOh+9mi9w68Wx+XKc
khYq2zJGGV+2Mg3Dlw2c53vthayrKlu4hg7X1AXbFKVzc5WHKHyOccvsPdZ/7rT8czwmrrCMw3dJ
zpxbmDrcsupFh1BtL3Qxdv05LMQsPoe79LjZdqycm6fBAquCp63Iu+p3+LY2em45Xi8FDRYWqTWx
cLvCEhTFi6pmM95UXbfozZpmyfpnkyzantct5NyNZfn8gVSUPhnbfLhadDaek8ROMATcgZFFYaXp
+jZDcL7lVXG4p+JtrWVrtrBgoyv8tp82WQjKz+d5mwXrFv7a6GcEJ83oVUjCV2keQwq6xg4fDiTv
0gTlz0dVqKdY49QvwRJXEtcEBWugO1rEeA6vOe5eKZS+9JsuToyBteZSBXwqYrKCzrbE9BI35r6L
NA6B8NRUcaKMtUGVrmYu4q6Fuzoue7OW01YtoHrYTrBCSC+54mXm1V2D+/qOMUCdgu8vG1kRB23A
d7SYyvO1LdN3fn5yYk62JBbWiKSIx4Zm2yBZ3w85vs9PB2ef8pNTGqAw1bbobRHz0uo3oKqmL2SW
zvs5R8E9nc2vfYQTdMJEiRS3XbEzMyn4Nhu6vtPR2EOz/VJPcKLtnkX1VyB3VXMgT0jtyMt0l+qh
KM4tmxGow4Jyp6tV4g0ouv26SsQV0aUZ9E6SvgSn1TgAoRt/D4HIM4EJh9ABXDgCjYC6iBFsxw1k
Oh8IuidAfwUJV0QnCGg5VziDuy3STgyXqjTsvJEK9v15Opahl7qAiMOn31kiMhibay0CuKYDLhKE
s+7pb6oTfkdbyeF7nO6ObhbVab30eSwEG85Bcy2jJEN+ixX4monj0UcNrUhiURZrKul5Oy7VVirt
tY4jwiFyyFtUlqJMtmjUV2FCItpwT587NF5IWJpmgKHXle4S1Z1XGnutD4mroVvg1jVtVJFsC42f
CBY86bhfF4+4GjqQFR4uwtXJts2n7io3ZogDRt54hU1XQpcwkY0LCWCyo9Ts2ran0aJKeu43usPS
UBV9wsJAx0Kb9gmoXt936eJ3OSxxNXQpF2kwYqvjcsHluVVDfRF2pZ8UlbgyumCZYT+l6nWs87zb
tpl8Goje7Pz84tBzzsPOGtKo7VBRPZ9jPL1r+6LwayrCJfHH/MwaNXQlrdW2HrvnRdnEed/4JXFX
Srdk85xWKRRS5WB1VNs63KwluyfyHl7/RJp1lXQjqPNXOOEHJDJjE4FqbNNyuFHYz+dOgl3hkh4z
Dq2GU0vVsqnTtumipK+VnyANLqQ+drqqFjhzUTAFB62aFUeyTPonzVxov3OQxFXTWV4nteiI2lbT
Cnu2r0AFcI9nPrdqT/jd1dJRviK4nCrNYrQEZHwS6orBAaMULg59CzclNbFmaiWR6MaK7Th016ZN
NxRshOs4W76cd1aF3W5tUYr3lWB4jBNJtPDqwMMXSh+7dQ46BPduDIflUj+kl5qE0u4yU5h66zUv
XBlerfUA32CVie3cZxwC1JLbepPBF/GSD34f4JC9Hwq7jklrd7bJ2l0l6bRtFfXqNBNXhgclGyMt
qewOHe79mlgHJ7Wp8NJXw936x75vxUhNMsDgo4W7m0tDu6gpsZ/GjzAnG9PMwml4W9sdzlG7IQXK
I+hI/OnndIftTSHh+x1IMuxGnFWRDAI4wDXT0C+vuSK8FLSmIQ3IsGtAWfPfnH1Zk6S4muVfGZvn
xgYQklBbz30A3MM99oyMjFxesFyi2CQQkkCIXz/Hb4+NdcXcrGoLq3rJzAgcB+nTt5ylmAbT3EtO
3Mu77v0tBi/zWpOEze4QCUw9smFvDl2g73swbzW/OuOTCYNYd4BGZfo4qm34weKdvy8NegvA22nr
Z7es9jCOTJZQroYiTFa/T/WEZG9yZikc2UlO7aHjmznS2kFfPBreN2Mnb9W+iE/JLgdnD8SrFogr
9wx69fY3MfY3R9tbsa/Fz5DM4sEeAk/2YogHU/LhnblK9maf0mFhEZnx1HcFuRbvwh+xad/HJSRv
IXjRrtVcS7IcGrBnKuHbtkQ8ft/wnrzFfu2gQdTdisSK6/SHVeSjatP30avhH/zn8NUqtJQnnS2H
LjZxsem0PtQ1YHR/vUt/Uya+RX/JZJjTYSL5kdWSro/tojp1DCyV5pgZjVPwrz/mNwvnLRKsXkmd
JT2+BJxPompNaVOO2/I+JBh5q/el25o7x3D1phm7KgcMrBRT+PW+W3+zXYce4QB4RnPQmw5lp+a+
sqp+38H3FgkmdBY7Rak5rMOyHlWbpwUEjPf3nXxvkWBBodzYjTcH1+7ymNjh05709J2v9M123VuV
7RN6PQedt7xUcutLQFLfB/vHVP/Pq37kgTue1/oQqciU/a7HgujwPuUmMKD/fPU6y6RJeqYPnZvb
cqdKljlk8qt3rZi3GLAlCWg5myY/9v24P++x3l76ePw73frfbKW3KLCaeJ8sACsfqEnAR7kkHBr+
y++L8BfT5v/acoHDDdrVQYhjFqF1vkY/Jzk+v++xvMmBhyRNavhn8CN0vmpZrDvQia7d7Jf3Xf7N
Pk3kRKY9NuJItRoBwO031t6yRI75+/bqW7kvbfMFWbwWR2GTohfptYzfmYm9BX9BiGt2IcWlVYbj
74KHGN8HSCRvkV8wg+jqls/iuF+kjwafZGXW5v6dy+XNNu1j2bo9TFkFFa7TaPRjzN6nJkjewr5i
ClARUSqrGOAP/RjdZmP34V1L5f+DfEFGqDVkzKqULSq5yrQE77r1avn0vuu/GTaPOpl7uUz8mE3J
Bgn1zGbXF6re3+kJXjbjv6h03+K5umjQWe5rdlQ6sidXr6u6tzxumgN4qrw+N2r37Z3b6/9Gcf3P
UvVffeib7ctDWo9rP0uUrZsftzKRnUz1YRiw6+SxrbdBFvOkYFdTjGTG2b71wYz8PEnNWnVEYd0P
qpD7sIZzW4eo/k6IB+xujAFpHQrSh937AkmOnm8HmDXru9XWPmHnLcr4PBRml03UFTERHWkK47hG
IjQxvLqCinlqvmvTqiUpsoF36kz2AXLPVUBBz5sqzKs35RBIv32EhJxfu4IOsPiBzHfoNjsWiVgi
lhUiQBp+OCV6YJC+V+hZOlWAVyAX3KDl0/hJpwqFTM/7/A+lFf7aLHO2VgxwX1IseEJDua4+7a72
sGzMIEcmdvw+oWnLl2Iz8Gj3Bc1Z034du2wQP1WzwOgHRE6Yx6oCal99+HIB6Z30rsJWjBCNsqX3
nU2GioM4WR92jGzSQ5TWmy3rHCtNlCvzgaoqXXca3yT5ysSxo8uuwAubp3CCS8BYcqZXdtfHS5dX
cUc8KVvOZmRhucqrXEEAt9jmhs0j8Jv91DaVE6j3eYkOydZMuLN5NLzIU8bBG1m7qzrjSBsRS5ha
rvG2prYrTI7MrhBJJFW1qDH9NjvFKh/2jf9cuj2QozYTHe53k+bspZ1h8HxPXE3I7V63+dJUcgdH
JTsKvyRQRNgZX+QdGBo53pfuOo2ba+JdNMsxhqoxsjEVT/twCoxs/secq25qymlFM/jMwUASz8nG
NxtKOWZwEmvy6CIDKRc5+ggslh2gLSjo8GVdDgHvcprOKUUjLT2zYczbYmCDOLKhHcuJbV4ZdFNC
ZNdLZrnam3ixw8EbxKh7NjVL/7xtaTPmWA5Tuhx7Qu1WTk2bpVCJbYOsUNe0+dfckXG6EduOwq+l
8bKZwmuHZn4hcspTZFDOEUJKQQnpPyRDbtgRAivDdjOmPkFXO3bQVtsxZnZrA+5WHCxzQHIyiKzF
cvmRygicGbPyTH/kVCV51daW9j9Q++QSm0Zl01rZnk72fljihj0DnjWrYx84aEJiiid6vdMoHW6T
1g/7r26U0wLGjImm7H7Gpm0Po25DetYq6efPbaTyOEV4GxpGC64yoe9j54bkR9bXdR6KuhGqufJ+
Xel1bLps+tJ7FmgJzfsYbPTGk0RA2pky+bN2vhmaYpiH/AclbNafwS7f2xLTJZxd4HlM4Q6oPpvj
l6co+zn1Zt3PKtUhPA97nCSlbrGTfvYZlvmpGdL93om4OcbpnPcPuVk4O8R5p9uneWi3/dGD4JFG
mERDNyCvLkrE7Gy9G8c/Bkxu2puezSRcTVMv66s5FYm5WWbB07LPSJZ+zVmaiV+JH+p7UMija4yR
9p+gtqii97SpGggERdXW7bm/hofEup8gHkS+SNFlotISTMcPPLRyvE+aukvOfuqWcIjmtt9OIpiY
XXG2DfHnmNVD/dTOotGlDi6CJmIfCwsSjWIw8lt3S82djXcXn4lmWn6CcUc9PSxU8PYYt8PEK7f1
K2Knp7lpj8BPJ+ZuFiv7KaEJMJY1Wob+od1ig1DSTps/MDo501QxplXrzdBD4PhYN4sGvSbia/Pc
5lZkZ6W1ZoWrI8N+tK3oddmMdnB9kY9JHcPoKCPb2UplXeV8GkeVs2OaFKPcvf5KnMAdVDRuEsgZ
briLLmqsKfotsuNhvEjyFBC024f72YOYdqDa+G9pHDyDvVoDq8gSVhDsDulS81pjC/Oyl22qSqY8
nT6HGf6MEDhSCpJnBRn2vTt7B5bsc4A/namLdnZ8Q7zftZ+monc4pn2Bjvdqf/plJfQFFhwGB8IA
tRrxJHGVy4vUbjEHmDhi0nkYfapoAe7nSK+kSMRwWNeGyFA0icv3G7/ZBl2LDTZW4hTXATkimGxt
e7ZwWYuK3XRd9JHRwaRVm7Elqmy8JqLiYd/7FxPvpD+tbvfialFTVFezT+twS2CW8xgntu8+onOU
hqHopHTiCNX4xl2LARXMfUBLLD9mQ4fzztU1nYHzztrtVjVxP5TTbhJXZtrwCLwFY+vOgz232+TJ
xYMCGWPMnHvstpinpwkj4/5+gtJdNxdryGCgA13xYvZGJOeECOseqJ2j8Xvabbm8ZZJYrLGxVbL9
RWS+YyUoSLbZw9Tk3XrEN9v6A1VDZj+xYW3ra9t0PTmDRMvk3WJSGHwdEI4kq+DLROrXHVLJ0DS3
bU9PduqaBthmMLCwRnLoKF23vQv6pHtFgBlOgSGOD1bD9bBYXRjTj/jM/GVNWrd9kxCNByddpO2U
lTPkF5syQnyqy63W28c+ZY6ccqHBdaHjCLCqWk0elUEvDpZyZvIbCCQrT0oMFPL2EbdL6cPmQ9Od
ojHNMDnq6iFanpXap/Ea0N12R1Y07ttPnBp2HKCRGsfJh8ukhsQlaWe+3+2xyJRFJN5Dfc57vHoI
zTK4m916BOT5Ae4X1pxj1wp32hwT9HJyby00ARo8RmsLJ7DLY+jVNfvSlHPnQ/hAxCZFAde0nB15
phDfioH43jzELsnn77uxOusL6daNngP8ybf7DKu//dLbDRY0+JJkqh8GtMP8Uz7gIV7vaW+2aiQL
dSec/5Fu8HBTtR78zrlvkDy5acfLNM16XP0QqU88CU49rnhm6/XcAxb60K9d25VZ3072y6Z5Sr+q
lIdcFVAIi0eNJ0Vk82uEZmr8CNX6THyfoLwyfJvlPKSoryCISErVpz0/Ke5sQP7WxjmbijlaAo5C
ueH4QLYHyVgW0ZVXFiINUwBGj0c/oCofsjLGod6f92UenvmC9X0YYi9Z2W07eq6Kj9lnmgIXUZKQ
132JWjTjcESc+HKVSk7ZWpAtVvO9bucWlOME8p1HLXo53RGlfSQLBgbW936a3XakSZetD8kYG+jv
Ys4qnrN89O1xlXDKeZzTlnzJLVxeKpvVaAXkXeTYfRh1zY+x6X36gPkTGZ/kwO1+k/TjPCFgZtgb
gMUDqJZfDRBRNXe1kkJvZZ5lzWMA8iUqN9ap9cnufgYhGrzX1JeQMayHkouk0w+DRY+paFUj5wMJ
4NXKIyhqySGvyThWJq5TvImulcldtuiLkyuzl+QnB7SybUqRrzSt1DLHyVIM+xY+97mEalKxK7AW
nzXIbeSlsWy6NeOCjKtsmz4qkx6qcKFEdF8L7hlxn9MFsgenhnmN855vMdJ0AgKvdkUgWeTOHW4h
/rBMo+NlStlcDaFdxqthw1b/SmPj12PKB5nAmcRA8izJOpJXRAIeXFiS7EeBw8i7wtC6t/cLoFNi
LBVTXN4Otg4PebgYoO5mJzc2z4f4kMPBZsMxipSjMnuGsO/lGjXngY3UPS+yTtan0SxJiRnJnH4L
svZrWfs2OyFdg2vmABbNhE57Yba+PbVOQ1gjA68ahy0p990JXUwwQ2KVM3F6apAPfPaKk5sGUkqq
YKKfbdkmKWug2arTYpqynl3nvgm/MrB/+rsUW0dd7b3dxd0cpeYx9pB4RQlE3G3D8nRH7pRk5nGN
NGC7buMlA438DvMckLVhXkqgRg4a8l0wefpp8lFzGNKeDYVSm7tZBykeGg8F/WrAMi7ptvgybevu
lGWZuF1YE66bZJPfQrP2HwWRpuxi9kFSoz7RXoyiaGJtATtZ5DDMxRZ3wtuiQbYbjgFWdeHE1rR5
Ycmmr10fclFhObNS7cu+HUfT0+sA+GL2yUc5/9hID9RClbqRR6da8dXLosbKzUGTD238q3N1cJ8o
ZSwUa6e2HFDOZPWh6i56AGcZth2yKblJgoaz7jzbFHVMR6a+atiaRNdrkoGNDVqpj69Nm9Ti3kab
dccVPP/4ZWcyZaUI2epulkzT5hsyVzUfqEuj9KQ73WW3/bZKmL024yoLn2iTv5BF6vhhJgvRB8g0
hBGSBJa15ylahfwatfAS7ksaOtpVse1bVyy0Qyoq3MK70kjkKL6oSUSILAINS/dzyymZb9dtWvcf
MKXySIdal1Osbom9RXXRgzDUH6CiU6dXJpdd/2FLUPsfpjEj6ug44k6Fiqbh5/kCvzvMXKXkAaSa
nt4AP0uSKhEbFecEtKntjw5gbPWwWJfruAyiWdtrO1sSswKCIjnGo3ufyvABpTFPUQUDsrnfWCst
4kI7cp/caYUt+XFAseq/DnQQ52zCiIxY5fnXxJIh+qYwYEWZvE0UjotoQrclVgeSpaJeVkR3a5at
WlVj8s8MnH73knvE9i/WziLtK8rnCOdVPdJo/cj83m9NEaUpJ4VztVGlqIlM7+2eb+GPDHR/+ct0
YLMd8h62hU9BtpuA4ACdzCM8numwHcYV6q5XoovS6ZFhlyEixsTMOcJTu3E0C9sRtOZTT+LWn8jQ
DrGqst0gBSgkY6yBDPyE+gMZXz+XYdWXXAQ2Ls5/6J0xjb8SQzOYF2mjaT1OfeTE2VqxULyxXXhT
zanc1m+DoOAisXYQ9pvzw7wedROrqBTDktx0c1OzcsYg3N2Gvs8avBLegQxo0WUvjV5nJKUzg5zM
y7JDJRcE6bm+nZp0vvL1lj/NJA0O2QHdd/0QpJSFgTdoAVJYsxD4i+X9dAw+p6FsYKe6nHdiUaC1
YuGFdX6KdOEW5+0Hnnje/rHC2iQ/7EMctxXzl3O1aCw8Jk410uzbDtJcWHUkUeS67uHPeqObMH0W
OR5CRZzLElnEHSAPL1bufYQsNcTR1bZjXV8hD0j4tcMR0H/3nnRXKAES8XWCxDlvSyqauHvSK21b
SEIninVLgUVGSZkjqgZUcxGIcztvk+4+7328lwYb/tOQUHWQdcdGbLV6uZ5idDDu0K8g9DEfNzZc
+9WIH+jEfEHq4VIGSxUGCPgEj5j0aUyb+hv0LPquahSCYteb4c65GJnZDoERf5Y8b0u9BxiOgNYR
nzpuiLybHbHyztSLvVm0nvrvMIh2r9E8WFttS4TXmG38ZViyy3BnyHG2b5l/YcglXNXsM3J14Jrc
VkjP1RFkZcGKXvsGuQFGlSvM7vIN/VpEQov+juvvPVgmcGDML50eEL/Ny4BkrEgpEOhntNKFvSVz
PkePhAPEB1AQH5v1vLKmcRIvZQmxBaO77rvDFpO854c+Z92HZoY3/CEBe2X+Y1vTYS2jFp2rb9Bq
gBuuobnNDmObhhRLs0s/mg71yFUYe1ukPQKoLtbFwMWuSZf2Z06VTV+IX9q1DMomqHZ4Jtet6Ndc
Rl+7Lql/5JfU5JRvYJl/Cky/ukG6DOmumBMksyoblpOAJ0heCmbU60SxZYsclh0lbEHi7CBFlv+z
+TeQHQ8h5AfoW9YZShmYqh+3lHv+RTeRAP+4EzU6g5FQUEayGhIFFZIS5a8pm6afUm4kQZzL2n58
gVKb6MvUtJ6cepeFXyidm/3GyLR+Va3cBYX/d1jTW9X6bP4U1TGjrwksM+gvlJYtOiN9Q2/FZAbE
jrgNZdoks380ouYavA7MlrKGNfFjFzGGbjZSj/iGegiKHsVqWFptbo/JYWWrXQuplu0jNJGT7LM2
Yv0QRZn9nNc8+QTsh9uvphokoFM0oTDepNrWA8tyCPru/ao/45kPN2MyANbGehhwQ+Mkm85TK8Rc
Uj0qX+ioHr6AqbsVMwV5S+vMsxuz6eiRM7/dMbG3+XGqIb1wkDRsVzNsJa4SLeNzBk9mxLyR2JdW
NDQ86GYCe3hdofdT0Hmp3Ue/QOL1GwREUJzZ4LP2C1rDhBdsDXgOqe97hAVBEjIh4+DgH+ex+9Ru
DEkiQSuhaZBl9DSCPCzfo8oABk8PNG/QN/GwV4dPCTd7d5XqWL9Afr0fntJ8Agl8gwPDU4cbKUi3
JnopEbaD84VBb4w86KHlWUk0bufTNNV+OvZz3bdlmnHtf1ywrudplErdbJzvEp8xRPZpSDIvH0jD
PRK20JFjnutoOgFCyf0HtKLHA8LEOB4Npb2t0naVCeByMIY9TD5GEIE+xjXeBdoRtaaTRrntAVpe
Q3BPNmr7tRzpksjrKFrVfgX5sf1XRGGbVEhYQ940+7Rh+9Q5Hsfg48MgsqWcZ+evyZQg4Wy78Sbo
lj4BvTyDIQB9R/Q5INRAMl5/iXbAyY85GDLhE/pM24qDyMbJL5ebJuXwwBl2tAesXPR4HjGh6L61
+2xViTcFwns+tMjMETHlqsp2rjX0yyFeJO4gkZbzUniml/M2ZXN+xeEBDmvUemV5V0QUsodHL8hl
E0b92jRwV5xRMSH4DFW/W+HPDqQMUaTT5iS2MeZdrwvOzvqsjYubaoWidgwkpkqz5GXKkKFVqxem
LXm2MnB9HAvDS8cgU1PF0Jvvvkg0NLJCjUvbfoq3HdGjiSKWXDOeKFoqkcq0mtANW8tpXNHaKkCC
2pqqB7kwfsj0bPIPMATp1iJABVofllDTqQjpniGDETpxPyMDV4WCguohPsDLZuVXbdCe/2T4Uv6z
RYLKbqlNJC8zyYf0UTY+hmiyRlHQdlappwAC/3BMexurUFCQ7Vc0MNtxb1CoO7QcsKg3JIXwaK9n
GGsLW9+1U9zt5ySLt/FOaPRpC6aJh166bs1rTEnX3qd7PQKXVMfDeFryNUofwZvkDHvKkN1j/jMG
fYR/ozdHIN20KjFVocuP0SsbwSBxd/k5kminfImlurwhhsKnSozQPcioKMDU/YL+4VCCX+HsUkCL
JUlvYpZSFJfUReOpA85i/eHTIGxVM1a7K4947StDtR4OkpB8rlI40rihmI0K7RHVoBQ3dQb5NYAv
5cUeDG5pU9W3ndiuaxfzvARPpBG0ghJDjA3V1QrzbIxCp+aarRvZkbM4nZ3QJJgwrZ+R2xXowyZD
AcLo3lczloE8ZtuSzK+8o4OMUDskmSPwu4WIyR96UBJ8rgETMofDVCFPzMpIGnHFUp2G7TwkOclf
oBmt3K1Hab9pfPEu6zPkIBuZHijv5PY5wrcRUdEmjkzL8aJmjYJ0zfc1u18uFfRNHU3DhuQLeFkI
TIW6aR6CSiyKFbMQhg2eDehZ8RKzFopqNbZKjD+7gOoa2L7AVfxq3BrNSAY4RcE0OXAbV7jVTOba
imnJHyiCR4NUMe/3X0OLacS3vvfTcMyabIw8nq4mI7yYmek+ZEj3sZdTwTN61EiN5tdWZ9TnhUsE
1Jo9z5b8OUF/roP9C/r/7ocw2TK86GiZosepwcDnw3opVKFYEHKZlnydoWsM2pw28twqzL2wSDJN
joaj8GEH+Cgu8w0YgA315Y4Z0oRKtzO841VMmctvvMYk6RbZdc5ukRZl9uMo+8Fc84b46RwtMGb/
RuK4jkt2ydmOy6SipZA89dHtFEOd6kO02KVDjIMMfSmQGY+HsKjc3HfWgeiiaMzX510C0ljmscWQ
pyNyhMSMaSL3M2dW18/EWwT/Ef4G/bpfRzvsu5GyQtdQnr1uSEA+BYvrMuGbW05hGgU5GXTZ/ZUc
2B6/oKtI6XU3YBJY6lgBAHAAnzg2eYW1uaO3demoRcfZpOlSEqb6qMCeu2PahgyzRgp5jGOcAFo9
H7sowbyHjRjxhELCYi0vwrxpWpmW0+zktkXsJ51tUTxC0i31i0BPr4FX2rSIpL+libH2hVqoqr/y
JlvULRLbjh8lbRfx0XuMZirZ5H0DdiIAaY/dOEp2UzdyHD76HA/mJqT5YK/jBZY6dyvuNYWjedjp
Y79w1VxvvRHDJxR6Xb2W8YJsea76KVdoW2fQaOvicsFm1lEJ7Q8WdIU5IM/FcQAc8CJhzL9CwTC2
SSkEBDDVQWEUZJczEjCDB+t4r80jzukRjWeAcTBKQ+4mwkeCxw5ylaDtsH/C9KTejit28lHsO79F
Ec2imzSqBRI7FkO9Lr2M8fL0Ku4Z01dDz2d6u8sJzOskDZP76rtFQLRiWCAdcnSN3kJbJJ5Rjhln
CtBVPNt8LRkaG/abWiFZ/zhBdsGmx4vUa4KexkZh7p6bXax9KZT3QxWUuTjKOcvuqamz8ZyByetP
86gXUjVr0ONtaqFTgxZpjHnrFAxfjh2a+EkR2SSJjphRuq6SeSNQdurZamRIRHXk+8bhIn9T702/
PUGSIXPovbe12X+RkZLmhx6mWJ5jAqrjOUbXd76DaoBxzxKS1MhtRpptt0kW2fBHmGmvb0NoIosG
35bm5S6QjhToLy+YrXTWAuw3u+xuiZX1pQswDj0b3EJfLXuaDiWw8Qwz8yy7wGvX/CiAbL6XK5yB
P8V+aOydcXsyXnPY3u2Xt81rcB2EC3CGtzzrf6DNF5Gqp3mkLcRaUc+UdsRqVwdk1gMOSATSS5nv
jfYPIjIrKUMUJQabJZ8N6BKaXp6g0GhXIZMwVDxYvsoIcgMd734tl/PxF18gnwAuOW3O8yRCUsSI
d/IjMSZ12HsNVbMrdG7BqkaLCUZRvI27uCIpjQCvIc1c36ctd/6IMAotxFWO3frq+k1vt9POFf1s
toVlKF7mfrkOge/b55wrvT5cNBzJyaqlLhTEbuYC2WhzaZbrbcWZiwHmYx6C4Ne2BdPgHoMSBcI7
cuMdra15QNeKwrgyo+47iKtzXoBYlPrDxvSArp2Z2yfAJBJkRCtMmZ96IBtxLsJjA9qNYs1r8cJ1
LIA0H2PMs9arsTbz5IoOfL+smHLgCEiJ2bdZXtFIatC8RcMmdt/Rrdi7qGAO6WtfUERZhx6inMD2
KCBSj7rzuIEeCnOgcctY+xUM67CYYvEwsZmv1Opo15d+hn448tCYbTSpDGkB5aj+zRoHed6I5leY
VBFXxkAE2SLK3VyXEEomnwh+O7pZfdvos2gvvd8G5femLzEzqx+m1JoDugX7ApB1VEfnf6uXLd6C
zeQJQt3bVsWsn5ZiDy19wMBqXCpWg/z9PgTTW2UhFrJRTaOVh1h86bNntr4PXP9WUIhKsmJcg+uS
7ilH06Kj76TQvJUTmqDWKOqO8yOOyRhNJLHGdxbR2v4Nh/c3glUYGfwZA4hWWOqASMNkIsL+m9up
czfKRxM0EK3RaDilaw9bAC7m9HGzaN2iwOqjuJyiDe/pryFUF1TRv0IbvQGWNRjRbF1k+HGCm6ms
OpBa7gAenEvkaxg/YhaXn//6k34HpnqDBTWzxVIDpvgIQYCZf3RhqpdKN8hzK4+TCeqkkH+QyEq3
MP7NE/4NhPOtOlEPfBhOk5QeWQ5PDgfZmcOMXvPffKHfXf0N+kzD0c/yVlAgR9SPwSQvPtf138DF
f3ftN/BQpOmz0k1NjwG2H0VrwrlbJHnnxd8gzFySuHFaGD2iB33AILUr6gSdx79+zb+78zfw0Hpb
O0dFx45NHFmc6WtdJC1O//dd/fKp/4UHnQ6aAB2E55LuCtq8TsBlcp8+/vXFf7NCY/LnizOTKK+3
Hsul5SL9ZdFT8mXMQgpfoTxVutAL0NgnkJyofpc9H3krU9TmjefQbKFH2KHSz9ls7H2foL3611/o
n8H1X+zutyJFvA8EbaEmO6pctOhAizF4DFfw32tIHHvJkHnjb8YsGdlVp/vnfu+eE6w0eqptt7So
VZr2AHfGX9tKYN1cOI6U7D/v7n/93P69eZ0e//M+7D/+A3/+OWkU+03r3vzxH8+Twv//cfmd//cz
f/6Nf1y9Tvff1at9+0N/+h1c9/9+bvXdff/THw7Iy134sLya8PRqF+n+eX3c4eUn/7v/+D9e/3mV
56Bf//f//D+Uncdy5Ei2bX/lWc29DdqBQU8gQjDICOokcwLLTDIdWuuvvyuq+r3bld1WZW9SIgVJ
IAB3P+esvfe3jzKtQoqeLv0x/Pav3zp+/PM36WmmcY3l/n+hstfv8a8/cL2If/62p+/effvvf+vz
Wz/wRax/WNLBy8cBQjO037eH+fP6O477D90Dy9UM3bA043ftUUXyafLP3wzrH1JHxOc50nBt3Xb4
Ifp6/P23tH/oujRdLD8NQ9c9dsr/ewf+9Bn972f2f6qxvK/Tauj/+dufX29paXwH19NQenq6IfVf
FeyeQUxYXywyGuzrNHvb1vVLYjjL37wXf96Wrt/GdSxDGo4nHYPr+mXT6B3OJLOqHPqv+fR10oS7
owONq+I05NNecU7c/9un8K/r/Pfr+t0l8n9flT++I5WJheBPo0v6qzmLx1GbaVbsRFIndtqnMiuI
h2fYyGsizSpk3J0+uaPM4IHdx3HWaFWwy2xfq9XU91rrZTfMKM0bvZ2MCAfv7MZbi/mOcmK71Ze8
+Ruh6y+v9h8/Lx+5Zdu2p0ntV++GTIp8nRe4S1xNy495WvOgBxKhs8QEOcxE7Pqzou3sp2790dXa
9jEu7vy6Ksx5bUb4P9U45i8V/ULImq3++de30/jP58R1SBvUpM7ezjPJ8/jvCzZnF63JvNWJRs7i
dyT55UuQ2rUZyn5OTmu2SOp1valPxWAukSY0dRiUsUT8zO7hCop8MVZVXtYlOWFBfdQS8bAoxlB+
PI3MSR2yQt9Nsn72U8ycvqiN+vuo9HxfYuH1+NfX8rtO89dHg+Q7UvtM03L595+vxU03jvijaUfN
WCS3q925wXzFUcMFac7NTIJwHpSmZkei7uePypnrmEFDhRt3VQ72YXE88TAuy/DuWJMpfJyWbstc
2G+Lnu/63r6THXRoJdMpkIVQF7Cg6ThgMB91Kntv7DaBg7LfPHswzwP8QVVdiQtsfZvVKY95Vzhn
vazaWw73W+Oju2aubTAM2iVlxcxLSkn71aUOoU676xot+XCdjoQVnfn6CRhkuxtgvZSfsBqdulKb
Vz8zSI0Pa7iyt7++l7+/uL/cS6mZtmVKnVEEdcif7yXsBI37frUjPTbLS02blYHurN26Bj1vU/8p
snm54MYGfA2MwK47dsX802mL7jtd5eEOvTlpogZoM1hnUYRStJCLVQVFJmKzua/BoQ7T1KvlpJpy
/fDGWX8amxgquFjEm050xW2zMbULiibV/FVpy62bj9luGB3tbx6c32uQ/7hYed0SXBgXXoVfLtbV
GozOeQlIbpnOqjSoabm11rFhWb8XtMZ3+G4ZHMOK7YF5uToRcU+Xm/5bc9Bpw73QgFo/u1lpP/76
c/gv66t7XWQNPgEHquuX01qhgOILe7Yj5ATwWV39E4OPozXkC2O/6f/LSOX3pcq1PMPw0FK7DFp/
OdTW7A+zu165nquJjQaneX2Ls7+RDV1/5F9u9p++yy9vaeFmKUM5hlq5maafZMTVt+tYMXi38Pfb
/fXtu2pCf/1enscezY5KtInxy+3jkcyaxmjtiNaRcTJFuX1sTuvcWp2pPRpLz7JL+IdX+/Rbq3tC
Urrwr3+A/7K8epYkVBdKxbb4zz8/WbWY7aZNbBuDDTm96nMLUBlv8m92YePPJ2Ja167OwcG2XZZw
gxHUL1Ui1oW6uxaZE01299j0hkIRsOJCPT0snOu89LJUZoA44ANqMxiTQlw2vYh99hM3zEwa8944
9oB/Vv1Ae3jeSzUMvr089kA0yEUS2rupAmYYkyOtWGP10WZ2WFe0n5lK/6Z0+PX5sF3Xtkh+lVhQ
X89Vv5zyN2vL29HpZNSy7QQx83/fWScVbk4t/ubT+Y/b5iHDYuPTHQ4wuv1rQGmyxfCNxHtFsnDU
Tbzm4iC1bTqprip2Zh+PB2619zfflKPgr2+1o9mcBDgusbJKm+PZn5+K2Rhso9TnOJqK+dlO8zoy
ldvtvXiZ32BMqJz0pX9k/n8EqnmXXpXt5Lwa3zIFPj5oyYmzj0/IjGRi7Nz3TXPt55HMlZKVU6AI
8cGa32Ojf68nfZ9qc+1D+/U+cl3Db4uB+dO8HO18ssiU7KFOaVQCHTCVTtcExMhmcJRqq7br9Ni+
c+t4CVWn3TaGKHZymRPfi5EMmE35MLaJ51etaniBHleZByz6x9xyn+jqjpeNeO1m+6i0rb9UW2mH
lW2rt74W40W0mbGbs16F8Zbpfoloxe96mZFCiW8u/19k7+smdAiSFFdeb+mnD6Pwur2VWB5Y9WBa
70tq0JPVyuemme47dz9ynWmm9B8xIYKRzQjQB6kvv0pI+M0f4PZ2dpvnUZV6zWEp7JIeSleerTbL
7/XFiUdYDmwaQPLYc7vR+ITgcu/KUva7VFd6GKf5HAeePqE9mh1ZhjG71FesS+Yo7XGtZNQVNIXz
ZDdpHQ4tHWocdUaLURHA2ok2ofUQJ1MbyHSNFlOLvHo51AxCgWxNgKJniDB/XawQpN/7ST7RbT6P
z+00fmacLl9TgwGXuTFDAEb9UibtTV8u/a4fh+kuNmCM2iwzH6YcVsVfm7rkaxUU+Fg2Ahu0D6W3
vS5qdO+mXDJVaTrQulHB7ubu4gQ6g91LBwu61/H/uR/w7oFI5mMbO5fOaJyon+40eHu1xT22TG7z
0Beu/la1TfFlTs19lSHe2aXZ4t4z7moeRF7QNV2UljCDNtoVrc3EIF5tw4MZryPqMdRaLaPlZ3in
Zt9guXgWTasOCILEY85B60y2XxJkmqGFKHMk39lpzvEmxiifFy0aib79JmK9O9aAgWeDdlyY8Okd
tqwcHpKx+I74Z/2eXa9w1qApuni61xRZOPUzIhkd8cR6aeP1Lhay32daNh9rPa9/4CiQPINN6T5Y
Y8oB3AVpaHP9RshiC4ehHcLN2wqfkbUNAjEn57ytt1BrVj1gxlH9ZOC27MRkrTdl05WXynY/iTB6
r+g0ez4sENqVjhbaF4mK7mAphnP0yAvOdAuyuT7Zju6cQW916kvX9F8aFGCZPzDk+l7U+vCqSLI9
lF5bEjqy1lETV0ZA5dPfdmXHxMzrnEPWwaN0wlWRTehMoGtO9Wp1lbhL+alCfPb4w3n1yAq7HFoQ
6CNjXCRBTqVIQJpv4376NG11Ynjr0NH36HVUmrkEWZrwB4RKnqYFJG5aJrHLcSu9xD3jbhgn94mQ
1O+9a9ePRTc7F+afjc87uIUWQMqxKO37rdHMhzEp+UwMRuxh0s/jjcVgmJdqSHaJN88B9Ddzl7q5
ldmE9sx0Ul+tCRhpvCUvg5nU/FqznTQN0Zpdgw+vOGzvYMJXNogWBkdPsm89PjS3E/PXc7rFBYBD
Pd/Rey8jAWURJkW2t630vU3KfkeOXhUSe92yrnZhPiHJWcgFONc5k5dVLMYPBAR05F3sDoh90sIU
Uci9IYirIsgnX52dWVqvZtxCp5oq66IkqUJd5hcxaOMjOWMnvZyC0YRNy7PnOM8rrrjJHxAf6EGx
psaHti0FqF/GSd+dN2uf9YZEP7dVGR5GzqUzaMCiNtsO7WI+6fES2JVl+OMYQ21C6FcbXkSM6b5D
0Z0S3Q4LK/+OphKItZqs/dw4oLJCe6rzJuyTZbqr7ClGZFGTnWnDL78NW6mHTUtg1FdFeTb5Cfjx
bs3QMfjN1p0GfVCBUZoIUXJ1HjekZ4Mx6wGY2MY0nCG/L9puDCDNKnJw+sraOZ4FVDjHNxw76n2d
ZfmpNsV0L/SUga9WVbcJVh4gaH39aDntQ5Jjjl4XnviWWl2NTkPDCZJkp9e4cq1oAG26TePuCkDh
Qt7Dsp6rCR9ob3E3gqCa5BtSSyyuXG30pcPO2Rlry3vReIeJgXLQDBnlYLG6Ya/q8kiLMmXpt6Hr
u1y7I31v3A0ti3eWdg+d/hNUyqx8R6z9sztIdKB60twbc7E+Oip3T4z915PcZHbSLHONgFjiL9Xm
rW9g4A0am0J/hEhq90wi2QsZ8O2tbki/km+5BY0FLz617pXO07RjmnhYBpuK7TZZkYznSbgw3L6n
szNEGld7C6Rrn4apt29jRChREk/as6El6QNBZFeH19m9tdCBMrTJ1B1EB//Ve9O5ldkH9GT2nNil
FqRXWJNHNMKm7rtb2smO/BmoV9ldVxc0WRAkxZXn36SzHhkCRKbobprxYmtpVPZOdSH3rPWZG7tD
oDdOHInRlXdm69SPw5baH+QVlG/SqOwATu91hXEJ60Rj+2uHaW9fmVN/QA211yyv8oXllDdD3jqs
YRbuKpIZKcRbH0jRtU8oWCzcXfD1nnaysZNja8pmpzGE9Qua4OFmlTz48dCJJlwqxzpmCv1j5Wpf
XGuQ9y5/3x8XIR4qBCp3W9p+OL2hRzj0ICcF4a+e0DOckWscZG/9hDq4UTgy3QNvO+GyTnmo5iQ7
ksuoPSsYmgD1I0Jlad31qokmFaOE6OJdF9OJpkGAEHQSuneZ0U1fhqFXL5SYzlXil+o7Ru5O4st+
6s6W6cWvspP6Y1kO2p0xzM2NqdRytyxL/0GeDuQL2eTJ8wwXdS80y/5EcuP9cNOkusnTNIuMhL+n
x5jGdE7V6X7KoW8X25mJZnox12+G18vbcupXAexTV1HnyeqxqWR1TNps+izmxRn9zBTNSdHtJ2a1
MRtf6ilAZcyZJIPGdsPaZr+eaP/UfumgYMS7ymKrHNv42Wr0kQ8fPMvvZ8SsKwJD8uVj8siZjCHE
SHujeK1tb3nrIAiRk/TF0PlNksRxlI1m4iCKz7wz2AsallzMoUkxBI4WC/tdtWxB6NiLd8cY5d6z
hVhRHkKsznPp3XlF2/DDa/ABnGcyGNFGtCiYW7FdFigajkwouy7NmvR32ZQ9ls723ZLZl7G0xl2C
TvemUwRrjuP2xmCfF3orwdeTvDuM5lZH6LkqHwkaxtaGRO7udVt7bRExyy6R4DSFO94aZqej7R+T
nWSGfkMiKOGlxL0yME/mXVwy5keRtGN3hbkwS5Af4IfsJJBMvlbLdhrjD5C6R3c2nhGHf9Pb5Oiu
6qud92+JYVmHUonyoYUuPPRaBUqnlfK2mBChhUWdXvO/dLQQ9bZ551JrulBi4XcoC4EyRxYG5yTX
hpSzu+FJ9HkeIoA0e99qjPGcV6my/Kti7xtuBS6q0dkY79vYVg+FtzzFS2keyPCo3qFxt9rvZs08
0FqaP6cMlnUrZbtflxq1Z9PIA2IyhUaQbe8DTmei+arHvrKcGI2CSUynAHoLhq5+cFU2HyZNV+9V
Peh+p49uhDwctwTl3ZhV3jw4OQ0X7AbAaaY+bY4EZcyvaKPZdFx3Mls/VXYTOPVGzaoxN4CPcdKf
/J0qKhANNmG7CoeN1ekSC6VRL27y2YVxylR/kQiMk8ii1Rp1hlfeThYhQn7qYERRZIncZ542sORa
tYnky4DL7z33SSySgkHSNHyB/K7fKdi1Ey2Keo92yOPlHr29UAJqMd4e0I8Ek1dW8KTptlvMQfvG
O2xEqznHh3x0t3sxaWO0SELB/WXs6qNZueJOS0zc/7UFrr4AK72QmlVFMD5I67Ft2Y+xm4Ypnl2n
Urkv0Ik3RtnX39E3pns40uTJmkT9tNlArmPDKCWFm6Oo85wHzzO0r4ldeI9jbhh3htRiny+pflyX
wq+lqpOncS5bm1/M9VOX2YbPpNp7YVo0PMscA/VwHNIfLCzFOZnm5YWYrzQLU5nXOx3FxVf4h5Zr
SPJDonCYL4ZUnfVNgcZ1uN7XWWMeG6iac6pfcx+Eob6kzRhfGrwAeIHovczwsaeSA9uXEt+KDX8A
r9hz5mmaqJ1Is3TLxTu0k0T1TJchvdAZnF5zi87gItbypvamnrDTGmWG1ieSdsrWrYeK89rJKQbn
c9Zb46rXwRqFnOHmATRwrRJfzIZxtCFFOPRRTR7yjqasX6WYlbeZWx2Sas6+9H3ZvbeZpemRqTE4
ILcCdWrI4Tx7GXUsQA131SML/yWUA2VJYeOqUrttkyk5C0erIh24+TDF3eQLU0ektCbdPdtktgNF
xQ2DjVgFyequr0KvqheRClyWChcLw2aLKQ6r4ZzL5UHGcDU+sTTjoeESBNBOU/3kfy0nmK2Co2W+
uvgTeqJl1rEo134UiUpDLB44hcRGjrQXGPBFH3QapprG+Y7fbn8UTbxE0zYZF30qkVEKDjznuBPT
NzC87B1xUdVFsW4PV0TYmtNHM0kGou9MDrt/sIw1BKrfqfWRC6WF3nSLoKgqzT2b+rpfpFMeclNo
5msZx/3PycgKSms6h9WNYZUO2Pm42vPJW+GW/S3W5RoWa97NV0duIS5/QJH6ivg3Wmz7bSyXEtcP
13wsNtM7pCJtV7+c6sH1OeFnNW87IbIRdeZ8Gdq5ZSnYsMvw4zz1kl1ZAdQMRLSwaW9uEyH1XI3b
f+GUqc2gyq2zzbeJbDguLcliOTrul3SywXoEyq+5ldRpwl1+bo23ATIa1nyzibr8bqMX2vUNYstg
ZYcFyJon87aU5fbFqKz+J6SBc6dttvjg0tv3MZ4x9se5a7hhK2QZ+HdQE55/Pfe14xKlAdZxVeFp
t3TDFOv5VOLaP5lFGrYoEC7p5GlnsM/s6x8sp5xb93uGNIfuOgv3l1Z3kd675nzKhsTF72kWVetf
EfV3VGR1WDRW/MZIifdqKlIKvbR+qqbYvY07W+U74ZrfC4MG1BUItQaL4Qn9zP2VCs1zxJ7bRgvM
rzahHtNVFs9E0A07U2vUCXGvfkFWJmh8dGMn/XGq+t1abcNxLVsjakTaDVFp1N0XM3OmQ8b29YrQ
NB5Y4RPiy1HQ9TfdlhHSy3Epmud6OPCqqlPrjvo92LdwEDEPmIkswI4iGJYhroJlWeMeaRxea9Yy
bXeZrlMYUA1/N+zWPdJdVSdjWj57ffrsevGiUQL4RYa9hAnNGro1qRjWzBJa2xWpoI1SN0jfvVuk
ZuknpAjQJLqhFZsPj52h5GCN36iBaU1r6VfKNe2DDaXIJyx/DH4pzZ+9Yc/9j+u3IBfMmQfvcUms
BG9dY0KSuU0ppb3DOHNFbLdafqPD+eGL4fj1GlOCb69212GXk28IMURTYZzjgvYssbyfwGzvBtZg
m8uKw3SApPK93BxP09Bux262IN7a9V3jqzg+mjArpDDBon9YF6wXlLuE3bp9dUf6cGrvlda77Nz5
orXSfINg4srZhn36i8ORGVcd0V0yX9mdAksk7TUbeLXPQl/mgLNM5s9F7oZXjDepyvaEMAkp8NA2
H2ux0G4rRyQrDbWuWDDCMNt5iIO4WmVQQ05wC3X72HOkVX7DZjX7w8KWPOTGsne6TexrrS/CsnMw
plGj0Zx7Q1Q7zeqwTZKG0nxWOv2pgRH+QSsj88I5cxctENlyJPbtkWCC5B6w0i890RfUgKN5F8dj
MGQ8h6uzYofjuhgA8YkPMNmGxdDVnXliE+9UT97bLEz5mmyOc5OvXRPk7qbTmi2X0GbvvRkzx7xz
p9G52uK3b5PuZKfSLsuAw0ETGcs0B4Rw177lefPdMrs5kaSaWCPPTJjWVdRXDxLEb2dN83TqpJf+
UB2W0g2W0oFpM0bLU1W9lHhhPCs1bo9CKPnKvB7DI4kEAAHw2JoRwTU1DgmZboZWNbivrkgLerCF
AamFkN5Y0xg5/NAc9Q2wtUF/EOB4mAWAmFMVWHC0vmctZbqfOUvu2aYzDVpSmwPSTuIkJEhVcdxa
kWemHsQoVgIZDm+Iuzc/3tLhyBTa3YK1b5ty16dyfMRSQTsUHO9rVlO3nSm7jFTBLM/iIS3W7Nwi
NLpx23LYJ3VXhCRJOreLVbWHOdfR5rQoFiC0qIF6HC+6OGuw3ajvgbTNF32J/aozvqa1880rPNu3
8R5CX+NMbeQkJHiGVecEw1rcOWNsIyxPtMemRh7ZVqZ7U65zcZf2+XOVeGgViyn52WK69yQ7y3oe
8zo+phxBItFOT7GBFTISlvlxLmftMBa4Mi3spJAXVdSrbHyMxaaenK0s93Amzs4o6TLT0DXv5soa
ycpsht3Y15XPMOR9dDvtpKkCkWdcgtJ2cj9aPEZon38OVCsf64b/RSOW4EqVBouNcBHpup+nTXnU
jLqI2o4QDJkAjBcQrzVPuKmizdySZ4Dw3cY81gSxxnwEQyWEXT+svtxOCgHpxUVGZCN2tRAjClbS
iv7T3oq1cVejhm/9ZjDcyLAvLZIKH8PvZgo6u8eiCVVagqA4Kxs48OKEQQ7GDSLysuo8pWJ8Lz37
Y3SF2o9i0Y9rNfCn3cJ5GLUuQDh6a2zDQTTUd/WgrBPg7oXeb83s4Gq7lT3Uwta+J802szRRDhtz
udDOn9YTDbAXRF20FTQZMHgIDDJwfTWNzdHs0pOqkJ0M3VJ84IyVBkDBX7dN3eo6VcU1ChBLN91Q
uGgQKM92IFB32JRAm50epbESrlN7IHr+UDHJ4ughT7YgZr5Dyeo7xSr92rRRSpPKTZOScsJGGP61
cj3nVE65FZq1Q9E+LjvFmhtqUuVTiEPS97qsrCenVfhcq8RIsK0ShrOz1mw4FOvaWPRa6uTGFmnu
7M1St9+7SRfqW8wv8Hp2jUPd6+nPaNRwCZsnum3E7UU5720TUEtHm+uumJZ5Da2MLl0fYmHFT8hZ
kP+OXu3tpWscMcUKldsaN61tpAwwp3leD5Pc0m+xxKiMypdHqkv1OnsW6ZYxctTNxPum0piFWLdN
Sc58IuKTk1KfBAqPufnd87L8wVPSNo+Ms7MiWEfmIwxos1vscLdgy5cF7hlmfcUNBxcA9kNHY4TA
euo5rY8G/jGbp5ykPYvVlnWDiFJSiDd/Rr4OB5I68p3Y4/HbWqMX/V0e0VneWPqo29D2UNcF6MDI
ENoGYmvaVR8Omc12X2h81BSDE9ViTJzUA+5lbzSKuygzZnyMlkHeSMemhy+kD6lvs1oVZ0dD6QaH
cDEz49iXzbdEw72BOdfFZn9XdXUxhTr12SCeLB0Jqm+pSj3YHEjueOKS97jNWiri1p97pd3KVf/o
cIcIFd6Uh2JqU6ZLa+uXmbefSu/rpKZHu13erLhfBp8Xlzd+M9sjcQG+ctWwt6quPntYGgdOx4Ne
pjQbYdKvkI0+PrJ3V+yQOV2yDDOQiDKASnUQFtBxsU3l5zbBTHeW2QdXSzei3jAAkDE1E7lyUCYO
U6nG6+cnD9+QFzU2BAqkJk3qwm7PGQCDVuR3vSniCB84HBDchCZFX8fxG/VCqUVQaW0oURIfJ7Ld
v6Z6hhASNc5ygiXUVDDZecbBN2Us3BJkK8pRseQlSNFRCmbKO6yaPoYapQ6mvXlZn7Wisp/a2dM5
aNE/TTXBcMTO3nsl9D3pkjSMV9b9tLa7EPu+7W2VVG1lwCiLzgai9PTidOXbPOvmg9r0WO36wVy/
NlqaH0ZOx3eWNzi4A246zS/GehyJNjuos9XT7pZCaK0vJbcBHkxk+7JX8cWkNfSD2pQqZMviczqp
ikYF9487KRKpR7GtFy+UcGnYd90+R+c9l7p2sjzBvKCf8pdyaA/d2Mw7u5xfh75E7lCrFwbI+0Z3
5aFglhSNG/5h5GN3SWh3Nj3uTKCeZaTIupK+DLUsIEYaKhMCNmlfOVr3s9rSc9PK3Ec2iydAF1Zz
QdAmrlvIKa082NyUDjxBA4lh4lgHaYMW0WjQS64lceQ1NAxuUXb63RgNuwFqbOYDqpLuDZ9dequO
1R7tzGg/KjyD4KAMHpA57eLUR/Q4PRW2bixBqw/5IY+xMPldXiQTt3whcw6TgpFmnRdgnbDxc0l0
OJWjHpI2Pw9y5GQxNekNkxNGDkZZHJbOw+6w00aSOCxSLR63JSXDRerzVRvsGgcMZ7BjgGxmnIC1
w1vGqvhjI9Y6qIBrnpwmJsV4WJr0ZG8WS5gtp3tMqjx/MvA/Zt0QpyI10Dy5bW0dO2OyKjRLc36e
OcfcTOgMcRjB4YlpWoJswv9DATVoBgD7wC0PhDG+5v2Gq4+7uVHqTN1+dvWMYx1eh7JhG5wTe4+Y
Fd0GSj3jjgqu9pOOqeIUtu32UDUfWI+JT+SNIkDQJG7z64l33oz0EV6vPpveNAY1Ksv7bNucA6+S
ee/RDnq1EkNGrkduAS54FfWePfjG1huBnSNztjIkrszy8ls4J4tj2cTZOW7nEyvuEkyc5XYjq/Te
MXPm/nV3nYy1sf4Fm6PmJmYKFDa5l6CxN53HcfPSO2wC7R+6J2Xs09Vj88izxQxHy0a2OQvsFZNx
DukhmaGW4GjU5GJ469LEfsLAknFMo/MoKTQsM6Ybjzaoll8zh7raMfZhxiJLg2rCrqDVcrop+YrX
eG6XT2nZ5PsRJ8YvbcxaV2smA/25gmzzVyTtGDSKqydCQWKw3yiJN7+skx/4cBnv6MvSy2r0bcg4
UQQGoKJf4x4ZuPgTBgYWjdypoiYY0lxPiXDZclQ98enMdet+E7N4xxDiU03SvLM9854Him493ST8
uIfsPhF6OYZj1l0rByspl7O3MbreIyruxz1WxqxmSddPBx7rluOjSct0Lt0En5hUvchWu5pnaumk
hbWH004guLMgA5t3W016fLBl2f0w1Oyb9NxjaQ4XtE7rsdLwI8KaauqCYc7AZ5IhjR8UzaInnq70
S44/7hvmSUXoSExi8BhQOxxptotDokPQypH6Ml4nxs6Frr1BXQ4v+WbQmHLLlnb4prvHpDPaAGxM
fXpqc8MGOXSEDm99ar22ua3KqtyxWxSRI7v+BpVMQz2Kbpzxi/57lTwGi1m1J5FRfRmqKG7sVelH
fFuAyNlD8HAq8NHsrWk702gZjluSi2+5Us6r2XPQxgoI3F4kPX1YmeyXNEt3YOtRYSzjh0AWQ9bd
VfEnjZn8CMxKbuNtXu55IguO1Fb3jrti9sP0rpacidqepDSm2V+pdxBFMT6GYAjpGvvwjfwzp0vy
vBJ9PAYMN9wl0Kahf9KXsj9bed3aZ82tppth1SvYJTHjsU+tdWjThAk6Fi73q5lgGCecUj94elJE
jTPAqOho86SXyWe8+Y1z0qBoNXRJ06YwZt5nXr1G9QwxCZF7SboShESAUG19fSdq8SIr8WmCdj7j
QtQ+YhIa70S9pNdTLZJ7K01fNXR9l3VU8tlc8ulRrBOS7+wBt5hiZ1jZ+JbXTn9v6+byJuJkiDJA
lJNZY/0xynh8Y1l5c/LCvFvF9Xwwl/nZzC3jVBW9ti9UUt4jo8yD2J7yj2mK+12L02TQlVNKqaKx
OgBYHagNU2xFGmNIAvAPGyeXvt1Pnbu9l6rtVn9YN+NHaV5NLPpGww6Uc/IpS7HwrPCiO7Row8Le
kQjQmxELFCz/9tTSLksTWraycej7OMO+M+V408wxgk5H199sDz0xDc0pLv02LfUHmq3padoGc0fP
NuOrymVXN1p+VCga7hvZ9lHpeXookso94SQKFFv9nOnXOAt7RoEcbs8x2uuuZmkYu2SJFsR9Vh1a
h64xEqJ3N0k+oJQ+XbqtgWKKncb6bpEgam3vZPumrT9xs619zxH7Cjdjv8RBsslXK0zK6VZ16naW
9esysuwsGxFCBYMhoa8ac2O8RLDcHHUrnFKpH4upeVp7/QAxFEhtSg5rVhWBPacQCEyFkJcuDLLc
kXZP2ePwaojDprU3hWkdxmy9tVq636vu/A9757HlOJJm6VeZBxjkMWjYlgCo3EmXdBEbHPcQ0Mqg
8fTzMSurKjNKZNdiFt2nF5mbCA86ScDwi3u/y0aIf3LfeXO2tXqysti4k9jOdj/74mLV2GpunJ08
N82fDPZfz3ZFx1ivKaPwstZ3/3etBXUjq/vQzfv4Q0sS60QLLLYrDKJd1aXd5Vc942+ejD/4DP7m
8/if7QWhXwSZdU1w+ddmED/5qL6l8YdKfu8i+ftP/mYIcX4hhshA5CklqijnGtX7F0OI6+D68Awh
HM/k8XNNh/zND2KKX+APCilty6P+h1f4Nz8If+QwW8VgYXpSd4Tu/Cd+kH/0TSAaQFSJCUE4wrKM
nzSHA770UpTZsnMm1V7KtnbfWlePT57BqQNmUs3vvSY+o1xX3z2g8F+mgaeeM0KgCq1uqkN3rFVI
FqJ8U/pYH0f8b/QSafHNLuLh9f/LZXZKvyr0wT/6nz1HX39vU/pvZEzikkIXKtGp/uuL8VmxOlMf
P12Jv/3YX65EafyCJYkzVnjXa+rXC+4vV6LUf9FtIQ2uTv6ci5Jr9O/WJNt2HOi9/AgX3TVQ46/W
JOMXiSrcAr/HVcyo2vtPLkXr1+S/38myPTb1jkUSt+U4UCxxKf1R/8qMmwW/pQ97mFU8TPPeYFN3
xc6iQWUO8+Y5zInHOeFE7fIFzV7/fTYMmJveGyxL8Rjhjw/tdvrWM9jZ5D2ZZj36hgDzvMZEoK2e
8kZ0N+4Ys8zzlipYRxougCkPTqPlAb7dZF+x5NnEcXN2myuIjwEULYb9Vsum3TrD8kgC9PeyKe71
pcohSNidj6LE2qy5BpvSPCMlMZhKau2XpG4BwcJn2ffLwsbCvu5463j8knbFXltBghZXbUEP+BJV
RXwfA24IUsPWGLctDLHMrLptcLPc9AhPj43WOLdJxQxh04CwhehVLC+RjJ9pfj8mGrtc9HRRI0/s
k8ajHLbgHLHwYpwI95uy0LCYKCzZDm2TddsAnzwYuc3oMFrqIG6lBo5GT3u5cYdlnjaZrQ8/9AEa
5BLDP+MJ/kDTKHzZJGHSdvkOglLpV1pbndyslgz3u+jThIe1dxjOHxME4ghSWgO1l3TxuNCPiCJ2
Pntn+aJmmfhmubZ+M42dbyDjAPliNp8DRptT5IziIJGnbVKq4wDZqXVaSWWmwa6/Z3o/7Sgg3Tsl
GENPsZlthgwHhi5qjxLGtULQwsjyZKuObTkbj163fmvgu/j0Zi16pSF/M+vljX478Sc6FEZMDLx5
FvPszYewucZKMwtk7TIWP9LKy/duLb/IvsgDZ+Svr30Bs2eiEgzHUhxr1+EC8PJij/wiuUnZhKWO
80wPkx3hd0GHjOf0uYtUF+SuQexzm8enrI2Lx4mtnI8GkF4+l2Y4pVTLfWNdrjqSkMxT+0TP8cr1
Kr/PoEtCocEeWtmaBWWflEhduudIi56TZUZBMZf0c91LBmo+GMUod11l4ijQrPeC6h5qW8eOtpnD
vHfZTWVmty2Hun8RMYWM7XiPJNo8U0zfV4y/YDp5qH2Ab2+6sTSRCY9C7tAjxdEpM41W7cq1tw5V
lLJAi9mL3FvAClh2a1qQqLy4kyh+wpo1+aFM9WbrcA3exX03HqPYSkHPJ/BckDSpVBJh0DenQWQR
U6NCmTd2VWePXWbBSmhwE2h290Jg7fxUSpArSAXEHtFh5feWc9FFBpElHcsXIDmpz1cFfdleqPjy
DGogeRXRu6qbMYxyo71N0WAdVyDp1IcjT33mnZBahkh9rwHUBEz+mEXSuJ2d0pofYgagQTNbYFem
wfSBmcDN8sw7oVgxepG9bhw5pQ8TIHw01d5wJ7IVyp/mrF/7hdV0z4TQoWTceyKD89Ss+kOU93Mw
aCxCCFett72QjS8I54NdGCdB3k9X0ErjpXsjsasiLPGfITMVDlFs2vC6dNK5MFx19623RK+FcCNf
Ey4C11Fk5DMz/gPusty0rp1eJEEQt3HdOpC27NVgXa5rZ1mqdVfKInslp/tVMLzY1oB14i6u9k03
3zf9aHwf2UE+phPDaA0KyroxR8fdsHxZj14CrFB2zSe5GWiAzK68c+mS8Ug6075n7s/mskHm5xb5
Fv0HoruiOWvKg/lUGoELDT8W0pfsTX3a6JpAv/ZmhpjCnXvlqpBPSPDxmLg3VlFm99MaNbeR3md3
CTZWBgYD1N103JVW375WYkCRX5fq3LfLgIBCiWBIdQNFIlvFMVuzC5jZfAszfH2MkvVhtulSDNj7
Qb1M6aHJhgeeQ9phqKN2aws7/lR1ue71QnuO51awVqnmTc1I7I58SQYz3ppC3vKGoDLSWyZt+WMb
Y4ixUYdvytQakDG5UIJpUjfm7EXBssKL4toFBq/Z2hD0GqOwKPXKnVC5up01jBYwT1wWDIUIGE1w
CqdXYiIKYenAzGJh+MDO8ys+hsUHIEo4toRuSptuhvmIxMgcujUch4jjJWIpUVfRC4kEPBWvvwPj
XZPY94lBSy+NV2/kbi5swwnjCFpyflWe+sZoW6BnzHj61OKBXUdWTerZaLwfdpedymng9NX33pQA
wja8u5FKFCw5Yo4g85Lp0ZiSYYsKDVmvlj26s96cXAy/Lw1Fa9iy9g4hJb7gXtzRbzPG4JnASE6T
7wy/1m0rm2/1zAWFEfmZ9AUSCuZlCqpCnFcW98jYF5+nXXZhsWYcBk2Tvrp+015OqLQ5xhAvS46e
XlbfKmP9HNz6y+garBu11SSx2HCT0O1qKC5o3I5zFN+nSatOnmAQE5vGQ6o78HSiEUJ1NRqBN3TY
XdaKHX3mwq3BKfEcmzF6/i5u2Zj35d6c6w9QH09YiPMgIl/Q6e1PUPr7ybK/lQPy1qjXmWeb9rf/
LXf/Kz78v3RQJvaof13unj/ij4L266d694o55ud+q3ftXwyDwtW1KIMN51dX/W/1rvlrJYyr0RQS
09U1P++v9a5DUYsnj53e31z6f613bQz8gjoYkCJec17rP6l36QD/aEPEmUdz54FPNaSH3frn3mv1
OkOMS1YegGguYeV+IC2GhJPiPkqsJbqChDFHkR5QE7gUEAAKolDMxcds2e4p8zp9M3feLrMxYyTN
xNObgsOqvEtslTKA30exOECE8uGxU+xYI6o8m80aotVgwgv91DG282nx1N5LrPfsWox1zmnpVqQ4
dhombpZu+jF6YMO7cdCAIJeOFElU0WUGuU+OjoOoorRvS3NxPtxUL3ZjLsOuNhzsQ3I9FeVaMuNE
u1mw+N+MWbcfNG/aTqwIMFV5W3aKbG2LAZ0sS1lSVHQ3GGLFdE9ODy04eYcYmclwSQEqb8tBR7Zl
PKalfVOjUvGNgclLbfwgW2A+YhhCv6UQI+yMRD2BBTbukMjW23HVGsRo6YX8CeQL0+1g82HKvjFv
M5KKuG3zM8qJXYttaFM17cm08Tx6oi536dx/pQ5Zz9FLJ01qxRYtb9JezSlJcYZ6+eLYiNbaISws
MrRKq/V1r/rRMxflJM+2WKiD2cPevGTP7NQOScPDUBEQEYysK4QFxkpbs722DA+aYY9h3HXzhSAo
+2C6JW51Y8ZWUocEbvDRuNigSiDyT1WpHhNz/IxsHjMxGKjtDIHQz+rSurNNRZCFjRNpAe/rwzjL
dl5vRTwBPPtgyHV5RoX8aOatBerNtAb0ycnyJApsNJuu65tdr2Xx3eycZGlfTMoXKPtOdT8pDaHV
OJ7YQ9yRwxPkufMaF8u5yIiZ6ocZadikGJV1B3QRFKPx6xRP6mZOQxDu2CqG7qxU/yOvnhATNDz1
IAciwGShTFMS9ugoZzh6YwsCTCLCYvsniG1szwsCuNye4JC6iLE98Lvtcpg7cYnKF6No6IbwDQWz
c33t7NAyo1TA5y9GqpA0L6O9mdEWdEy7yVguvUnftZEANKh/oLRKb1Zd/igyeSIIZ4O2+ghq9N7s
mV9isqlz41Gtif4+kgKBJqZOQ2tAEIz1aVuxheHfXVy816XCNZuY9r0+rXjdGCHvEJvYXxurHW56
lae9j1/euUc5ibg/6higWsr7sFFE+JLosRuMAt6B5KHhQB5L8Yqyg9UGj6X0FiWBOCRZrPaLq+Jn
0jQACYL9OJi1WN6XvKv9pZ3q+8Qxx4PrVsUXHpHu02qlK3uJPKeirJybxKnlTXNF+0AznbZghGKe
qut8AulXPq99Oj97RLUdM9GUl1ItzIrHa66GaiQkFMplxF3JSCSKvAoprOY2H73pQR8q82zr63DE
IKW/6wT60bbU83auEUu0hZMfFNLHu1XVyXfTIrYMSfKisJ/kdK/1yKe+DlN6yvCy3dpR0d8UpLVR
7I2juPdQcT1O5tie9cjQoS3UyYWyirAHxOy3XCruralBHSCvi40E4jvdH8rG3enkVZ0lbzBIeoTQ
JB+JP2NSmb9OIf4+pWAGghCN2QlPAXz3Eg7CH6cUOU1UbXZrfPDiuDg3OJPGQ9aN3bm9RoYMkZiD
Rp/YVxisv8nAWoMJ32QI3D4OrX64OGOnbQtzQeHuZqzce+x/AfoDAb9IknthpfF7Hw3RzDUX2/f4
XrObXpRnN3LYAbZyvad9p1whsuy0xNcdSZtc7GhGi2tJEoFm4MTMNexNstjPSiUJY+OpvHMGcJfB
tAzRczNNhoadglU50BGUxkFS8Q8jwkloS1h5LtjHcDX4HXTLeSdIWMlCQB31u6YnLQLUMa5DG8bh
xWQr/I6v/IirY91qBmQV9zpDh3kGwihoqmuaGWYpnDwFpKKyutVYou3BvrKTHczHZu5vk0Y9RQrK
bVOLnvGOzfI4nf2VDjOE706yoDasvjshjtCT8qZbrfEmUvWtm3L7p2SmbxGFw5tNSR8b1BKiwSME
Z3Lir8loTyyjJmurxaBGKwQh53rJGHVItixukmePDSyJoBliuL7rhMUEtC5bHPp3FmKOuJ0a2wVD
kHW3KRPO02CL5MLG3LiFf9aec6aqjzUz2vskNw1gnik5GXzX823VOOkJ6og8UW1yvVNKd99cMjIs
loFm8r0s2CfNCn4n+I/8sFzvGe969yCSHkIkVPo7eRLDkdhI84yUdn5o2hREiKh4PiM8ODeMIIKK
oKoPgjM7eO7S6rb59Q4GCzkcxfWujty8eh6vdzoqpvjQjOZE8c05gOVB3gA+dm4aq0ZX2lbX66D1
nrzrGZJeT5P1eq6s1xPGup419vXU6a/nz3o9ibBTqD1UQ3HIPbZ3VexwZM29Kl/ZHQ0HCI3y0JBY
Bx1mgOzdO95HVhjLTRNpDIIQl94nyP178nPW4YYCxPlKf82iMHNIHmlS556/rd0N5C36er1YYYpM
iCgOBlnAXiPlzdDDJBVKDi2p2yJ0LkD52m42bVFGzjgym9kpfT02MQMQ8lWO58rNPF/YLeaklUZ2
DYxr4Mden2SUHStq/eaV+SsRk4adN/11n5z3+zpWY3xrFCKmIexSC+Bjj+AzBJuL+0uRDVBtBOIV
a8OGaYkDuRARGZarvfK8tm1EfQpTW85tkNU7r+1N5EWjcfLgpj4QGKdvC2l2ocosnYAiZee+uUal
2LVOUhShpnRvov2r5QaPJtO10WknNAkFMwysVIkWonmhAqLjHQrk4aN4W8ljYzebVDpnC1IKySWm
t/qtMnvjMe9bPpeqxVCwINyCjIwncGkwbVb7zvbENnP7Sz/eOkiU6BXFicVBc7LSRGyMXot8alTk
BQo5qXDZB+rRIjeNhOxZ1g0rbgsLghizLygOYIZm01e9MlukbbCG5WLcR6KdznXPPYqA5DN1P3Fp
ySOZqSnnzWIEuMinW7NGlJa5AqVj/WBJ/ZFsS8m6zbvXIww0Sek6rO8UNm92hDe9Mzv7gqgWH9nm
EQvcIwFUPPNS3bxFY46mfW2+FmAFrt9RjP2CBByVTPc8zi+sd9MftjUROzesIxLmer3JmMJsZtTm
LyhYF1Do7fJD1jrX4BBji/MBeZJbg4fIjTf/2+f9V/o8k1UEO69/3eS9fu/6/7P5XtHq/b7P++3n
fmvyxC/CAftFj+fqFluNv63XPPsXz5CmAz5UNwX/p//6a5Pn/kLn54pfN1+G65r80V+bPP0XG0+P
4YHiADniWsZ/0uT9A9JDsmqBImLaqANcx+GX+wNHy9LitqCS2KlkyLctU+vNGDtpAN0D1Hi1/AnT
8tfi4+/FicvW3bNQRVmuyydCNfYTeC0zZiQ2QlIK5V28i408+26xFX8Y9aoJMbJOQRmtXbsZ+Fs8
45aRyU6W2MPLqqICTIdhXnJcIGPwu6/tn+HZrqubn38vwxNAi2zDoOP+iScmO47PjIhn4KjFl55n
MpURixZ3tfdGbx2lXNFSFKbaRmkxB8lystUg/kOO0fWzMXWbfSs7LkDGP/0OuUe4ypwN3q5J53YX
EX125OlVP//7t/pPvnHWqJ7NakbSxcjrn/8OdUnqypgla+btzNre2/nELNRN91NaYIiduulPPliu
058/V5sS1eQbtw3Wcz9dX8pQupgzT+4k1c129vB3ZENj/Mmr/Mze4ZMDF0jhKwH3sSL86aoy2P62
kx25Oxv3PJBmnn5odh/HMv36H394PLLZQErej+c4P72Qra18otfLN0oFaxkt+zGlLIpys7o3s/xP
8Ej/5JtigW5eV+8Wc17x04vRktS121nuDu+P8AGXEARIxk+A8LbwqUX2//69XRelP39X0oA3ZTJ2
Ys953bH+/spIAduvyo1dRg0WwdhjLdGVROKx0BPnUJfJtVBonW3ST8Z+rQmk0kUZfToF1AECxVvA
157aIYgdAzN3GFZQzlCtm14RUGus973RlE3gJZVsDwOOR1rT0iP0r1mTcVNP7QTwYNWDwcZ1tQEJ
/6DKUj38+/eo/5P7XDJxMzCWchb/w/V4rcLZwqSAWYhFOmS25h3owgX1iX0hX3fbZFF3qFT8gyq4
CS0jN56n2PL+5KP+Z9cryQ0GNYIrbKB/f/ykcT5aFT2l3BXFYB1mKz1XjPXYEiaO/+/f8D++khQ8
eNiK09PzWf/0SkkDrERm5I25UVr68+CB6KjLL12C6/ffvxJX5j9esBKwjS6u6FATxuhPR0tb6qbm
Gp27swhnZhWgpXvFiX9vCGd+dDQuBKPtn+N8LrHWw60Pek+0pBhXFGjoSac9Gxz0Ra4rh0032M7T
gMHxwx5bbz85ZP1izxqWJ9n11m3fj/VNnuALqlSyoMvUh2zeFh5hTy05Ij5G9OEg5EIQO5vCrVTV
ssN83wZK4a0ybaJw+YuCutyOazvaTT2KxBhf+GlIMhv+jT6jFE461hLjTPnnovOM0KF8LC3zUIuA
tVAUmNkXTP9MC1qWyPSRb/hzrDua13S/dlYHMlAUG5v+gWWrEZ30DGJZ3ptknWGcSexU+V2pYzye
h+bZAgb0ZgxV84FlihV/0lYGLTIUdlBvSE6rcdlWsir2qeizJ03gEvBE6RHg6DZ4UqEgYdkGqP/W
sLg6obWNXhJJ4tIIpOqrM3X034jq3nMte60gkJPVrdUO5kt1Z0plnt0yCVqR7k1LK/fIQ8Es0FwY
j7ruIaOFg+BduSHd3Ups2CbuwWB0rcpJzusb3yNoZEOYMyr0q0byONYEEeN6LZZbORAWg453uApZ
jWhwYZ62KTbdafxOycRnMplgVYjXAaQy6OeW6GM+MtMYiAUgO0vvqvGFjW/Wkg/SdM4mUkK+ULYt
iCUr2V+8orQweQnkzG2Lutmxrdt2dMqwbkXU4cC4wrPblUf/Jo91XGkkjtUDxJzrLjNGbF55fN9G
N/LxjVpnf0So2IOY75ZDaNQZqjW2/Q6jGHgKc5d3M4Giv/FEntyNcUuSDc5nXscbBIAZDg+wMspa
FBPmcpIvKLH74oWkyGozYm3+SrQD78GNbK54Qim6p8KiEApIJkMqT4lD7pTyC91yf6yxyUhagBEj
zrtHm7HzjIYJcpYPy62Rl+1xdXqnDlL2iNxCeA3pxZ2dsVLgbDgPyk/HtBGmI87TAmmp9qAkSg4z
xqc9MgM6OXhjU3J4YklMurYqX+RlGXhVRLT8HO9ts0b9MVc6v28yKRNBudc7KVgspkAbDYfOLUaW
7TDq7ZE5mrqJ+6p8Mqup9/N02ZIYnEB8kTO9MVazjt9tD4IeA0Dby71ni5Lvdy5J+Zy5PooVwf4m
KQbyj+tYfxlNz71hAvW91u02TAeVUp+27RcZSSglxHW3B/ImFOPyzPBzYyTKWV9tpBceUI2WrJdN
jsDw5A04DBNSQw5JpTzeqx1vzC4tPwTk03NW6dPeM1X0DQ+JHbGXn6aHkSkjE3OBxc41USZgeg+n
ZUx2sPGRLGSJ+jraoLrglix7dt/lTnVAIlos0FtPQF8tDbmdRwpEQq2IAyE3DZzCQDc+oMIZm2Ns
p95NR9JD75crvIquiz266OgSL6N10yo9voNTYdwwjZYfKXqni7HafVjEsYlNLlIsFisV7Q3yMWk4
+xTvecqtgNGNXBvSD1nSj0Fp2Al80vHN8xBQe7WAcGcvy2YahmGvorU6gZXzIAxZ08p69qr7dVTG
skQrMt8asjqYIXtvTHs9d2abhGPmrk9G63anZs3TzznlxBXaNf8m0tNd2+bzfUd29AH4aHRFBDHv
yVd5cVprDYmJ0QIMtespltkbGhpnV4OAY9kedX7s3EdF+ShEXhzKpHQO6BlyLPHEv67juCMRW9vW
pjN9ryZyHzd5k5fgpgZNf5tla56sojtNUYLooclif54E4X1ER8F5MK0YaW0CUox0r8Au6mlbW8T6
djoaokyH/rIqNT5CAavSrbJcfC095tas0n7MTocr0rWfKZLWHahAnC81t7Kji52uOzBNp5q45ap/
aFJ1iwwKIpGuNf7KCb6LoupDr2tUTbxzUxH0HsdM+ywkH53bBUm6kvxnYFA3h8k8t9MQPVYiKkM3
ihm8e9bJqkfW7J6GGcp05u00De2XSEYkKC567TvLeu/gF99mE/4pJCGT81a5yQxuP162bhvl1+yk
mKmFRaIUZRUR1RfqsvnBwGWxLxwz2ikwEr7OYXNOS0yXOoOOp4T3+67kNMISI5vy6vIpnZnjvM1m
nKgkzQVuW0ciJHQtJ7Ww5hNBmrS694VdsWWLObxeR7wInwTvkgDVupJ9QZwts0fMRYkkplt/LEZa
YYEkx3hyh48Sn8uBfw7EoQcQkKWD5UOtwEmxFI+c/QEpMfqZm7C9BilHvmHK/N0QZnsk7xP92bCC
O1wmaFjIybdpiqVDd4gdzlnrqDWawalYL6NBZkwstYsJPcJnzNTeOxrRnd0aZWioEr1C5sDWgZHg
NRvLtdonwxFPbtq1+xrUyEYS7rjvuzw7XhNN9jgYhsOAhJtTfqjYv9tcFGNrGLu4ZoDMkaKFiKnI
d2+M4hYUmXE/NCARKpFU77VndWGL9i3SluymUpwWM8FgP3ggpSEKh2K/OmK8EKh+3dbP9vRdFatN
LIxAIJIpBC+AdFDPk+241TQP+U4BFmxKux+1YdTHeYr0J1OX7VaJ5T7Fm38kDwqDmTTnAeiTNr4Q
ZBr/sJGrhQR9AxL0FgHBpkX8j+3qcUURuwW2+U3JdjjrlRZvC0aIRwf0bc7xOOT7eRTzDsAR6ke8
hmFfioeWJanfmQmpS944I9iDUQdcJ66OGCEFinRDsGgcemgI2brFZJDfWEsKOxD5Yzr5M1MtfyBc
7qsxG8XN1U3Ub6ueT4QNZbGLKmQqREB7LNKcm9wa3hbILae5ns9zUXff7LIZbjGaNkGsF7NPb3ge
zLoLZdR1H2bn2LtStOOhtJddXmsvFbBUkpTWJg7bKqqOTOeyMGlIFowHp7zM3dyfpTvVO8FDcD+D
GqiWUl0soBGbCjNYgP1MfWuraeXJTVGwMdi7+VjDpqAxOJsxRcQoMzFl6iRM+p1AJ+iVBupFUxR1
wCBjvJ8T9UrodA9vZmCFNhZIjqawTji3V/zNYUG2sqpnchnHet2NEsBJYeA1XRv3ZKx4kK6G4wcK
exyEcXbV80QNfn0ksJtyJg4109Jt41ak1oqvlZPuh0nvD8WwKNKSO2Nv1m6MgXjkKWzOIDVTe90V
wDAG6W672gah5ywICSG5eEdQn1lgmKm7N5HCABgM2iHXA1qo4EpP3VHKw/CIZYy7PYt2yShT7LMa
HuHS/tq3dvTmlg4xToK7eYJTvWbrvm/aC1HHHuq95dhrw4uXGeN9cl1Jj+pd9oxCzUQDIVa/GGZ+
qlLnKR55QuHEuCMY4HucA6wGBdZe9X0ijZ97Z0Bo1DbH6y4ktfWTBh7fB5Db3RZKI9le6iwmZL6L
JtP7WpPTtY2N0ucphTIS0L8Jf/F1Nb8J1y62ntECn5yy0gfeVWwGUkH4Arv0eaghaPRddVGr9wLP
hf/aD+beX8jIvk304h2Kc3/TlZbyh0JlIDjYxBhyD3DhGcLTe2W0rBygqkIaPJtOzu9ujPXGacYp
HEYEtX1WTxtDGzJ8kcwvktbAMju1WyxIjxl3FdvX5JOxw8GBe6x5QJG0K1W3HfH4ZUm0d3RjvKsI
d71bGrf7jtpWMjSzDzkSt6NMbWc7RhMauyn6zGHT+Q7t/nN/3bNfm3xuWc12viYMnrdlZ/lxVNpb
JUVxXPJCgMVh9UYp5bShZSJjS4CLYetkDe3pGFtkVZ0MS83khM3UKk0kae4nC/AULUI3pTldvUYN
wxvODPZb85VUjqkAhXPN903fiiNOc59whN1Z5sTM3VBfSFfFQEudXzlUn2VuDBtomhud/BrwdvIx
Wc0TWo9XOBJnsG8kGs187zFbH2b0hTokydrw0K8uordmX43mxgDx8ZbhAoB0mTWsLz9dzXp1CtH7
rIGVvzQdX5rKXxrDHO4XUlRhz0LyXGy72ENJ1/cWClfwpUhEiX7LPtJxgBLBAocjpc6OLlGCCAFa
DbXIRG3rqi+VPow79OS8U2CtWK/HO5vB/SYpTbglZjH8cJfEvEvrmerOMYvtIkS91eTcB0suThU9
yzaj/zlilqE4ugaFGupe9TQY0ITat6Qh4rdiF7pjxPLUsgnYRg15wWN89igP77oW9OzM2RFaMiLP
ThqYu7OZvjnVVYtgV1R47ud8KxyaY68CepNnazh4mHEQKQg2Lb1kuenMz6BNaF2qhloS3No2rt36
68ybOgIIREQ385WyUW5QiGrDjuetwCGMPiAGSXos2321rFmIRdA4iaUt0JIMGRAjz3phvey8eLP9
PZp1IzCMatwlhSlei7EAB6Fn2lPTjOqTwM74vicI7cSmp/Ez09R2TZ+Mu7mckQ9B+DsjjClDizFO
4CbE0oiW6Eh2J2SGU/d17kWwTNSGGCOX0FMuw44Zn18gFhUgVYjG7RA8ImMs3hc0gJuYidfXKCaY
Pm31BaMlpVBPi7yTGQrGecmolTIx7J22soOsgsLSqH55H9YloGHCTcjtuyVDcThEFvC/KbNJWUVv
fZ9CRaJazJsj2L4xqDrnIWEQRbIp3/i6SLlH/4gBjFlKjnUOp6fRpSdrVuqQiSKs5DRvJTc6vVSp
bmpw6SEIUOpK2yxP8po0iamLMPZcB8i0RsmhWbEMD7Ph7LCV2je8DqbvNE92q22M+wgCHespGTFz
qdvATKnmacCeps4wv+RVpvvO3H+bpTm96Xn8pQKTeGoRWL0W6fqNdlw9yqlFaRwrwiMgb3RbPVfj
jSa6i2HYr7xsd6yUPCTOYIVdQjncWcviQza28Wvj9eKLUiTjCo3ZUKU6MywHwSyo1HSmjikrNQ/4
SgV5dYulF1c9TZ/1igwLwaxbN69jxmM6yknR86oBZz3Ght5fUAU9MKuoLo2G1FTJpPnI8sQkajoV
90YLmSZB6bxsyNVT97khP9uilI/M4xy/0Uw8vxYU9wnKt99LF4BjM7i3MLPVbVW3eejIOT+MMxaL
piXTpQW0tdPw//lN51Ws0PX0uCQLOjVb1e7G0+uJle36ZeossY/XeHkDLUN0PDwsJhzOpzvXGcWB
XHwWBHEIS6a5K0wMiST0pbeE3GdsKc3swOX3QLBPA5qwitv9HJvJLRr5LFzrOr0xRuiyZOoyUb0p
5qEALDGY48OSCesbslzIG9qKLWWciCDxTWd133TU93kI7WC2QwW+7kfNReaCellIoEzifnleSzzD
iHU0FYWeNvdWYGEbfZscewi1ZaLTW/v1WRixtWvIYLyoBcEvW5OnzBk4M6XKv5ZokbaZpwOxmuc4
RCLQ+XnX2Jcor27yfjx7pa6OBaYQFsk8O7hXi/VUqVKGGap23oW7dsMmqZA09W5Rv/BC6lIWVf0G
4t+80+vyDEEi32ZVQ8poAr+h0KeEY87rq/eG1eixt0sjXC23XgKyW6O9bkfjZSJs8SmPxvY5zU3r
JEopwkmzYNDBi0TcnjFl74qm2OuNnBUvnQ4g2yLsnXh1ORNLwfNXqwuv3BDQOfrkjWth6l53xIAb
2cT2Q/T/uDuTJbmRdDu/il4A19zhcAewVARizszImUluYEkmiXme8fT6olqL7tK9t01mWsl6U13F
MQJw/4dzvrNvCHcFad6gH4ehLAH9DgOMANN0+d4Kp/rTZKg9b99J9upy/jwQiEvUFHQ7omhoJg8D
H7V3x/0dZ/vEbp9D3XF6Zc+oNqFpjzFcZeaXbLpFdD/p4dGJYCkzyRm3ZH8aMF7WAwN3ZPLhBPkg
5OBlj7C39ERYZVY3B8xGQZ2Avhog3vkWmaPwZoBCj36T3esIGl/WdO9uk6RxgIrEokGozaehlTqS
Z2lvyQDvdxNyRXZl/YD4UYS8/wUAi9gyu7mp+VP18cfEyh3twjDvLJkJLBrTFxgBbBrzuOIMnd6H
JT4C35oOTGrlxvdC8djZRGVjFEMQN+B4yRMI8GWPXxUGanNWXvJseoA2KLLOoSNAG/C0yAAacbFj
qjPcu11q/5wJSQ+DIi0KSQ2+uIe+FcjuQlH3F8dth4OLN7Di8BLel0mxpgyLXX9j/FE/lV7XP0eT
1394vpde+eTpixnd7eXYuldquWkLUsfbF7x9Afb03318k52scr5qEDIwDPw8/MkMlgqfeXl9KdFt
g8XizBObsXOJgByy0soIJWrqlAx3v0eB6AhJYJEMVxGYiaSLQ6FL8OGdqv037lJYODjjmWZplFIM
cSsiZk+9DzqfoluwUvV6JCSVW0AOz9K3zID9JyivuesifBOhuG1cwsT6sSC/nHN4ozlMa07+qXvW
YHMPRS3FDY6OP60CXZlEHRM9hPszQ3RqWfD3c2PnV9JOd0Vsiw2bnnlb4lHRtTNeQyJz8BZ1m0mh
yCpLCC9t/WdY27eyn/23EpYr1260pChDy64IXLl+gD78tnYJ0mC4avt4TAJgsBiwa/jd1ZIk56hi
JsRC5xTlifXeTVYS+AmzS8bu2TaJ1+QMKjIoitjZ9xVdVxPpFGuLTzMLopPBS9yqExUsZiKkyyj8
Rc+tiGLGw0OvcYCV29br0w120SEC+RYP64ativVQdfD59sIqmOMw0Yhf0EbpC0VfdbJTU+36JK5f
sF2h53J7g1UP0zRbagYeoGXXwe4fO0UGHgeYMq8iqkGxZBFNZEu3UgUkvrZnS9mIyhaxzPvMg5Xb
RIw1xeSaD/5e675HPHVbVOjqXa1jr24dS45YBcEHE89GfS12Q9FLfiuGIJ+QXrB1Tf2Gd5DDMhtv
I+RMheqPYzKbUsjzLCiyZc71xrzkm54z96NfYveOjVR1nyMReGbx6Z6MrdQbzpOoDoy2wNhHljN1
ZFF0/vdx8SoKGasoT4IbDsOMIxLGaYah3aAL3q10rMomQHYkf8NvU2+oUsV7KNL6T+aWSH97H3tO
2QibFUOTihW5m5N9NQC3TuG8zEfSFxKgHDqMgiy2Ou6dyvxYXMe96jrNf+Yu+NEwJZ19mCvnY7DU
SHeMRO4zBS98rguH/19OsNw3uUXDtJ0LkH9+XWlIQ9qrAZ048rOrIwwSbU/aUwfW8TETIdMIr+mi
RwLKme3G1t6OQ0AInd//qUq7emeJFH4rogKZIe/+zur45BExldnJUEkelzJZv2FXjD/KyObVhF7Q
f7dby3wyBXZ+5N1CeD1k+n2osFk5HSX8qkZ3V/KI4J90HK6UKt0V7jL/sQnP3lrMbcgJdlCmdp5T
oKUt1buli/ikZrHct9Pkf08lgc8CP8lGLF5yNoyZDXuMvt7XVRt+rgxZeAGqvPnulX14Xqm1KarX
HFgQBSDazqKL99GoX7m8yt9jOVQIOltxYNlgEYKt22hHmZduZWb9AHIsKuhlHMj8UxiMMkJRH2Xp
AzqOvtxw7Dc7VdXFI+syfGVzxLxLJzlFSWkXN/DABAsiWwjPpqViCOnYuHmAiucnZ1puDMy4PwMi
q79SirQGuHCPRCuVRFhsbBzbr7ArhQh6WE33HBgeYmNyZR9tgAPVgTZ5trej3dBFV4UmrLpM8ow6
G1/DL5m20xMD6+mRPIvmRY9u9Vs3Q35fijI7rzCa//iO9u5DeGZ3EWh3UC7gLv/ooQe9YGeTs7HG
avh+A5B+pG3buZtcuS1kxaRB8rdMBCFvyLw2Rx5VPwB65Lx2upEwOMHnJ2hhO/Fstb3zHkHi/Sqj
9l2CYd6WHRUJoePo8dw8IhxHkfTyiO54+Sw6H1Roy+x0uBHoOGEYva/Hrmesp6EKF3vaAD7koR4p
MCxTr+Kcxo1TIC2Wgn3DHCYPy9xrtLtsXTkjotLbKzI0L3HK/RVkzCv209rw6BQlDuatDRjrYHcZ
i+jas8T9COectVU52A9igAjNGdcvW23c6HNo6xDkfNt9OHKp8ce5gMGh9FbPMV+Ut3e8znnrWBAu
O4GT7IvSyBmJ6SmWXxBRJoYreU3SYe3i39yyMV6WPU9z2h1CmAMcEG1HuAt8T/NjQHkab2pK/ksU
qumNBGxuNt9MJKtYTO2tUvrniMiUtkUjz+Z4mje01rwn1Ej8DVgmSAhAVcOVyxx7Zo/jfo/yNf9q
oylkZNlrqB8LUhEp73TPCJO7wGnNQeEnjgOXCbZN9nPLwkPxH14lJgPAQ7jAy10d3bJyBulW/c6J
E0ZnnUx/hTgeTq6TaHubR72QgStucQR52PxqFxdB4+xIrn9WN8sFyk6+FVNvPtaGrQNLDJq3Akp/
dmzzTH2leS8uS+sQJTStyw1CVsCny0azzdN+AUfCEohHsjxN0cCizGWZ9mh8xpnsIAduky7sfq1p
jd68tq32W+rGBWJvqokqrv+oUfrQBR3/nKK2wtSoCDjhr92dl7Zr75dlsAJ2tfT4S7Z3DNYFi23f
gd6migO65vpP45HeusG0mTzGnr7m7H0PdtREr3FRKEwVnTUf0wJx/p69PekNnfOpUes+WyZ1flmG
0Y4sxR069Opr0Cq9qbVzcVynymf46zQfgOEQZEeVfMiJ2nmO0G//GyHGTf7wr7Iv3PyooLi4CSNy
nJt84p/EUHEmbvysxrv19CxP6ZgfXVOBguzrhHubUvU6ktHxJkb0qv9QVcJw+C+iTv8zuQQSFLag
JJEivPmbvme1LeDihIEcFhP1V9/U7XFsO7YIgrW9Ii6IFLGYq7US6fiF55RvdRiKfT1mEqx89yur
O4gvXsGwE8bcNi9ZMJWzUfuJMp59sy0fy2hSjGUK4yoGqHo9tsapzpOTEsrYJeBqR1YVmtmgQqmV
bwfcAJwrVMDc9TmsYbDsB8yvUOdRBwUGoupmaLFKiEmDVKY50NMiH5vE/ErLytla7tgfmxvhNa1K
F8BqfJNKzZ76Nx+dffMw/O1785nZOurGi2AZ/DelScGjxMfnUK2joaRvEI+OMy/VFkgNVhUkS5hr
jwuEJm4lZNmXpBuWvZ/vqAJuGoPJxvAa+e62iEc4zUNhdqmPqpxUv3hbzdZlFgP9bp5RAKs0PZYp
LtB/I5f5T5Q5vmahhVsdeKXt3ZRz//TokXIT1qPf+rhuayz+pT+u8NVXAklXq3+W82iCkct5S6hh
fJZCDL/ZeA2nVtzUegzctAS5bHeTYOyBbuO//9P9n7K9G9oFjgseQh9l6t8+34gZnpGm8A8ZMZHc
5Hh+7kRYtv/mt5F/Dzo0SPZIORS3V4CjHVbMv3wINQtjpwtr/8D6k2zZ0XatI5DMIZjn3Py0aeA5
I4mnKWVYBuEwmueEIpSEi6nJLmh2/CvxOBmyGV6WGh/1tVcDwOosXK2dk4jXus+69//+o/krVfOf
nz3OayG1Fkgn8dpwcPzrn7nJm5WBBM/e2MED3JDMoWEpMRxMwwx4I23Iu58RPZoQxkBIHJFdkK3i
MY/Pi7OYADHD8qVTf77768/1/xpx9P8fe0Ybnqr/WqP9P8uvuP38H4/t59fvLv5nmbb862f+Q6Xt
Of+Bu8Z3tY8Q+l9U2jcIEsGHaLqBpjn8IJ7R/63Slv5/SMNLIkCNQsvkDe/+kYkt7f+gReLR5pcj
Z1r4/zcSbXm7B/75gbv9FpKgR/BMzHr038NUsaFbI/K2ft+yZ+xeYkR8r6trldB/qY6u0BU8pjay
avag+6q9gz6MoIlI/xuRLa/+349d/hg3HBNdLnUAWat/u7GEHk1iLb69q2TXvWfeMgSh8cPTGBU2
hOrEv5sNXQ1+3yKED1lXJFESj0U24ayP/KtkT1mGkJoRzQ8ds6gp4wQgbW6SJCiiUD+KfglPq93Z
AWPw4SEmvo0sg0YzpGws+ynuWq6ixi5PLDfarQWbut/OUU6yU4tqS2kXm3JEPx+LgWm17bj2vjcA
k1PwxBdDAtfCIAGmScqPv8lhIEO3oZk/K4tEOhQ6D0WirKNn0psPB3rrp9Aiv9cK5jmz/5zBwCwg
Q5h+mwCa/alUv34x7davjCfQUS0KkF82dY+0Hjj8kQkkjJam6mfvet1pMGN7jZ1enkXFpsPE3rAn
cqx/jJBlYJy0qZZTdc4rYh4TC3jDYKK3xYE/g3SJ5tFBt/IhB5ZrlRH2WzxB+h8YxJxwAzFvgANI
uEdk7fkhAkdxaIIK8s6RmbN/F1lqOoFakJD18325REvQOBhAl94is5CkrV0NKXHnDg395ECjuV9c
4nvD3ll2kTb9qyZwm7HLLWE7ItIlLyf9QVJFuMOQ2TJvEwJOh1r5qzX4stAaFXiZ76OC9Lhhmq1v
09SMbLJu0iWHGWtb2cmuQWKBp6gdv5oiJWmnyMonp/BwMofGGu6numjPSaScQBp7380AdOPm6JXW
xWtis49mi52mcK8gaVjICVZl25X1jF0gnLQg2QKXK7nBFHVm1xm6xXjJjyZGjRSupJnTInYgDPEo
GYAvIfTdoSuDqWgRQRK9E9Q9C7IaO+UHdrIeKh1c8zWK2C2UlvUTW+K888ZyeShox8Cg8DwlPFZ7
Cu9sV7NUuv2T+YrQcR0mlATfKFjsG5dvXO4jZyr5PSv5JGYlH4dinK+itlZYh+McTGsN6NYvr8kt
fyMuhvVQR33/hPDDoP5w1ienD9Nds1rI8RQrwZElxiOwIPDQsMV3yk5IDmYQcIob29nquCHWqhR0
x25fH6uprt/zUim+Tdi4ZZ7FrJSKP2qKox1+s+I1vHml3IUekV+DmipuzHGc/fVuJjj9VOneO5SM
OHaqXIggrgqX2F7L93ctulVyLkLQSpFC+ttb3i6LFhQjLmU/PA+v1fsBVaLLEWF41+g1A6ueqU3L
YimOKThF1ibAXwc1m2vSWep5JMVBlN3DXK8r4+5Kk+vqEBGcl2PgjEbeR1589TlkdlRYVzHQWsYT
cU2iJGxCquQX2Nn4D1s34JtEzG6lv4Z3i5zEdXVV8xFx6h/VkJtzO471fUkyxWktRw3A0DVXMLpI
mRCnPEfMsT7hjzBhSYlc7xHS/WqdvHnmZPbAUlbtD7uBLcxemajVyBTxtk6GAXqRE+Gf9ByNYB9L
9SZk/r+wq2VBHKDBKZZNVzfDPowzEM2d79VEBIoJmy4KxfthglUXt1a6Jy1ObVHBgFkJWUluZdm6
fWA3QlEzDiP7KqkmCsYkfEfAG16dIqnWLeyJisCGOOd79hPSe78X0hvw8ldItmzRte8dWT7bDFT1
1fRtcebyI5VVxcueM205dPgZz9NSxN9rWY6YviOYm5TMFmIe1Fj7tZ5KMAegzxQu2UyfXeYgzo5J
9e8FYCWWzrJsdtPQl2cv7/SHk/i3pFPmbxtmmXg0KOwPpePOzFsx8/1Jqmypd+GKEd/tvA4U0tp/
FNInWchU1zK2vjXz1BHnJdgQoMSj8k3QA9Y5wxQA7z5rfLHClHJvMwzDpvHDKdr85KfLbaA7uadw
gk+6FIwuY+bBeYBWbUbV0YTw0uKJ5rYIJ2c+GcAL/l1dhDL7bYA8Dc8yLZwX2Khq3ve1VX92vAqf
YWiX71UeW/cYQQE0hRUX9E4SXcLbu05vNZo2i0sqZOwzjh+YTq3L4pGJgpJ6abfGTCt44J4JpUjU
pLZszNQ5qlv1XM5eQcJ1CRQAraX5IxdbP3MVdt5pctM8feq7rsLvKpOXoW0oCeQwm0ARJqUfILs3
f6KiI6k3TlzzrSRn79cyecuJ4ZY+LMloLgRTe7+RA+MoCW0B4cGTJDWmDjAC8u7RwMXa3Jczn2qW
5e4BjS87rc5qzHMWmuZ7Qfjls8Np/UJiTnNENDnuITXZZBlkMTwJep75Hq+oOoL4jnbsYZg0OaG7
AWftvuM9yL1rR1Bmeh6zZ4s10gVVCMFvTsZ6kI0G231fNOJb5bfJ90mnA4D2OlmRZTJRUbukGvQP
Q7JYeU0RKN7m8CUTNKJ9xS6XFupFcMPyCYMnzB1iDJ7iSU8feVvLN1z56qXqJYoYHOh7G3QOOwsr
eiuNHxOl21HBm5FfgloLupsqW/ITZhDyTWX3F+kidaNKs570YlcH2QDiQApW/XaT2d57I3TALeLE
8a2dJdKYLG3KETBJNj8sWWH3u3VdbLXB7lJovAbEKKdyGoIpik5hV80/Y5d4wQrS/jf0Sd29q6Ji
CxoVzjjroy0mcnu7jtyfRdqAcp7BKBfzeh36WwxJg3Viq0RhUYt50NBAC3CoZkXHrjWs+hlrc2k5
gE6mwT663bxOZxhE8ZlypgqYwKTxK2WDeXW6gZUiS4ZyYibiysesYfqKdotHYYX4u01b1T7zs/Y6
XVBlDzPyczZUASoa9zJF3bKLqyUqUDUwHaxDQwxLqheI1Ha/D7M24jpS/r5sbrYJJruHsFqj60hC
yL53eEaduPXujMX2IonaZIPuq3Z+oyKZ2/LDiOEz1C5xkNnZdj/acVLM2EYCsJ3Z6n5SXwIuu3Hk
mIIs4zcL88Rj3hJCqbIQPl5Ov/tQWVyWh0UMJg26zD941k1rnN1C3RAuHtkqAIUSiRfIktCWhyrh
sPX0IDdyIGhkDoVcHruZzJNzVa363rD4fYx1bGEeUHl6Scike/2LfIUrWxz02OWwF3T6CI8UKzWs
9eX3CHXe3UYVEW5e74cAdHTKRivtXEVwtDL1dpKqwsBQePa8m8sO/hzs/ZardrwFKXjdnJD5Wk8d
sPUCpf48OacV4szeEMNyV7qDeEjB3tvUt9n7XMXKPo/RCBsLT3549GGD5MfUA98IO2u47ZHwAQqW
H4ZR13FkLPhz6CL16Ex2R13dLeKF0ybWPLjDUAfxzD617cNdMYbjOWMwANRmr9ws31H0oAkMS3jE
Wncbe8itz3UK++4wmt46e2n62SjLvzYM+giQXu3891C60TXjVOT275mmtrND9zAs4RKwCYXeSGAs
uWajeGfE5T9ywTWXSkzOxSfiYC8ce9g7s80zMVfhH52bfJdJ5V4Rxd9ilVz859XkSk7R2nq3zMoZ
sswhG0u/LsUBCj7GGuImntfJMMGfe1s9tCEkuMRf50+d5uET422HoaaF26/XlGWS/fOQd79bpy62
2C6IoNDQI42OQopO/GtaTsTUURQkk7oovqFdumTubiTbg/xwCJCGi2aT18hniyR0wSXk8bsc2ofG
hi7QsXU95Ah+2NrQ3Nzdws4uJmtdDhI7H44VPUbgk+FyImx1eXJmIjacvCT3On8zdvHbCr1rPyKn
y2ScsavNxJ4s1ulkJR43E2m1lcvU3Mh+veZNU/wal3a4VlRfm54q4C5es/gIkhpRl/yZkXjR971D
YDY7pmhejspyYnopQnFQtxR7yYUE8PSvoGt07keTDHhRSMmq4tOc6HO8GOSX0SVbE3MfuZG8kOTZ
oiRWE1jJWuO0kKNFyVh8eVMTSSSh0ythKRTRZYTY3WNaLposCdDGZk9sjc0pbAnr8frBeXJk4Z1H
AUGxl/DxXctLDgRhpJdhcdlbqKqVlKAldADSkVDP82hYM3lOlZ6PYW4MpNHkTE4bEZWYfaE7CHfk
mV62U6nJ9JJ+cga2kW5bO50vra1FsMDgps+qquEk3QJdHilHKJ2JQdsWWesE6zofnaQ5NoIaAgqI
h1aPqX6EjvkUrgXn3zjyVYfMsrdxsVg7po3WJYZu+iHYnh+6cJEAKijZfQic5xo5YyAtWMc5CWk7
PfkjgQ6p/QOrn/oG1bx+pgJGFBQmRE6W4S2ss7ae5Tjo52xtMs5K7d2AW2181/ZpfB8XzXqDDsA+
kJIWWtbgSZ2++sLThJrU6e/mJkXCGupgEeFPMXP3qWW7krRFSrb12qSDdbEXVCX15HdgoXL3hJLT
v4fI6L94YdoHqJJS9nYUsKNbql2nmBprt75D/o6sNqkCQ8JnrBy6SFE8p+OcUSeU7ac0pRMUlgq3
7EWtU6fs45yt1lmohEWenPqHHrb/2fWzZ10hbfOQItpO+1DZ3xq8TEN2wyJ6e7s337N4upaTIDQz
nl88H7GvVTwj4kbnJm/XkiEAXd4g90X7rY38DzQNgT0mny2DjW3eZg0hRWX8nM5DcSSvhYP95lBz
ssnmOSYR1feyi4fP+BzNznohx9XaudrLj0XmHZwlQ7OVxvkxFGVymvo8OqhxeBGqTDYs5YmEyGnw
EOWgXNCU4Sc8sua4xkX2S9lpdZcNbrpuE8wdQTpwRiKKO5LHogJsZOIQ+UVILJYbXuZckwpPNOPR
l3T6m7JJ0T6zdt54swsa0BtPLJDyQ+Ke5BBfZIFjV7GdrWWi3+ra7e9Yi6i3JCVgD59f7++0vXAx
IhwqME+FC+YgLx30nj1r/Y6CLg88RYuyGjYLxerXl7jCI8UC7zHT6G0XzY8fDXEv6bkvmt/lrNt7
ZIaomCKPqFEO+LOoieEjXmt/A3ecUo9kqUbNWWBn7XK/sm8lT8IWvxR/P1xr0JW3bjnf9vtecxph
KD/OoAz3Iaa8oLyFXUY5WRnNDJZo7LeDgoFFfMiHMpZ4HkOSIZD7+stTITD7I+ow7b7Xnn2YkvIW
zyz46Elzwvc7+ai+rIiAvxZSXOk4WKjMRHgSWZOjqu4jNod4uX6DKYgR4buwAF5QzQVJrB6XBNtS
n/xk/fZ7iVqjNqKuKMTtBp+7Nkj0OkmmGNemhQELcADzbrGrrGJ6GLJR0mXjFOXmOmZSHyXrG9ak
wYR1DUJwcST7jxcK0hq37W8z2Q9WqUHnuutRW/KiPZRT1FrQsMbvgz1FBLMplZ0aroMXXPfLgwrj
74Oy122L80ElwK6KdO4/La3qI/+dBBTKFpcG4qQaujFKFOsFmed9pUiPTpmoo640d41NXFWq7Q8O
cKTaotH4GYtb2oFZAhJm36Ge+EFqvBYRdbynht62aIQX4Nd4Im2oejPJBVB5NgQMI48uDDIQ+2Ti
5FRk8zaeitfGJJSXmjxCyE2bhgt8X4QQTYhqhWTzYdUeBBugx7tkuinVcyfvX2iyu33uAOgKRyS5
socBl1PqqSR+jDv1Bpdm2boz6UMS1NjZxsO+dyUacgyA+xnzACkX+E1mI52HGctX4JGagI0WQwWO
pp3diZ1pb0YuLcezk91ZvrjUU5LwOpYvQ4rieyzPod+B0+2GB7P6cxt0w0AgcSWL1whz4wf5lOd0
7Qipp+HYFPWMVDifD6wWbdKgWVedwP4OeyszkFhlbB+zTo6PzTpGP6JMtlve0E9a/lfFZm5C5sCq
uflymXO94vmpTgQEhqeYydAOEd2dZXIaanNTN82ud3RsnHzlNFyjgnHLMFT1u5K4L7KUTI9NQnzq
TtYQDcsey1dTL/Wd7TIxo20I9yN6g5c1RoYfinW+r1ZnZpZpm+ZkTDog/ZkxNLG/sG7J0/6UznxR
KM9qYDk713bh7jS1St5GPTsPPGc7G8fqYsLuLg0dxH6pYOp1WlNy/fi53UfXOdaJ7WyyqxDoIVFb
3V8kDHdHTNYv4I9eyGKNDy5hzYfWr7N3q2Ty3ej2cVAlf66E7XoGOSMga5V0O+556uTRYviKcMbO
62c8VeNmpU5Y8HfB/gMKflprlkrNNH3X1Ug0Eaf4yRA4fp8L+ArRGCM3TPOMzCvGN1TL06y8Ozeq
Ce5hLlS7AeFUoFYVQ6i4jJlQNfrLZdS1AftuP5YmnZ9S8KwSMx3zcCAvE5NUFF62HX0j8yu767yq
PKMXAUzdJSm5VlbYoYwLl5nkIbLmf7Tp1B/6TOl9RaVJQZUNQQFYLkhWAUKxdVnocy4suYR5h4bz
bjTLpdSp9R7aBKmlNa3HrrOkfPW1lgv6mSxDvVgV6d3cUZK5YS2P40RWGDkjJU9nWUBYnBfjYrkz
ySWMcMDxU2Bq2kl/Ry9vv2Pa0ifZm+ZPF9eUjqHT3U0tDVNpKYHBUGNdNZU6NEjlDw3GbQDippHA
fgdu3rGGxCnGPmgp/pT07XaTMqW481ttvwwFjLZ8se1XDv7yOhgVoyxqEBWJtmkOdlqoZj8LfK0b
fDlE6MRNzdVHssviNOj6EPMwCasWO/70DOcFko0pe2Pnfj/4mnj0ZSof06YC1zU7v0NfqJ9CSWQM
YBPCrzBPilfKkO+prxH6Ze0TOMhX2yc7cbwNvCCvHft1qfcA3LvLPAseV83gyzPleJyttfysNRYp
r3bSLeYUsRurnqeI8SDJe9n6KIYRla7IEWYursfYLLN7Xi2HAZ3BuXxLzatQ4D54mcKS28xoVOP+
bVzQsQq7/ZbIptm2sOkOSHbMw9pHyfNidc0PJ0KruBGhOx2UHoB7Dg5yjFrT2ESQ12PfPwGRpdwZ
8Bl5A7DLNOXAm1O4Vu6fhPIfVmrRQ/dOQEVzZdfbcfD8V5kXXCYd2YnB0MsS4lb4OLgYTyPjP8Uu
CUZyzLHW9PYvPHE8jDpR93NBbdySH0g84WJ9gg2PduFfaHrpHU0N4oMqydkuRC9xeKgap3SYp6d5
tOWRW5fW2D4nVE1vaS71gy15/MjBi85EQFtHGjtCttv8qU8MpkkWU3hd+ztJod55PRaulankbrTX
7oRG33oYl9lniOG8xrXht8sK1ittlm7Yao9gCFJG+KDUVA5dTKqrtTbiDlAHzuJQp2fpEeEks8xn
MmSyS1/Oz9JGARq2mEXdaZJnO/RfkFY5l7iEF8pLtBF6Ajfr+ru5z1+rPH1Y8I0iLKqh3NskLJO/
AH5pqwfcpOjr+r1NhcNZyGjU2fWkryHOJLT+4pNkGDMFwAsLDByUvDQcyFis6rfFt8wX/jymlhVe
LAqLla9Xd6eKxzBYvJrQomXNEP5xLN73cRc+tuu6npfeePceCQHbrE7fdGSeTEc2weD4n6TyYhSI
7jym3QdHg+lrF/XkUxddkniAap0ESdG+wxf80HgRN3VHKkGDocHKnsJuJImABctLi+1kayOEf1ai
ai8IyvoAhlT8rhHJEl0/UdLMXRXg3cHVDRawiWtn53q1dSgwY0fD08yu6T6a4hQl0jp9FkjXIMJi
o7xz+pbZC9om4BylvpODzV4MkZvYIQ8+R6PjBbNsTxh/SR9ykNodPDSpdCtUC7jAFq4TlFdA+SBR
MXI0qKcaHA0bl6X8O3GiIPPcodYnuETlT8msgfdnsKs7flGwe97yBjr+wIDQ3gNcBy+65Km7tXBC
/lozCjPuw+kpmdbxFBEOghSq7cUHWA/rlb5f3a08yu9zmcMeZMYORn+IuyvnAnyraHDyH8i1xl+x
29PXMTTwR5ZCWabXS1eC32J66wzvGpnOdbRmXuMl40tgxzTFD+E6pQvOi4QyM6+V/5pL050A968c
V+jbv0/C1W9DDLL9gFxW35fEt5VMMh2nohpEvx1pzyq3Kp9x760RsYd8JIlTI8mERDzkU3tiHUUZ
h/ov2dNRO0d3KBKCBaqaZGXXxl/gZ9P4kbrlL7xswHeX/hdtuYUBJ8HMIhr7V07Bx8JtZWC1sVJG
It0gvMtoEyfH/o//BUNddvcLgitKSqE/kNnwLvGfRXdvKdP9VLmduNsOePq+HkaNLlRV+3V0zMkL
I3PPlnV+ILSX8KqRnXBrpn5fJ7l+GsgC4W13Ix6UxuXbI0ZIHS0rBFjBdmOLG8W/TbrgUndqhO9G
0ggCdXvrkpx3FHP7bGaHNWQe4sQGGwGFOkzz+94y8wuTtXjfVAUR80Tc35ICih5igbn5BNcUN4Vr
ZoSDMiR1FyfSuHNy0Zw7KyedsiclzGYqe3TnXF3zycrIyg69iVW0rbaKhONhdORWqAj3WjsnezaK
h4Yo2m20ep8lZE/yp8P0kQe/2a2WP5wqu7KvYow//Y6JHjItG9PqNH53aiSfnRM1hPSujwPyk8Cu
C38ziHXYhLFNRFJfrEGzfNRJkHWi2SibrFfsK/z8Rr4hVkeYmrUHPyEGshxjEcwRQUpDSgLjDAcb
3kt7VqWm63DX9kgXGO87wlqfhxo+ijuYH3PYxwu+djJvBNZegOAMv2ZGYM8OqZ1IxErtvLJsWvcx
5uGnqZySPfHq8/ewl78hguht5ofOtWzb4r1MuDuIOxAbQqySp2Hy1WHUJifw1W+w+rBFMesWm6yP
PD8c6TqyNH2NB9E/u/+LuvPqcR07s/ZfafjaPGDYDBsYG/gkUrGCSpXrhqiqU0VyM+fw679H7TDu
hsczA/hmLmyg0baOjkTt8K61nmUi+ARmnkS0Kpp6ciRmxZEg8oThRxZ7so23K1ys6X6aU2OX2D2B
zUlyQSNRhoK4n0WJdHpxal92apeLR+BezLsVhoBVZdQ6zWsV7B16p5imDJRhL5rhq2QcgtKuHriZ
cUrpRLP1iCJdq1ENm3yGCTCn5hv6W3jkIEJdMafJdV5zoZmT3Dna2BJBZ6osoKp2uCb7az+72hLk
kT5uFDh2nMCdu0urqjnS35Fs0r7VzzEVQVtEBsacXTVCvubUUm+7Ygzv42FybhhX8ldRiIJuXVB6
zfN44lMVnA/EXF0bIRVyqGuXfonFNbFRVN5yVSyT+z3PRZ5tUV+4A6K6TQes3BCsBd0TKbPUh2gR
/a3VVyftUrrKNI+IYOfsReZCFNQdu6QYO2IYV+vkVH1kFRq8KyNdw9X7rkFrgBBzkFTc0up/ZlgH
6BHOwp0FPjgiqFGZW4ODwpGUzy7L5+49HbDxBHLQRoIkdpE88f2+kYVQ24khAlsXujoBToNrGzVD
jmpfdKFioroJ8dfRiInOC8Z0DHfQ73RfCBi+uPF7JxhTB0mxMQYAtJiQvbroX7vZmk9qZn+sapdW
xpiLAUSco1tcIkEVEQmKcN2R8389x8m5o+aJcbFq4alGrNBdSZYppR575PmFRPBoUNf+c9HyBEd7
4/5EgZNXdm8ckl5ZgOeb0GRaBF2nYC00qFCetPJFQ5C9LY26AXtUAJpXhubrqVW9jRIr8GoKh9Rc
TYnDKJgzwyczUG4eZm3dRjAzAoxBquSLI3dhWdO+BMIGC2US+jHKIWRMimjJoGEhLjrtNWym5k3G
nDfWTjnoR6bP7DaDsjE3M6zkmiBGDNKjoXZ4diBJlX39zGDolSzOxzjJjG3caR4tM872SQ1uAm5+
k7wY3D+fu1lH1ul1fSZ8wTmdu0bLbQpMVupxZ4HVQZo1TafizpvzZR0WnnPb5bkbmFU27pYivZR6
W163MdqoFBvIYXgy6IMK4SmNnbaeM2v96wUnZSyxWdzmDsWLuGRSGkwxonbaeZopkTI0Dx7YZN7R
lzVcwb0hJMh6dMbkoa0XJv0+h/YJukkkAEB20UvcFdZjnXYpXgdcK6g9pIo1TQzbtr/Mx4ldGjd0
ezN30pvcQ/DqWoLSqV8mpMdXbsROkBQzg/YhScHTAtnvNMO80vsMOkphYvIpFodaqtJzle/UDi3v
bvutKL2iJiusIaIp7AwUGC2BaRkPLrP9daIbcuuwmgbou/mVlpkneyiIzQNoIW23uDdzU5fc96fp
Y8ismpyMN3p3AvG74YpEn5BOu/QZkVbe48ScTgjYF9tlXBy12UFXK/ThoBoXIC8s8X5tQam4FzMq
42x1L1SpEsxq+ma5ti4Rcpw0zZatFL9LMve3vZmfseClVxNnrp2SreWL0Xsisxz7raLfdF3TH/lY
49c5jWC1p5XeC/U01SRyV5q3YG5KhmpdWct1wwOxLshqWlRfunt6IbZxPsYHOyc9nIeeB2vEviGT
kPu9lXuEhedizyxjWC9JlfOLmMaDUWGcWVTDfLNx3XwdAj95wdKK6wOX8bPmWGevCR/lRFNF3ERk
yENucWnTRn4+2jEdQOouRieEpNDthEdRVSvlfCQpy+Q1m4qbtKQxt2jSPYCE8a5wE+YGXKKuqLye
0xWXJ+u6ciWGfWP89FqAb/p8jCIEI0+zD0WdI9roXtTvVDjpL3FTEycgkry1hcgfjd5l4erQpPeF
Kg5G6fRHZgJ4QoRNCYNh1k/kBZZrrw27FdfkGswfQjWkNgePOH6lel07Y7bBnK924OmwdVz6rGGj
VJuR7E7O9jWT5quiS9Wy0LM7lumB3m+RTgE7R7lBk9SPvTl8VSCqtlUb2TsCU4z2cP9XN6xbNtln
az7gJ8AHDnf5Yeii6QaeGFFuqqTPWCyzYElCRlLSKM41hwtKxmYziGB2vgJbUPEq7qfhOOU6lHlp
eN/OZIVPQ0t5NFwK9npPhTX9TVCJbpGX5DMJn5nwasnUIC41P4UdE9iFTdnUaJf7PHbNOyNxkhur
aBmUL3HWrOVodSdmA/FnNqInr5KqELAq0gm7g+EcZ6cVpNzHifVsaZkaTvaRQL+EDQEXCd9Wgp5A
OctnHUpx4KASfTIk5AyhLqMoi6a+hEt4zkWgtw8ERy+joGedCEq0ktDjX5fQMZ+YbiSv+NOWW2Yb
dCHJUAuWRqqvWBPGeZ4clIOwzB6ggsUBsgDX+0si2ZKVe2/rAIfivraJ6zjxGdD9EoHxArrXxSr9
Lg1ruC/YXhFm5vC2lrUNV6Ki7jjvlAg0FYYH2kysTd2y13B5LvQT3SfjK2MW5xrJKgu80uthjI6i
vUUxEPd5zwVcK+f0HoDOh2obiE4N+2efhYc4mlrkHJsCtXoy3u1iYKyY8puhLr3T2RMT7YLPp2Sl
Xsw9FCVgKo42nJcFuRicf9/4pBaqzdIwyKiUBAEqTeOb6pXwiEOnKkj+9A33WoIQJ4fDAfz5CUhe
ye+QOtCcx5arPldnpgWoUeZ5LNvwrKQsA2LQ1QOI/nt2V848Nndptl9r1+Sui5YWp8c2zaZHZ4wJ
CnQwAoWWdWjWHGt9zsjps1QVVBZaV+KXgaCwuuRc4LfXzLcXfDUsUYmWblzdEsfWdJb3Ai781otR
79out9aSK+daKhoMUHfme6Zh3c623Yu77zJ7r/S+/cZcM689ShTul9pY9sMMKJ3vrV1x6ZKHKh0d
ZhooMfxU61Un8pHxSQtoHl1VMyDEgOObUxRsisGHpLvLF6PDGdcNmx5g2AY3GWfOKKHvAOnmvh0m
6HNDa+90UZvcqjxjtLlUzt73olE8AImreExjPgNHtNYmyZxyXw5jeNMoCvJIsKWH2OD9RwtGwRV1
zB4fufHFgqNdD+HcdoGTaR6VW1nGGvRHvGJKKTObSfSOtgG+9hK5K0MoFWH2mnVzhISCZfjRAZG+
s3FfnYYiVG+ppD3AthBdmNNihoUiSgO5UMVfSLD/brv8/6ESVgAJkqZewzSFYZuWbVz6mv5rX7z/
/hNbPA1Vv1yqqppfdu/DV5b8gl3+F/89fy9+/Vd8Bf/omP+nf8RfDPSuRZeVeyHaCrIRLm/j7y3C
+g/86zY6GykrHZMNIay/Yc71Hy5EC5oLLJ237WCU/5uF3tR/6IKMHVxn8etL/q+6Ww3r93Eb2/Ms
nPhUGmHItwm1/C61QU+diihvD8LxsSfszJhzE21ii8kqbAS2lnVib/T2bBFSp52RAoLHtuYCnj9T
i+0noYa+KS6MTCCUA7lk4Iv8TjXEzGY7cJANW4iu3sc8Ucpd0d/aJ8/9+MbsHEwGSV99ub/MPEdz
vrXiZmNpB8rsACahFDsPg3kT/YwLYrI2zLiU8PI1VkKont901K3TBg4stnfD2duKriqpG5j8Cn8e
Ncyu8zYneQ0JsCdYSOGittUd1WwURZSsG9nNFL8VkrlNMX7osnhsO/0OG0DsJ5ELQ8DCb9m6MB+L
zy67dbyB2pMh5d6rYL5yrs6AHzICH13zZCh1T3BybwFB12dzh5vskOowMpz8ypowSrRVddv2l6h8
xGRH0wJHsbkY2WqqlFppFr//XnCMq8WrzliDr4lBeRSUXCA4vm9Em24IyKwbiiiVw8aQthwru1Pn
WLTsWJ+p65yAOaj1OM82927zCWvkI+TSjQkpJBKCDZg7/Sp23BwPH68axckpgg+3whyHu9BLbuoW
Dst0/Q8/m9Nfghi/FH1+KpOia//0B8P4fSzi8rvTiQW55EBIiPwecp4OOpasUmP6u+SP2J4pJRHt
aRrsXcwSDvC99jPXIRnANK66tfNpa8MG7SB9YLSwhlXeMokKQ4kGle1SDctOzzhZpRihQ+tkDeVm
mux7IOFIJqr1ays51sWR0/K2qYqjMW8MnNbFXK0wSd7ZWbzzEJwaQ950fIXVnHyLxj7b6SvAkc3l
ig8FYROpdBMZ8RrOqF+Pll/SIUPayTcn+nYbbUee+MQ2vxkscZoJEDgiup7mfiWnHLRH96DYMnkk
t4s8COPNsYeVWvpD7Sw3eskcE9QrhnoXQ6nkqUwvZO0hufIwdNXZljncys69j7ybdxmJT1It5Gi1
Vl+n/XK1gBDzvPB9rhC/KMsldD5yY+SkrxnzgeXiGRkNeuuD2TTXTSjQ2MeHYnpblI3N0SQFCIbR
fa1Di8rTOHvBpQPiz9gSOlVMGcSGrM2utpqf+sR7HPL5NgKlwey/tH1JfuyIA5ZL/fL2rx8T8/eZ
ustTYpE11T0A9WQXacv+x8Dff3beO2X6FdGaGvLxhY3xBv0IY2dzMNzmDMHzZumH26gF9jRONwkO
SAjB9aar4Q/ZUvmqrfbNIm9jGHZN0p1bT9KP1KUnFQ/fZOD+m6ebSOXv40es3DzfLOBsMFRz/y70
gz89qwaD1t8a0Bc6sAVsiTdsl+uph+bQZNBUstjbUsXlVxER+JxFqjb6d9MFA1wgB2YQUrWFg2g9
LuuKIrCjQXyABAhDZQVD0aGsLhnQelFyMvhYqr+vNONxsbh6NebPyKbbUmAH597vl3HDuDXh+Ng4
XRlMIC1WyWB+631M3W/XaVeQ5yiGX6qO0fh4jofhNCJ+VQ75WcYj1zHmkI3jyLfaXUDCpMODY2S3
A7EKdIbqu9BUHOCQeGCa8C1Bray9xPl2NNoIHfWSozA0mDo3tvEN13MbTxEgW95BVO8bijoXT667
2H4ac2NreSN11YDLYq7LiUdQYgyoRGSAt2Zgu05S+7mAIEmzMn3iE7VQ3bWuJae2Y/eodJMqU7nT
CHlyK+qfVdM91rrJOi5elrR+jJKJC3ax+BDocGh1OwtTcB3pO7su7jlN7fRoQdxnYqNX9xlchd60
fMfk965s5mHeiWHcnmKc04iEYmbefQ4+8BKE9Xud9DV8owTAWBTrG776K92AgjxceLPJczbVu8Gl
uRyGoD1f6+VVFy4BFXKbTmaoNqCY2xe13IfUmKYYaeP+iGpPRil8JtyswLtH2FdDY1MX+dZLlyAe
uX5SAfSdxvGaoeGpBxdZN+q1zgFoyVYVOxM3LWMfQRDKcbtnlbt3ZWRxBK9rZokjs59qOCXMp+pM
DCvN/E68fB9q8lkwjgm18qdHLKrql2JVluFVgSYFfbs8dXW6Mxd7o8rqPh8xt0fqKEy6XrmmrerF
pucVQHyodb4s+02r4OdERISy9IVBD7Wr0y7vY4gWpBBWYZc/WnHxErX21dRYT1nHfd52Xoh6PEx5
3wU81fs6BOxtWkeuM0waW2psMyM6cuPDokELO7kZLmC2WK7SiF2LzAPs9mbrNvq7aJcsYCR4Lq35
Pa1jlKK+e9EzBF+cyiWG1fnUCFTjBVOkW8WwjpJAS/dIxk+Oi4rRGdPajNWD0TovvdkfdUZC2MdB
eRcZFhnUkXHyJ10/0fXup3b4lNM25DXpuhHy7PTadZS+LjWSJfcRGcY37ZDcUZIezDztArTLkphA
Peb1NGGPmq1ns062ZbfsKXg6h9rHkHrfctHfJqqqInMioyY/lTDRF13IWbZ9DuUXFAnG+4HQbhrv
pjK4BdwWPSbB5ARthsEO1nwCQbMJKtN7zAlupJw6SuQ+AJGgtSffVF+wx7fFSO6ofXHlA3MbZl90
mmXfMol9w3zto3tUoS1upZUn7iD70FA5nsve5HHRrpV+nkwS9/FC2pmh3SwwwM67xBH7xt3YIg+g
pqwkiJXKuWWMI5HMc9d66Xpv5cz8rlMTVtQpJ7TkZnd6hLrPWvlch5dQXWL7EVax9lJu/s04dp1X
8gPLVrYB5/GhVc4OXOEuTYyfw6jQMCXRR5hQFHemlJ7L0TeJSnay9PbkCtFgB4lpKcqf0DqjgGuj
+Kk1EMk8zfNLy/U2I51RdlM8YDDFEqhwgqTaaznPz2W6/NqmvoQdhdQVTZQWdez7qMPCXWReAUcC
6Ahq5Cca9dZb3F2H68/JqSvQPY5TEcZKTdSoxXoVjLpg1D2+dzhde6RYBwrxGlmbiJf7kYPmkmP8
RVD0QRYQp2pl7pSiiqxsOZrQZpcGIdlpuKehr4buIbNQmQ2E1UVcoZZ8p3oGAAbdwTkgXfpG2Vyn
IxxAQ1zjWb2Z527rWbXpi9CKNnD3sbuOtuaPtUz8ziZ9Q04bIGnK+OSP8RKaUGE5plW2BPlH6J4T
2EOi5y/NEhFZZaDG0xCerdg48NkkQSjnYWVW4bzCNX2xI9LsrWsXT23u3P96Ovg3XEcvL/FZwrAh
atC1f/6Pv76k/969/+YfGM0ndEYCh5vPX22fdX/+j7+gKC7/y//pv/zl63/Si+UKhn0mtzXTci4X
N/AZ/3AWuvx5f32dm/f8609/uHr/+Z7+Jnn9T1/gr0Fs/QcwBIe4NdFXi+4bjlHjV9v96Q+u+cO2
jEu/DyweLo3c8P56jbTcH7rrekTyheFK0tL/mcS2zB+8O879umVRcmVz6vrb5/LXoz0f6X+J7KAl
6TeHIY1sOCd8nf/89vCG47BMjbSLd9no5pueN+9gshqji80kZ65uyWI5ksn2tr0Fcl/vbPdQMkjv
V0Qf1M1YsUeTd5ttmGcA1p9sLexvmNDMT5XKpVgjcBbVpklzDjYJj+85r1R756ZYydeuypnkWu5S
JhxMo0hr1hzIQtzVOq3ijNLN6GMgfVTth7IU161pMzeZjPGdsUzxUcWpTYkfa/S2zC+2l8VOZERu
pnX0HcEe5w1mI1BOq5TTvJ31Tscyn2VDvaeajmsvkpaA7FUZqj4oz0nupsq1I7TWpn6wMQXc9x5T
IYDGQ7ieuOq+moSdTkjEM85+6ooA6iiK/zasXrGzsuxYf61JRFgrenRZeigQcc9TkWBtsJU1fCpb
mw6SuN3B6KPobGukt2svMe9NcmCMUhv7lGtxfnbz1NlqnZA7kVVgsvWpgKvuuOEVurDlzyVilhU5
bArOqHmboW9yVi6zjz9BBPE9alkbS9rYHXA+eTouxwoF4HukT/Rer6PlKxnzfFiF6OCvi5mKW9kj
uQVxq0Lc/kJFj67Ayo2zMu9OMfTFG/oMJ5Y0gqr2qo/mYZtmCZsd6u34SK5ee2JNirOVM7r6o9cb
MUl0hyF4QMOEfmKWa36QBqu34KVpaTY71vxJj9oTEwDwhGVVoIHlgJWPpJ+6K1UgEKy4xBQ7Fyml
3Yu8xsmRGkX3lgt8vb5N+vgrysPpAdcIJ6SWzDCbA5lcHAe9d11WDWmuqCwuxD4QHdu0Vq28tWWf
1UE3qwLLmiQGDQgzK5PrcXEnrGozYP5ADRj+NrlY3K9CQbHz4wzU97qCv7kEDnRAAwEgR29kBa7e
FpHFL7oJn5AdZCpuc3vissivhjknkkQ+7mwiS1RaIjvCjyW5yuc34PpeW/xBiBv2HJ9tel2B1mPe
f8EzGH5jl3PnQ5OZ4ReJxG5HP0xvfFbZoOeruHEMLhL0yPFITXZXbtzGisvTAN/uil21CLmvZN4+
Hsf2s3coT9Caqi98Pcn559ZstStDI4oaDNh530S5LOoEZ/gih01guBWB2Me6i8TPGb/R6xSl4UVs
Cd3K5xxIs4JecqLUtVSshUHypoppi1zFHFwpadbIPftmQeXeGhhxZ6yZU/SbWepc3uNlJpQ5NI6J
IUMayH+ZTSn51Ll30Gja/eAM7bDKALrda9COP2Rjt89KxfqNmJZlA/y4K2mSmRwPK7sc7hAn2+ex
uQgA9lgel8WoN0PGVY9Lk4JLfzFKBNSVdLhPy1igsBYZn0VeglbEyFI9wx5Mj4WR2jGjHKe1GNOI
cl8g65jUa7JT2zyVzIj0EetZbEP+oyfECZy2HD7lwj2BMRLgsHWHJeuaNMJ8dhBhqMgOyyoMaDGY
tjXU8a1RZdQQMO4uEKx7gx6KdPnJkQOjhdkButNzRsy9G0fXsrVxWZmlcM9jXiX3+Hyp+szIge/1
0Vl2sGSac+KNwy1hSadDYSg0H6dd8VKWMRksRtdU0YThQ9ez5KD7RMtGpSP3U1tWnJc7HZrbIjz1
ViRjeasyLNFtHQFUltNE70Oz/OxnqyRDHBPe36YpBy1mTTPffZ9WscXpI6ouyNn01eWKOx6kRZRv
bU9uw1lD7x75diZ6hebIQFwhwAfiup4PGhE+kJlea8GQ8GhfAdBJU6jeWmPFs6rKjww+yUMneh7C
Wu+lCVSiVm9GKaoXGxszjuu6QYYye9HZsLoWLnplqlIMBG7DldWs9IpiAEOlZ9Mr846vxGLRiVAC
fEsDDQATbtahRfPxL4GbdFAznWoepp2ZjRwNG33GzFDVVXMdIeFhoSgk9V1uZMobhMrsY4qj+Jvg
VulXrZ48RGbDxUvSl5gDtiMYo3AtxfDQSjcg5MRBMEIf3SEv91TMl/V0ECQ5uLTMYXbAvoSXxx6y
vF1nZVfeIOAMrW+QMPYHL5xOY1Vbi69h8dsOOdlQgzZq8kZ9JkA9Gva0qS1LXVmNoaGSlZ2106uL
nXi6Ja1K+XtcttAzGxqfrhBvq6AnD26v9FrQklM7ufpw67Sg3cs6jiR/+xWNx/y/St7hXUUf37OV
eSPFBZw41tHcccNoU4plabDTEz+ie5sOp9Qun0m/1Jd4Vbtzqdfs2mxxVjM9AZnXSLphkaFVCvgS
rjGGiRg3BZ0mqqlRRdrQ1jHgLAXrEPPcxjhblwIXo5T0Tg3LTwAhBRt1wnGZ4/oxWkCtzKjgTHEB
1hZgkr4Fm88W2qx1gGL07jawAZZeUjAyWhF+hrZ9tCbb2nkpgVJ6lzJMKmCBv2gMDod1mQ3y1DMG
3aSYJ2i6xqt5MLjgBs6c9LtQQh5dWUnSNP6YqOmKQt6OjuVSp8EhTK8zm4U8oKCmxkaLaQyotWdg
r+kcI0wBIWnGFouwhJyU1Ol+IcpwNpXIDhOP2pUHiPW4yEQcmed4Nfps375InjO/tQt6zGYy95ch
SA3iIPPORa67O9V1pMtEFUI6mzTzp+SB8cPWKO5qJRlHZ0sigjzFyaHbXfWog8vajj1ff4l37AXK
OwPj0UwX2sIuPVowHNybIpXOJ94LWw+oxSGL2HTVW9dQL7d0dNjVZtt+TpFRnSjhQjtu1Oytx1RF
N63dukAw3Xg7EqplZok/s+PMZbpv+WKp+TKUR3YUCeYje8yjrzCu49s81KwrijHxJWQ5v8LVWHUU
w3Vl378OYnYDlxI8Ll0WvDZ6zaJXYiCM5qNkmN40kCZvaS8QMlSnpqeK++k29ir39jKQPMhpTL95
v83JjdoZHHEPk2ap5pbjWdLQ+jk0Xvcg5zFnutKStvetKKFLxKEw6g4Vz9u4wDqfFkoMUD+L/P1S
J9vgBU5HSivakGFbSM6yWWM2irZ8VeOVEXGX9OEuN3dJQ70Gx5eLRtEtGSuVWeKRDqo+Jn7pKq0v
t33XNOEeeL4e+Z6cnAx+d2zcoCcw6nVHIkGkcdJ5kww5ydmp8SJgdmbjHdEwlnxdAlTGcTxKxqge
AAhr3Zu1I9fhPDavY5c0ym+SWGdGsmThdeKYFkjMzon3PCFyWTOG7N6j2GVTG23POKeDezHbeL0Y
cZCpfmdOefYkQM+cmYSS5mm4D51pcJT+YAzRWjMJviet7d0aU69/4db3shVPQWEG7LuMtvCjEc1J
gZ/cz1hk4iCZORKsxqalWiBKgL2Q8uQKc/Kg54abcSCH7mYmTOk0FShL5JI85vNsFcO1mbQA0vkW
IuquZOluSfJ6UOtN7JqLHD3mMzIT3woeCxUtkiEq/YQzPWKa/tPzsp4A8biwk6eM/S+zfBATq7qv
pwqgpKJ6psV9Hoss+safjpFtwek0S0KDG86YS37RUIIF2Mld7xWt37jEzY2i9ZzNzKmN4pLJMAMZ
ex7rVE9/sOO04bsca/MMUr2MA069koq+XNoZRlBnwlMfZdp31tP04eIj2suFvzgko5oKjLCYgsa1
+JkI9mWfJ7s3AnDB5bsl68o8YbXNgnBwJtJGdEyWeobfsajK0SSE18B35qky12Fex1SMpWJvpR5J
c51OUfI+LZnwDFgsTj+LMpm1y0tGjyoRvCejsaqnanSBatUyzL7LLDHPjZVh4iFJ5viQPHtfU9ri
u/3El4w9b9dZDfp3aFURwQ5OgCvSgBRPFV0X9At58rBi3LuyYUC/x5nWHNNpwRIyGcuy0zpDfs+C
1vMtTS3uREskWduByDuGPUp+9hGZkUuKGQjSFnkiPFBT3nzOmbxMfoURndm5SXFC/ZFHRIyCmhkd
jMU0EcXRtbZfD5gWNzD/pyBqzDpgCoyjpqDSbY8nEmVOZ5orASMQu2/7a960OAjL1F84B9SBTGWx
SQ2wWPxoMvJPdCKETE9rBjNMcrEOpv25FKg3cFdpZFpBF8DKRk/GHYmKjJSZxC5gk1Q4XuI7ASe4
MDCd8INzKuxDfpMBKYg2EDRavJlN3n3MOlYh3BVGSHzGTN+itnTvCA7gIud2oHAuadkW9yRA5Kib
HgAOnea4M14NPYvvMN/zuzQnF0HNsaeDVw/jTlRZdHScKuVzdwh9x5lk0uwmNiQynQRxszB5LBOo
WpzQc2sT6/QKrYDZVMTiI8VpNk30D5slZpdwLA1Sfjjt9UjFMA+RxeW4QY9lhpWQgI6sJdsTEecQ
rQPheSgjTrwc4ZyTg6f8XiyltXedVjuVLS0io1PiGo6UMzzUWsVIjJWXbGTkeYFLi+ADP73wNXbM
haUtBL7gyQi4ZttTtLTKCj2/QfWLDwQ9ndMgTEwptedR3mQ5OvB+zep3MTHVm8RcJhTqQqnbJqtB
f9mAQnwYaRBx8mhuISuq7n42s4v1vx9OUovsT367BlScRn7VbQwPRaoQXdWckaK1URjPZldyqjdS
tSfCrK6RR+m40wdmGXnHegX9yERM9nK1z4o+9vsiz7ehR+Yoldq0NyuAXGEmpqOW8ZdNXV6ESXtR
c2SNSkTTzOqfG7Y6iDS0i2x0lH0/0bvsniGe99DFPZ7bua9M/LeIrJs6pcIgtkziiiWpt/Xl5GKT
oIyLB4MU/8YRgzqVwvx2uQyyK9dp2/pTr3VXs5jcp8v2SWFW6hVnQhLjk8OmzHe51HTF9cS5fqbg
Rdd/5HJOQUVhZTuLxDOM1GaafPT2EvMwg/DbhS2l9zOpcLD9u+aD/zge/PP/IbuKwTp4oSf+q8nh
/6NE7/0zfs/+Kb7x7y/wl8mhdH9cjC9S9+hONyQjwr9NDqXxA08eK4j9d1Dj3wwo8geiJpAvWt8v
kqzJXK9lvYn/9AfT+eHYOuxTXs5lHkkl/O8mhf9qcsh88jeTQxdvGeBE28FKbtK+jlXgtxPEGifC
nJgxwfwkwYTZEwy+dVsI4xQBIP6wXveZ2lFrwoTdrZq4Yy0o+trnKGnuNU9QnmSYzX6JC9hMhp5O
jBanhP9uSTS/4nOVnAc9JnBc4ZvoAKwHzI7dmBxgRwIlN6WNW3an4fN/hdUTF35pJAXhn8KISPxH
eesFJn8D+hUiJPLOHQHLEprV55GkJvGLj2qhOy8Ia8GkX6NwJfMLM/Lwt41yvJMAKi9R9gZ/tgkx
2tzVk2q2Tb4MrOUDWdATqfiB9ouquqzcNliLgnnuXQcbj9LGenARutWIjbTW6pYlzMv17zjRyyWg
Y0N2ePQ1cabpSmRbdIPohZy72W8xCsyfZP67E9UAIZVk8NIx81Tc26xGDO+xaqc9UE3MOvSWJK9C
c1oaUIWXr8dS1++mEavJSKnt3jAQLahrEDT2qcJkVGmMDApY8V4wa1ObUSwmxjZTL5Od6SFcX8iF
NM2KWeV2ULWudW3mxng9Tot2tED8bOtFJMsNBIveuDeb0sKGLuY62tBDasnnoSvqPTPR1ggyqdc4
jmDq1dt5MojSrQBdNcm+bltbv/Uun0tKrMRq5UZlbuw9tPGMZZ4TDr3LTkVvdGulaLDD5cOK9zzf
F095NVK5RkrRkgJsYurhdDCmieBqTu2Uccu5IkIsdelfxBtV+yB2yTv3+nQmD/qt5hqWZpqa65H8
1Z6uwoGaiRASV22YuEjaeT3M4UJbImdZaN9YCRfRbeignQnXMHejUc4ZhW/J3r0f5LQfkfSrtauF
8qBx4guECu9b5UU3VjY8m6BI1qlTXBF2pk9a2j+NPN8XQ7Mfp6jYMiLNt+DxzDWVc0lgLV1xHZkW
1ZQ8NuccZ9WeuQqZbUvw0dXwvHNB34ssq0Pv1DQZaQKaDCDjJfSu0QraazIvxqqgG/sKXqDLtyri
nwJhf+uJIn/m3lfcDFZq7/qBtGgky3mlSYb5pKo5RHK3CqhuK89uI8qbpkCKFOT2gkVetKwp1mnz
zaZ7qrHrFX6uaD/3BOxqtp5D5TAlSmQZIgNY2kqU6qM0lHVflwZ+nIKMEkOVcOOwNQaiAMBj4JBb
DTA/E6Prr+vM4e4dxnoNVcjuH7K4OqHgMdzQF0wyNomaRsXdbRhn7dpe5g5+QQI9JGc+YZvboW6Y
WQxnOmaIKbgaVuHqq++BR44GXVXw7gDHdgiq/5+9M+2NG0mz9S+iwSXICH68uWcqtcvW8oXQYnPf
g+uvn4eqroHtmls9BdwPM8AFGl3oLtiSUpnBeM97znOAUV1reExPRIw7mqmQjskbFE/CAt0BPOCB
x+naIQiAjyf4YFzbW13h3xjzbH5vlrxrU1ZYLiS9owM6nOmjYTfp+EMW+qJDsyF7b/Cbr0iOGjmg
F5AsNElltISSKKFF18kMFAYtd/NUwg2IDLkqaEciwIXWMUhMBhnq65PB971LEvwHUSbqPbLPcKmi
FN6yMoZ7VJh7D1LmCViKxJCb9Ts26HKrxCi2qUPGpKF9bAuFjGAPqR+i1dwDNlMOrDZC4Fyl3MI7
3BK2Y+Loooh7ymquyWZgT9+463HLdwJymz6lnR6hWUYfd6m9bH4gUDkbE/3iNDIU7CILyIi2BL2G
aZ/fEEDzsKq0NpKHk76h5hQ7KuFYEIWDW9yIZQ5GyVYH3gmchJomta071epx8O3wo0r7If43PHXP
/c3ko7D3mJ5wcG6atsCktJiXfqKRA7qoI6Rk6GJ2S0Y/sAasIDoup+u2yJ2vQ6kFZ1xJk+Pg1EyC
WMyLh6I2pm0TZdYHBmU/OU/lYFnbVMOZN7jiQ3ldfvtU0jAZrwZzwDEC3ZM8oN3RE8U6zIqObper
4XoUWdNQ/0URVOs56d0kTW5ZXBW93r3A1aYuYZ+nN5FC9BBk5uiMS4DvrjVa1hsdOgZ1iJH3mLa4
v/oinZyVlAbKt0msYgC66Q2XfpC2x2GQ077jfL+YQ2PcZdEybjronEi0/ol1L54Hm2A2k0zIxz7Q
3/zEoARnIHbcdD7BFObwBjOFiwQOt20nR55bWD2w94iZUs3Bn6eD8hoK4VYEPfqMvgSbaOiIcndA
RnXzsxSwuPyGRK/Z9cZ3JdlktEsXFvIodvFGmMZdmnrQ5koNsgXl9YZ63fC+HqbtTKU0XceVi+tj
7tgOJBYmER+eoGJjco2sganIqJxN77BG0rASdgSXYFCZk95WZqRpAFH3Efykdeu+FMl00fv6tdTW
vosq1vCtKa6q5K3vmzvEA3UuEWLWLu3wG+Bt7V1kprSAlrxw3DfIBpsonOUgjANCbvxq1a69zbnT
rzoJB9ko7nD4x1dRkOMCBGwHvS06SMEOhccK8rb2sm+NrOAGMArVx5nQKISEqu1p1gioXs6b4on+
jXbD9uhtHCIXs6LwV8SWioPFe/O6xo1/j0/pXaIB3ZWsiKDYduxVNVn2HYt6NC5Ftft8ZOEm6PLt
YUN/ZBOqOTBALu0qlb7Y+6InPAQhxOZQdt3xEfib1W383KxeJ9tLn3XAsuveDRZ+L+WqNeFZP6yf
LdpUrsihM2BFhfc2JBAu06rviHS4DpaXKG0B9Hr9AL5eu3vfQCCWEX4XCI7eveMY+p2AM/4h28/v
7WLsoq0M03nvZigSGdzZS/yTzWVXdn6/DuIifME0Gd6ZQgsCoZw3dT3wnO+IknlijLeeZ6iHOl0K
p2LHw37HocTjBJnyMJh1dmKvbNj8Nq3IBJZppHdItAOdRwpay9ZsmHEZm8iJsLdKhnbLYVfVu3Qc
6VbmxEJRaOauplZuCq9yHfq8nHbCY1/O85ay6PpuKpP8kUeL+N6RTzpw9dJ4ghx6IZwKTCfcN5vA
huqKQzX5M6cfVTEjeFir+Oa5SXqZshW+KkXe34VEOJ466GEPcS6MXd0E4R0YMq48jtkU93wb6QPa
Cb/dOubRxIrRpKV66C+iWuBLdFUrz1GKcLbEg12EGRqh7cZ+nmh7P0WSfl92MGlCDCGWT1Mw/Oir
zjDXltX3kJEKdtUxjy60UJcdzzS+NM5ECiUYO7iUbaHy19aM+nv2VuIpGAHC8BulzQHzCO03q1j2
86FXufOCUc/c8FAynj0dJ3coGv5r1dbjg0WzzjnxwDWtxoLKneUW7h5EYpIeJnyFNGTR9LaLndlj
QyloyjE6tBgH1Wjcul2KD8UCTTmsxainF1M1xtVgVjkc5SBxkFiLIL0wRFJfik4OxFns/sPMWQTx
mWvVI6UreCgT3zaci5JeMCYN2wyf7G6YAjyTY5yvK6PBtK55WDwr8tf37qBSQkmBsyZSDvmk7YSx
aUVQ+GyJuYmtBtxIJw69ttuY7I3A7AU1cGMWW/YLTsGJ6nAxRG8T2eNgDfmjv6wS3H21HaDHZals
5wuk/5VpVeliiON42TmDpjkIZeccxF53ihIgHHvqGOZvuonsamtpqz244Wh8LVo3utFeod7K0dL3
vcUIBYHVWIYnYlu8CVjCrynXojFa1bxH1uT7vPPcV9YxBkXD/DPmi5qtwzzDFybCG02V2IM2Y+N6
gl1PXtokOwwHDLlS42KHNsvmFCWmNd0r1hVkbZ3M6S/rmbjwHDnOW2i0U7vjLV9/n3SYHi0QReka
B0f4VIzkLXcpeIJjx7zxw47pcI7ykMU7MLHC2tSxHDEz9GkPUSWtv1l5MlMHVoz5NjNMfIULMwBl
TuF3Yk8KQy2NZn3RNol/TXTKv+P1Ka4GbXHr9NrmOa8H1skEzItNw+WFCqK4rp5zBJx6lSvdNevA
ABluhcN4bIRB3gzJZNiQqcRgl8iS92NSQcpFEIuvu9gO6XhxaPAeREigqohdFnVycUM4SartNeAK
CbmMdDmccfKldOzJr4AMpzfmGJi8yRgLgYg9eaBjg7i5aqZxstax9sebqRmecE/fw5iuH9iE1PGW
VW153YFTZYWfjtGhn2331aP9iX81ZfoqDu3xWJPp21aj3T51tdP+GENT5RtjKNV9aY75/Yxj49uE
22BpxYOhmjcAY5bFVkQuHY/tjoswFkfqkSGUVwZ86DAxABY60dem9+wT3V66OaVxZiZ7vzN6Ru1G
DTRrRs01QBzW8lE934ExG1euFC0KX69YAZvjfcN1a9xYoxEcGZW8cGeNTnYsuG8CpKunfNnLceu3
8a3L69rKqFRA68Ltqvppb9aD80qJbXPsapNFqIVwO/iSELFoBLsUpiVuYFFLSHXl18Z4YzRDvoKA
MbxLtn8fYZXhfOsSlTcIcv1yY+WceGWcRexlhJdriEKAHgrDRoBwB8m1KJm+hQMQHppxDVRG368S
ZmlEtnaT9ynXX7hB1PeG/exsWFvUR3z/+kG4WWJhwxtRgFmdFhRRGmAtLEvUl4pk8T6rMWl2qhuf
oGgH6XVu5DB9/GY5N6vYhGrKee5c1HrU+U1FhBCeD5NwvB9rMXG/kPBnMjqStgiedHA78G95M2dE
WyrMGO9zs5CHFEr5VtXjTIQnD9PFPq4agERUQK+cIZim05D1RnhUkmXRFjfD9FL5XNtMgG5fR9KS
313KkI+m4RePLlaDb37Rd0TfbXPYD+bSR2wJvUfI7Y4T6COM10X3g9KoiYnYEQkZohwPxbqGv7iZ
rKCFZ8ECl0dSvfHTiTkO0PcmtyVjPmSodJWH0n0X7OW6ledX7sPsY7QuSCyuQt87ybgXuynLiO+3
/nzfj5N5laHObGwjBakXtEiSMUbSu5YOjvdyxkxOU1l9n5njxDO7hS3XldpgXtROfDcjSlGiEGWP
wjf6K1Yi40NZyeLI6Ngm3GZL8zqWg9pg1Awu28x0Tz0f+IdJc/VvjGw6hFiA1hMenh9k1Itr127c
B9723IQT3Fpx6xxHtsRPJN3FRe5Z+OFmazxErtMdO2q0V7l2Cjq26qV3+547eXM7yLG+gLkszlHn
lIfUi71nk9/cW+Aki0XNdHc9i9JNMFvpGY9OfNNKENtUCgFuycEFDzY6QxvY4Q8loq/BaGQgx6st
1Hdnz91ugP6LOXYioXrWlX6mY4k8QtrCto58/EQl63YF+Xvlz+oReI9/WUTVcHTb+N2SMljUinTr
NAl1WI7LfcDuTksn5IG+ruwiUKyZNQ0ma5r7shegtsXlLGCC+PSz8k1m7aFMhT7oJJEbQ6tkx8/T
7mQM/bT095Sb+X+IxP9Xe+Jn/8pPTTFMcYJidjJ2ROZguHrLlPfTFGdw/BYDB8kRoKnNtXO5pSmn
DK8A9YsBT8XIJ1fiB19V2KmJ5bABGHInGP/dN+IsxU2/ficScqK7aKv8w1G/hUaaLqjxYsjxiCNw
n/Stfot8Z5hvq1747bVShbVUbqbS2WZzPuDqLpn/PJVo0BY9n+9I9N+G0SbkjeG7CXc5/VykNSI3
r189wAb0ULeG+1hrO7vx/YBX3nOyJ0UhDLLEIsjlQ2+9ARClDxYbZv2I/GHsRq2de7sfjPcmCrh4
dwofn+l0kjBtGD/p2BErjjhx6ZsxooDqzUfVhLxR4mi8BR+XqA1KrA9J0EwvRKSbDQWxcJ56J7we
IBqttWr0nZT5dGGMo3PZZTDbEWyznTNmTyyezVsN6E4Ollrbi2gpF/my+lQyMXpxQhpGakdbJFf3
rvqUPcGPIoFKQmQ/qk9h1BYUKkrlwUN1idBTNGw94tKtsQOm3PJX2XJhp/exszdhqOJDvPgNCLLw
Ps0+b/fW502fqglu/ePnBBD36fTuUvu5ZUpV11SFMydYunQOwcgTTbe1b++dz3ECNcl7jak0Bpvj
q6MR2F9DmoiP1djg5Al44dOZeJ6RsJxmh8fMQm8m44taJpl8mWm8ZbpRy5wTRBgxt1Se5fdJCTUS
/yMT0TIbqWVKiiBQbhqogXu7btAoF0V0zWlivJFHYsgal3krWSYvf5nB7GUamwzk7Ro64LRGy2Fc
Y/toz/ee26bPrp1Vr66czW5TTNoZHzOv5kVyy8y90jPz5X4QUBr4I3X11ASVV3zAOO3ibeR24Q82
rzTb/LTM+C+Sg/an6P/Lx0Sakq2E7drsJyxl/5ZK7eADUKHI4wRIiHVZGcDYyiGuN20DyRVzizoS
ACH3DcKP5HRTXivS0udoZFm5MrxhPHk6rFHTZgPrREcl1AL9H+6YesB9CXTSpybvqx6jiFPfCyp4
VhVeGzTAeNh6crwGjnY9ZAOOgHyw+rOlcg1u3RmD98LQzs6LKw9Sa53e2r47Iul7yQnn9j1+quvC
Dm58bMbnMAix0Dpg6szwns+4c2Xm8yWDmb/2qFPvOfFMF9y7O4OOamrlsZSssYBqjwsqzw7z0Fcy
Yz1KXNQprV5sS+GGDxYphH3YJ2Q72dNhwHLKYbHOpe0Vh0t9o5p23LXcZPTGRVtmdSocv9+6Y0aj
a23m4BCthnhq7lXFB9U+yypbQSXJXH1jk7j4BjcmICmRgIJ252zj1yNdwFYmWbiyVXge3QnI05CX
FPbqNNrHec3KESKVZGdBoQV0ufBQKJePnPAGvF1ugxdhypP+Iw9YZq+zzgz2TMIFS/LWnxJqYRvW
xJLl7cEzm+A26P3oLbdEsNds0re0vRt3I8oISgFxMQgX/SlL1LAGWmVdIS3OvCu5dGaYES9SH9MP
Tc7Y11Bw1gRAi7s0TvDtlG5VfzUB6K916KhVP2g0MzY50c7rOh5ps9vT7VTrZ4BK8YMRtfa3OskL
iNWziWsQnxELnCG5pf6K2qBcOBcupxSrVKm3JbuG7YBZ5kZGVvK1MMEardLIX3hFvDKnmPx3xhDj
0bGTzubek5G5mCcThzaV8t73yW6QtONu+fkkmqNW3HpGE2IvHheWV4PRFYxGodUNtJfOWVXLEsn6
3CdZmrjhOvjcM5nLyqlB1YVLUy2bqKDN2Er58ZSkW6+w36zPrZXP/sr+3GS1NJrtOnuQ37LPTVdh
G4bLyp+2J3ywzkJ78dLqOUTdiw+O8Kzwaq4qy9wuz7EP0Q0jHVejjSFNL9u2BDACLbDNyH8zGTig
6GBZgNyek+0A7eBY27XmXl0LhusOxhW7Yj9JkwMGevb9EwKGu2liq7xwAFfHh/pT0x0XeTd1raca
FJJiD/6Q+vFT3CwfEJvgHI6FUx3MM9BMX+4qq6QZ2Evbncui9WKMWBG1RukeqnRqX//+oPotPK9I
NnOx4JASOMYscvS/3ivwccA4yrhX+KF7FfrXMFLPVX/7z1fc/712wocy5z+fSZj/TMb8kYX5z//5
PyMos8RFfnql/5KM+T9t+5r/DFj44w/8a5/tfcHUYEPp4Q3nkWsBjvBHEkb5XyRRXCHZJlNx8flv
/lxoyy++J1l/01kI60AtF7M/F9rii8Ux7SvPkq7rLBvof7DQZrn8yxWPaw4hZr4SpF5/yfNYy5vm
p8smhurBjIyWS0I0k9A2RyOysHhxdd+b+BYLyCZzdqPigFinT7disaYpQgMO1AnVGZGWfYsz3ZTN
ZkaA3hXKnN2Vk7tdCVS3C4gPTijLihFxy4NVfJ8sDaXcwDh8YtrsMhiaivILv4+PXhFuE7dob0Rc
2Ld+a4G6g2fPusgozqPtx8c2DMbLzhb3SlTtmleQ4bqymk1Jr88l265dS514IoZkS3rkJFlRy6rr
NnNDYpm2JNw9CyNmbhRpAo62jeB2sXXcDj9n7V8GoQGTAWvQXszwFqw4vsBNQ4MTbTN0UrG2LV3n
A7aNux769p1ntNqnFYe8bl1ix2MwHamG0bczJyQqgxl9+LWHBjxZ7Qnt+FWOhjqwuoHr0FViM/h8
TWLJ34NeWleaE2ruYPUz9vEsSowrr5Zgtuc37K1HI3Q2Og8ex9q5AFh4FtDF9NSdcmHtcUVSWyVr
412UCjTA6HxQzL1v2UquUm86dBnrFHtwHkI/6jktk3nrprS/5GFZkvBOHrPIHbdayiee3eeksTD+
yc3QDs067kYeuGGtlmtJf2ENbbOya+uU5yUho1jsKe+DA5fpm7SpGnZ/Y8tKOKSnYKjEG2gLKjga
z7ydHc++njqXoh8qrV/y1kZVLL0+fLcDjyqJZORv6BwYN9Yg3pumM/ZZV6trhkN54Yze9KPxNWIH
ini9Kuk9uqD0ZTg3UXqN1riQETD30jrmrKyQS0ZO5mlFZb1mzYYDH57NnVX7J7K2+doKLcJZs9E4
1/DTAug36iYtpb8heXCnovI2lebeCAd5M+cxQySPkou41lS3m2lg3xA4rpcwyzupjnGnjOwld7r+
spXe0bCzmUpwhGBmh47eQuRyKogRaWqPah3cDCDeHayqopgudCqvLUO4d5oJ3zozpiY+POzCIgo9
GTHUfJHm3U7neE3JLw8h/RQ+V91V0vPDbrKKNTcx6o7hmMttjuA8BznI6Djx+IEpWr9rlELaTByw
FDTKOQXVSd5smuuur1EmKpOr/raVihTnPEcxRe1WGUjMXMEAfz2xcGxyE42wGIYNYHJDxLk+dCyO
9Tqy05Y+z1TE1SPFSzhh+DwrPW/SXC2QPJNohd2rAgJQBNWQrke6IS4CCALDTlF1Q3oeHChhdbsG
8JW6mVH+qNJ45o6YAO/emS3WvnUIJJj7GPcpAUDDVwgAfgiwNWT+LveR4xEhJh4GmkNztYp2QW6o
9qO0+wgzsaVoc7TKiUhLUfvui2mH0yNDdXfydQJSGd1v2hBfJ4pHA2hUHui7ybBn9ga3RWhf5FGY
KChfhXDFiyVTY9Vwpe34Nr6micknhBlxZcfQ1tOkyLFAhPr7EJCrolFiGGrqQ2IrvfHYpSS7GalZ
cZ/CdXAVpQW/few7EbfikTYxmzot2uM9hRA3hUAJ96TRpXX06kZn73VjdPHOlylNI3au2JiK3oJS
5cuYWqAuuiOwaGKzgy/DmZJutEX3DUCCSKJtBWPjrmoE3aycT55h2y9IM9FlQVnp61CUnUDvHGs2
Uy0Vh5Gak2M+gsBSgHJd7nQAP9uHRMuHSI9PqkjGTVvU07Nyhxr4eZTdOonFsReHlHgWhb7nblnu
+r5VzzhgWLQ4Wswvljl/DF5H1xShnG8BkbYK0IXRJvBSml5fePy9SAbatHCLduPQ52fd9KnD7Tng
FaXYaOlnGjAeZDB6r6cms7ZGNAbdPhwqbS+rgWbY2kWRDRec2t96jRFwx7Cj7+ELZM5dkOFX2mVS
wpimyRPKVwFAZMKmPt65GQ1RBzwHRFJMGjTvM2lFH4YH8BmgQ95GG9WI+KFBY+1fYLQhHqOFSVC3
fdzCFgiJ7cfpdEiHkexMEuCV5r1MPi/EuG6H1bxDPaR7aGz7GxLo8bUw8O30IAculdPdTvgUjpg+
k1sFxA5O4Fx8NWZTgjvNxud2dKvbyjBRb3tqdB9AB0y3U9Dk2U3vl+VbQU720LFrPwZ9LoES4dJ8
9YLYujXgkeJX1/41KiwiN81K6i0EQfaYxbTZ0SLqxuATMSGna0RF9UNlc32usLf8CMB8Ed9j7M8e
aAqELyYBH61JEEesNUszyYAyePS/JQaJtbTvvbuytLzHnNX6PkaukjufeuwMQ3kNLrqYoq1R+A3+
WZzZa8IGxXdbqvJHT0neE5ZyzLC1iPyN5+Y0o0HbhI8Yj5AB0YydyzBrjZzMWSUewL/U+bmoRpUe
KIgRHp57o0+2vhmpJwlGQq0JPo57gDalffKsVHyURtPfeqmtHkzykeciBsMKLDeQX7PGcl/mjidI
PHGqrlB6wievN8xbe7TIkGdThgN1onVEsX49BIMPEC90LVqebH3EostKJxSMG26HnswZUbLPXzZs
NVryJGxcRnP7dYws4wo0JSDaMWxJI3iAl5BPSCViNA3zgpkQA/ZEAJ+uY5DOU4YBRpenlhnJ3s2O
07q3TdJnhCWJSOzKMHSI+vV94Gxg19O76BeNw1Yc42FANZhtNAcT2wG4u5BSg9serWy6dj040bcG
0S92A2UCVs5ghaSQByTycgXVLtwMQxYiY+PDwdWkACfuQzIy4TkuDJY7fTH0txa1IOFJEIs1z0OS
zJQa+DQ0rHGT3PklYWLChsbU3QV17FbfUJDWI32C1G+guto+LZZFykfep86AXjyvv0yp4t4PuvYf
EKe824SbC462gHPfG+vF4Dg7B99V46ayYyhV7JyvsWTTpiNbtSfQitg7Qf3Fwd/O5xYnIM4+wNUX
Me119bpi6Y3W1PbN+6g83MjUtHB9cMyrdkKOipvgzuQDv8Y5FGy1x0a6RY16UlZXX+RJTIagrfUa
hdmgFKDyQhYjIb263G4IFholvSeTqqsz0EiV7h2gVWgBo6/4tVbaddak5ATyBLiTa3bYDs1fkfNV
DHqs91lsDAHNzynHMhO2l9LRk+SYsQLn62T1Mb/mCbbK1p+67n7ECVUdrUkB7bPn8IPHHIdl0AxQ
VvshIgSWxWawJeNlv8Jb8C8m1s43syhvammN+zbuqKjzKyA7xeye6RZUm6JzL+oZz3ph64fQw+i3
iovgYqD07pUHBnAwaWcfVVf1KOw1WdPBgT9i6SYoMLHJ+iMM8ReWpRscQyKjh6zPeUBVY4RVXxDS
sbbkHQXZPWmC5cQs2uypDQiDSzfStB6R6/BXw0jhZSraZl3rqXyv2gm7lQEGVVtxTi22abv1jiYQ
WhXhhUId+2k4+y/0ul8JTn+deBbR+6eJx6GAyixLPR5FmdWaLHvbnIrMSB7++ZdRiFUQ0Dwpbfc3
7byf86IMAmM4yrEhE8t+JCGFXwv5b36cX1kGy4+z/H4t4TgmEyH/89cfx/INWyvf7Y5zV3SvyfKE
9/TMRBBOKiMgYaTx96wHX7kSOrfVv/nq9q8rgj++vATOIHwsTj5e61+/fDyEqUHZrT6Khm0/VRr6
3la5txPL5aAHpHyralpfUvqen9OphDzJbaI3/YeZ24X4vGZYGOWWi0cBoGY/jzejLMuj55BnOplm
qCswUJgPSBDE2XXbNBxVpSS9UiVRSfrOP//97+2vPxCTsIkDgRdW2d4nO+Knt8dMQZjMyq5aMo1s
1CguDEnXITIhIwGk4xkfZso5/tMv6gDnYtujuJmSIf/tPdlQBy16oJl80XA+O9LhLq3BuYanWE71
P9KBll8ZX8wyfX5A/ibxuw4U+o5N4jTXx2GOjS3m8o8xNXa5Oep/81P99ZPm8LZ0MWazE8eW+Jsd
0c5bqyrruDjGNAPpa2FVAQ9OTDLd4e9fPuuvvzQHxghTJNdEG9LZbwp8mMYicWc3O2oB/zeC50Qa
hjjzGfXD6Tap7djt3of46vPIG9rrdOgg4tGXvOZBFH10n7e/iiDgRrP0mg/j5/2w+bwr/v23+pfX
xALt6Zs+wg4vCzu1Xz8veJjZgJQqPsLJMuWxUp0GiDgyLP3jr+PwsWd3tyhJmMN//ToelvQ6DLvo
WAQMA6T8bBTsEGTC6fPr/D9A3vwSafnvSYL/u4IvkFIFx93fwFm/Z1H8szCIhPuvP/SHOCglXBs2
R67HDd9Z/vmnOCi9L0S1l7AJypzDSomgyZ/ioPqilOT9TuDFQspdEDp/ioPqizBt/tQi8Fr8jf8o
7eL/JhgLk+ut7Qs+MlApOeB/P9sLt6JBlThD3IC1WNUDmemuD4enqNf9tTMOD53RGHdo55jfKMCt
uIBA7HQrCyywi/3kmUbV/hV4fXwMUr+DS+URvZ59jG9CEzPIYvd29JjE+Ovx5HHbuQkRM74nHkZM
pjUwy75BXJQcsldyral8whyAcoDhQ3B+xJSYv5aKSxTOF6j4QZregIy5S8m+g4unF3V0vOGbk3jm
1qRWBOaVjyM01eV9WfpPo8ESjVRISYdiPW49A88UrRmUgNh2vGlb6kC6qb43cyfCnTMC16m0f1fx
RN10GPnuBa7GbRsm+TYkXbFiaewe4iClqsP0h0d7woBO6AJoWVAVZ9YT0ZvycrY4UJbfukIxXAPX
p7E68HqWT46/Eb0j402Sj3ChMZpZL5SQ4lIVbrc1a+WfBwj4GCfmDhmEC+r4wpoVzlnmu7jaatGb
z5RxU9QRVFgjVWgxUjW9e+lqWh9weKbqG4JVi73S4h7rKLyyqxkm3vDHneD/HwkPUwUI6/Ujjwv4
DSyq3/XPn27Ht+2/Ow5WcfTa/PUP/HEUKPXF4QOLUm6b3OawJ/55FCiHQ4L/2/PAQf/rkPjzKJBf
sAxIz1/0e8/2lk/wn0eB+MKfIH2Lk2RZEwBl/gd7AvVpOvlpxy1sE/QybhTcIMvOgJPll1tz3XtZ
W/h0eVaBJR6SUMybboqK0ygpPO1RzIil5M9RitOADZt6jlHfzzZvXfQH/kvsC9/yLqNSpI9JFMVX
RT8TgPMLGRzHWcNfbO0mYmRoPO/RngfqRkjmemfAe4uMrWl7TLEv79kUz4++45U/5hKGZDTTe7gS
DrcLT+Kco3oB505rGmtRl+lu4IQ7jU1v33XtUF+ItihPqPFcJv1CH0OQL5j6MNDSGzHb4qLSbXKR
ZD7RUqJyxQMq+WweuVsYFyYx6WLtCmBGFMKxD8DDEnxloK73OXSrC88v+5c6rmgiSgyVos7JKf4W
EBj4GrjT4DPPgKVMnHI06etKyFkjBgC5WJ7IKy/KyxOL8HDn9h7kWDtpBBSHLj6beSLxuZY+wbdS
MhxFntPcGlXJxpbBa7qFsYEjKZfFZUEyis067WQpOqab09DAhuAHdWjGHUmcABkwDgbmRJdMVWTQ
NLNqjam+isbU5WzHaVntAkmybh1G9HS38zQdPRoYdt1EGysyKtIMXeLOrupkeWZqAqJkWfQE5cKE
I0VD0MHuXMDRo/Mj0hlZbC8iDrMqMtEcEiNFACl90jTrUZv8diP4NzimFY0/LZ0H9DMVcjtps9q1
0pL3bmnKXe/A9510hsCctEh+HSrQe4VT79nSvXdCLA0vUCrLW09N9tdBFHAF3TRxQesTi9q5FYTq
7UjFK3FlrKO0dCWee6IcBWBxOvoUNxTVtnZTRDmXR8mJDZE8YwseTq6GsD27FduHxBi2lte5L3hN
swcgMyid5MyGQwl78Daeja4ibeKa9gpysX9lYkS7rjyTOisOXH3pNso5u7W0j6a1+DODgOLxrp0x
0RMMY+PeeDSJWYZP6UTYIcCkfj+eg6G9z805ePGbIj1BoRLPks4T2HRTRqCosXmZStDQTccLhVmV
p8mq6pHT14Acqpa/BIGOmrcW3cgKBjZfqp2dY4sETQWF19rgK0iHGCVNs2pKtuYQQwao6hdyncEm
8Mp8Q+kZtDMB3bzxy5OJe2MnuwDoxiSudUojIsvNXe7TtRc04jGI4m3e2e2uLCWe81lGZ64XAy1Q
9btlNPVV7jX3dVNB8GyDdUDOcSEfrCrWeHoWA4hUKtfciucxKXooCB5lml6XXwduzrueAXv0doNt
p8WmJuOKS2Sc4Kq08x5XgdTsy2jqaLx6TUiWYVvkkbPxZ52flUQq5GPYf0X2Li4NE3hbA81pnwnd
dbd4HAAKh1j91Go2jQhYiDGqF7y2C3UJzhqlfzqM3tOCM3HDaYJzvzRnjSFvHqNo73S8OHRiZsSQ
6Mvim+QPuXB/8O0GfBKGzjgPLk53aitk+sEaBjenlRg75SUubws97q3cFXuzFyaLs9o6Wg12iH4w
zX0eQlFbhXMQfJW8tOA4e8zalYvUSIV4g1t8wLFhZrTDFYmGP4Ysd0nnkXmvkmZ+UXjVHVYUTX+R
2za18jJIbwJbBTszKeMfVTyQg6UUnqq5WZvTbqAbZQsgYhhXs00atHD67hlTm4mvwcNW389pfJiC
GGmmBLHLkk3alyz38MxjcDhQdt88CRxvvB0myoiDAbsf29BtJor+3sys5onAaMpSFhEExitdlW2H
/MLr394kCSEq8iWiewtpWtwynB/m0L2ghWQ6w8HInho7bOnZGUlcp8Y98tTCIlZEzLDiX3utOV9j
p4VEXBTOTV2cq1gfUUqnG1PH8caWTv+V5XW/a7FQ2sDjJUGltDKuzLYwqwuHd9P1UDUZGUVOePjl
vnUSQ/aMA0g/SyNNv9VxV17yMqe3BB3Fy3+wdybLlSPXsv0ilAUC/fT0Lfs2JzAyyQz0XaD/+ruQ
patXkpmunuYaaCDLYibJcw4itm/35SRLuXXWjYC5UtPgfKsi6pGjfmK3INWsN0nXwoXwWyo+HV9e
o3yG8jyE+NDsoDtnpGzX0dw7Nanq+dwYPYmTADHvcR5SwDlzDnl5biWWfgzQr+B0LBzTY3ubRzZ7
7SyfXbauWJ5BMSdfdRp1R7MnQYSG68SPmQ2Nrlv+bS+Orbu2iOVOAbI6SLMChzTQNgBGm0efn9Mg
aBWQHVaUKwF+sKmouXh0ci2Vydm+Hzjuq6bemYkJHWbGkxYBbyNiYaiS0DZpEoJyah/aUbWOwzB7
xUk9P7e2L8FJUcIMhamWp8qGtbIuIss8KmF96YnedWEO6acT+XW6nemEfh4po1Urm6tHgYer8S5j
5SdX6esJqZpnqxPlH5YuYt7GaXKT2I26tSptUYs7h4CE8iFIfww8T8kfR8IytpMqynsPZBUqRx3P
T6Xk8oYAnncnoRv3RWPWeR4T86vpynLex6E2aPeiztELtPqGZKh2hUvobjXJ0VpN2ibrgFefKSGz
5EvSeMMTltPhg+BQzENXwswjhybYVXqJUz17U5J9ZxYSM45oluBRzBYxb8138i/SPTQJlW4tGvV2
5CE6KsD/fklp7Vw5/VsQqs9A6QMfLf/MtT8B70dJPI73Q1Gbj0SEaRFNyuE01eENq7+aFGWdEB0c
Zmqlqkk+pg0fkkMXxM6ZpLX7SJYyXMGQkfukCNqjHyVcOmh0059gS29YdPBC4c89yspw9nXCYbpi
8ZhssjgBD+DI4V6FvKe7SXC05laAa4n+Dbar2c6c8cviA27uMs8en1MIqVBEA2eVZpReVJoAtFc6
xpM/etvRnmKWHdK/H7ST3zQDjsPYipNXc5rksW/ybksetfqCw5Xuh1TDVeK6dYACE7y5Frl3UPvl
V68BT1PJxYgzuO70yIauPkA+4WIi9cFWIrpEZTft0j6q8dYRSRop2vrlzYa5rkLntpJNfM6X3osC
K8PnVLBHoI/VJ9E09kQ0V1NvxOcsR5HjJknaOQzFcJkpcMQBmBvuzeQ2PEgozQKM3MjtYGjobeDF
90M+xHfuxD3KVGGw81rC4HPiVVfW11gb4gL3QQiYoNbjV+7O+i6u6pvOt1rSapUmamBwHWhBU3sT
fWt1CzSendyFSydDYVDYt7COaBqpeKyXwrCpCE73wospG4k+2bp9VWZw6ymldzm8vYFPcOw9lFVV
Weu6EuYuqo0zz0QAqpIiyqe85rm6KqcFoSiGDo6yE9S4/d122FlTazz4xDnEO8xb3zv1xBT2ROQC
XvsSNBWXrLLbOySMXjik6v1ITOnbcwZVn+acQOeq8dPgq+9809zNDaeRtvvhkeZxb2PP3XwV2rjC
/cYe3ZGbxVq4oM41jepNHHCbI8ixgjkT48tRpg6hbDnWU5aa6pDrllqqZTUwgJiznMq94YnQbh3I
HBdXyR5Eo7Lit4qvuMjcmPSae+Z807Q+5KdK1N57xs36sWxkc+HzihRpGu20a+qpv0+NOh4YlKla
tg2T6ivcw7PckhsVGGBSjEbk0bLH2XQBMFXgmt6pC6Y3ReOSXJtwkW6skhtKmiJR4J5IcipflFtC
qW4dd61zHbqEZId4Xqd1o+atmgVGlTSsoldAcCwnq6ql8FbYxkl5XDGAvx5Lwpw3WB5cAK86v8re
9eC5CdviAmZRq4vpM/+CFmR+qqrzry69z+9UBndH7B/g+ii0TWGUq4iyhxCo4Li2Ua8D9kAja/iy
MustNcSgKKaFVdJg1IAr6lGt3MLMsWtnDzkqQ3yp6EA0qHNbTxBe9zy1Puiqgusvu3ITkdrYZ7Bg
SaS1+0iqO4wdv2rU1ENYlMYRizeUd+oGRUVJghPfYDQLVr1b5ZsM38SjGBpjS5ox3ocO9I9UEFDM
7HRvLCMGNvwDv4gZ0MeuKLkb8p2cXKf4JVgz039jHKQ7kkJPuXAzIqfkpgID0n9EEmTI1rRcgRlC
vDIz9Wxw7SD/2i+1LO0t43xBssS/og3Xm1wYB1gF445h5JMVKTUdCShYh3hQEHM2CPWjLeVZCUYz
NkZkRjoPHONQT+Ddo/bopWD0F/s1dQHhDPsztzYWdWHrlFq3TdwX+NUWBOGQNbs8kxuRjR8s5ze6
iw4tFq8NtqDbufPSu8HKy60bifnKZ8/eV1aIMjTAjxiGqcEkgV54SgqtHsKK7aMdAltRdd9tQYp2
NJjG8KOMqrB2MwRLLqUGEOPRdEK8A45JRVJGrh6yb4cL1sva5uJSDB6vgduVrLDhnaQjmAa2IP3B
NrzwpTNl90Z7Awy5KMoYWJLWjc+jXmipJFL7e8J0ebR1VUVO0M7Hj9ZS4Vm78+BAaKlWXGicN7wa
ndq2Bs0na3NmwDkJy4wf3EoRhiRAOx+qUYwrDg7xqgqdPQJPqHAJNraLGSvN9MnDuMwd1NcNj7y+
erXt9hHOKP+v9Z/aNnXOPGDYYceVfxiz+gMen4WGtriDxmQdQB3ZYgTuv+XURZLbqfBvVGdhx5vD
ouUjV2Xvk++76xHANWn4Jux/8MmKqZOq8AjleURB0+jux4mj2mGBf5RRoE4JSd5D66MSrPzIDLbw
DKuzqXjm8xQSw4ty0uy9zIJ4H7ttV2xzT3vPPhcXG6xKno0rgr7pn0uX/6pv/0Z9M0kq+dIW/6dV
l/foR9vGmqq06K9K3F+++G9ynI2SjlvCQfXyfPR09K6/2XbFH9L5vVVhX4ctafmT/5Xj8OYi3i2b
NYoBiU79Pw6V6dGR5lPWSaiLhYznWf+JHOcFyP8crBMk7+MXEH3bZXlkS1Q/H/cE/94/rZFEmPQp
/xt3nl1GcjeabNMHnUgL0iNnFlI1ccBtA0qc8IAKpwSUBtUpG3sErrqENuz1ELjyUgwm69QOegkm
Ozg6bPKyxzQejCceFtFRjWV/5+ZFdKZxkd7yxvHyPVHlYOtZFQJSoaOvHiUZbzBGymjTklAibgQS
gi4GsgBhVnA5MgubaLR0fdT2cLp3uYZDIJof+QRSbm1QBk09JaIVuaMOHu05ogxpPfpoKrsJDzIu
pVHBs/GyCYW+kEN9A9JE8x1juHwMMXq+YalSj7SoFxtXyOSzxtZ4hXxADnxiwPokEuz8GCN27y05
6Y8BgMw6MFOa2HAV44TCP1cmJpQk6FPF3ah1dlvNabItDH47hRx57LdE1fNIrmOrkWRkMrW2u5hH
YOmanwsBATmn7AArtX7M3S1y088BTvYIkysLvlRpqGfpJlZEEJuIBXQBSgo2XFeKDXIBCVoLRUXQ
v0s1mJInaseNNdXl9rolWnQey+ZlwqYBbkiOwFtmDdc9S7AxrOexLojZzSmnjXC9a+cOyUdc2Pm3
kKEIqDmaKoOUdq/nlQgmfSGcilTkaIOhKZ+ZMIOl4XWN9xpwDfVu4KeZ9q8ttUenkRDpe6RD3a5z
XMRiRXMQo6GFVr2GjQJ1N8ttmJVCRgdL8++YE0cebbsDBUqpQrRd8jQFqZ8QWnIZBYQkKOruvqqm
gOFtyZJ5PjaCvcctEMozwhz8crYbK8/ywfGQS9JMk5a8Y7CzL6Hb6aeoiMoPxkiQly7sLSDMirfi
mvh29bOmlvtdB0C9N07scZEOEtD1ZteSqOLS5qT7JCmaR9Ozgju2XrSVzNUQXJK0hNAf1YTv/CIy
5ToY/QZPXjG+aBsM2wpnrfHdVSTpN1xokTk47D9dmn32kNr4c4bL4UkjPeQAgXJ/XDUti5vDgIxi
MLfRw4xZfsHky2Fv4AJiDzUML4E7VA+A7SnjM4vlc5vWB6LsSE52hfS1ohVabGrljDU0Upl+Kj5c
y5eGGGjtJsvqA2TipNnavesfeyx9dxmg6Xwl7WzkGK0pRiaNZU3sjphwoa3xAvokmcq9NfnOyrdq
oZitm8HEPO6rwwwgEnATfvRMzu+DGrdmWEJXH6yfJb4HpgS8vp+OB0gXtog9vo99ghzXReMaTMLw
RIymukS+FR5Sx5YnmuZR4hzsHmtFi/K2hgHzOmvPjgg1E0aW/rBABPC7QRiFLmUBJ1kDwoRTOqFQ
ghjBnD1Fe77veVvSXoYqBt2X0Fqz72pa1VGpwpdAJvm6aC0W+9we3LVhdqziIGZVaIEqrzfRvPg9
abgX5jofRq5WOG7tfC2jOv7GMxs9o1VGZ0EviNrWrYUcZthyeDP4oNBuJa2mW6V13b3nVhLRM2S0
LOcwK/PRnnOnvgMHmE+7oktYU+Qz9UWmQWdZiziKMR7S+01dpxNhoQJPS5tr/aYFkWQS5l9p3ieE
GBue032W4VoImAG2GO0BVcxB/SxamVxnX9J3FURj/2qHqrkACY3ezd5LlppJbpydNOA2BGPoG+vc
ywWLh3r2foI3QSfO25+ijm1QbEVfnjhKnHStkqz+sg3lLderDlJR0Q7DFc6narkmqcnZaDoi9Rq5
wI/WRClKf8XP6XroCVmEGJMoGJ6pCPT3ZOuyXQ8jMYUZi4yy+/zQ5E19Ct24uM35TUFirahX2ORD
lrZ7qS0dHQDXyx231FYcEMUCTSQUVDX3cxc1jBBAhosuELbe8Nasf7Hw9OlhKeXG1EThV8iuPJyC
rHikvSJf6TmOx0021DULJ7BHxD59/76tGvkyeSXXT7dOaWePSvlMAqXGKZr4Jz/JkIwir4U35VfK
uq1av7h1sQU912xJ+XUnLm8fT1O2vpsqkz5yHfdXdGaI9lDH1AucRJFvxtIzf4kao8eZ7xDF2e0d
SFSRP/nvLZufkgNK6iufWyc/hLbEtYd1z33i2dRc+jygUAaz6s7yTW8zhhIy0mg0M4AEOonB7M+Z
uTNYnV+SKfRep0RQ0lCO+W2aBGKdSbjszBPxnWRThZZomncJT6S1CUDppVMifa4Cq9qYEyIubqen
turtuzSbJB0HiXWonVw8QaMwvmVSjiDXKVXZgPWwjgmrLmOhf4RPuVBkBMv4qURvuAvLieFsKpju
e4akO0yZ5lrZVdlR5slaBPgBSYJtLHC4r1p+bdF68hKbUrXMZ0KLq8yqYFgX4W4ErAsTwEu7tWYW
BNMWeEdyjtGhz4b5ZxaZ8caY64Qi9q6MbktWj5e86j1mbjf+EbewUCqF9N9h+A1jMkoepSQfYTfZ
G3yk6YPvDdAGawBmTh8Vu9oYuNnT58iUOZBlYQSwyJNrNo5Xj/3CDyrmqUD0TTn6NAakZrYjRb2Q
vJDH1try7WMXwemv56E8FEYTXYNUNNuWGYjPnErYi5WpsRbatvboBjQ9AxJ6cjha7qmjtvA9o0yS
ckl9l+XBoD9muCyUvFsh0p7W0bEvqWJTopePwu6qO7ML8Mq2yvEuQvUwppxoqpeJ2NyT8UXE80f/
hvC6as+FDgXKMVuNq5t42QdIpvC9A0rx0GIs+dXUGdUWvAfQAMqowvZp1imNcObUGPT+qa7I7mhW
Q2hySLVzfuckYhrdUlfZgtVgEesEK5KI1V1aESVe2dqrgXpq0/rACidgyyUqenFtTRnuEPilcTM6
TXS2VTJD+oc0tLciD68ByJ5pONKuossDrTTua2/wiSzyuH/wVI1hIs3N20FGEtqZo9mcgPQVB7fw
1J4xqX0Hs1HeN8Qjgo2kju3U1aI+u1HKZxUjdXLxJmu6sP4ZoFtaRnfPBXYgSR/00VuEd1WtsqFf
5O00sp5EMtav9LFXd5QSptvRbeYbv3OBaHJs2ePGobSQO2ETw8ebcu+rtH8DpCM53Rh9WJyCqhD0
+wQjlUhDSyyH7M/PefZbc0kLTB9t1IIwxylsbO2p6j9pz078HTvlbjcQsj0k3Tzc085rdn/+lDhC
i3Vl1z1cC+/JSqBtDQzPr3w4Lfg6cVHd+UO+sA3yZ8bJhyzKESIzpS8B2wA+syHmj9TuURhzh8Ay
2fl2U1iSFx5nSfBamVSCr7CEqBQriWSl5EnfekncsL4EZrnYt0v3oSdgfWV4yS5sCGlb9UMnoRNY
+z/TaY726MlOsx5xmt1gqO7x2mTYT/x4EtOpHK2eDERg9tiUC2myz1ZqAqYORjHMFBzIgoLhVQHH
h7RfBSpuJRs/uCkoaDqYnFzfBnWG30qFTbftk3SmdnkWfrNxc17rldNbsdzLMoifoVPJHVzV5G02
jPkBxghYRqATAWdb1L+YxKkfPCJ7mAu6+W6Orfbb+n34NmFCWqqbwQoOKnyYokl/jqWvrx7EoKdm
INqGWc5dRXnvfkTgnQCa2X5kbQU+e6IcaCTsv6R1C2oOEtegSH5EMWzVtc7oWlqh+6fpoeuSJdVb
68WdUwLrzDrpvAllEoVg1UV2TsR0VtZCVD9to24PwCbia9k15X2cD/VrE8zRl66d4JAVqfnSm2Ka
KeMa1THoqQXamWjOoOjggRyNwJ6NYwqg/SC9mCA5bDNz5UBQ/xExJNPW3LTdBWp4Xu1Tl7ASpVI6
uTASgD1pBrnoLXW6AqsZbE0n4h469T0/U1dU1caq8rmmycmZzTV7dF46Fslk/hLky559R0b8wCzv
gM/NhAut5XZjdcneETo5+A7Vq6vBMOWD4p15wOxffBIhzX8sUzZKSwdUd9PZlvEouqa7y1kMvqZj
PR1T0yJUUHPgrx0rpGHW1A5/0guuGIYsz5p2Jbo+VEYZJEVQmOizMvnIy6yJDrKN1a0sc36ENK1g
ObLuT+67IP/VEOu2+Ljk+6HJkju6ymDCU+BQrpvZcc6UIKLYMVeKp8QBuTVK0pG2jxmE2Gbnpuek
7rmQlL2lTxoxUG7c2bZhvWu3OugWaEPvFLHBaBoly6Ec56hereal4Rov8mA6987QnFpOpI84RUGi
Ii5E0MZh5qFjAy2ld6ulc3clHbTHGVGbTlDtEtRsEgh0+Dnc7WjY0VlL7GxNSnFM7rOMm8eRAiCu
kXm19Wjh8NeZm8ZH1Fr9TZlVeVVNypPEYBFxX5ueeM6dZaZoCehRScspvha+2dzanWldcvCqBylY
tfQg3I4Fvp6aSFc+vmBtlyyiE7c8GsSoqE7xYzIu7pwtKbJaHi20ffXqdSMu7d4byJj81136/9PN
aFqOjxf0X1tLDx/N9FFg/P6z6nERhf72NX93ljrY2IVHthuQ0F/sZB7KFiB08GP8E78NpH/Xryzx
h4+PjNbDRaCyLe8vdjLvDxyIKFvmom8tf/IfuMkcL/gn+QoTNKSfwOFfEfSRW//kJktNzvo0jQqg
QgBPPeEN3o5pIN8Vc5K8KcTSd8evIKy5GapuQPUqEEKb53FaA2DtZUDSumkfA070gtKoJHgpWaS9
yaHwbqAX28+xE+rrIIV1nBjcPsvYsG66Ro28u6lndXPHgy5Mtm5a12Zrfy1NHjDY6669cTMhn8hX
I/tSI1H8mqYKn4PvZk8yM4cNTzFmW3bZd7q2MILiGUL1cvOjqny1cqsweSEFq08NR+gLC4/kSr5n
F+NsotMVhE5Bxd+WpJyP0kMhCmwNDLOpL9dWwn68zIB0OMrhcs9DV90EOEb2sY5LhLs021h1B8kK
semRS7DHwzhpbzoSBZsgJKIdOdVqil1xYVldXa0oMkATC3vn4Fy6sSUYMq7c6WPfivZatuyfEuAs
N7W0NVkeAOaervuHrGCZ0beBWGH9YPTtnJuwazLS6CORIK7c72ZjW6h2Rc+SStpbQ9bpLXiz5uAs
azAm74mDr50/gpxziPVuteNJ3W1k1DAWUA2zpWgIs44t5HOYUtVdtBUtN21Tx2TG0uFdtKN6aReb
8RSF+ikIu/DbnO3ZW/FgxrIa/7avToKD70huMtcQNqmjpI+GixDVIjhiabsdf8A+H+xdyvXorvD7
8EKb9HgOCI9um2og/mtzaYs3cI0o523Aya55jxj+2rCzulwtNdMXv+/yX+bi4w17UxIFK+F7Nros
LtZi/Q1HB0zbxOti17lY69j7NdHFcz9HiBrG6FrXNFPQ64yifR0Tl7i1H3SvXp/EL1y21UbXxgOi
YHVO+kH+MkDFrHJKr9AAu7pDG1ETfWEy+Yoi/4fjeOG1auZmOYHDs8wsZ9MNxeLFSEqaMshxsvxB
43Wufd8lDxG45k086+k0ogfcUlK8L42UTGJhUlrkqf7S17L4aHQ3HyZpDwcV+9Glmej4dhI6qtUY
HkqCpKh7hPfvl8v97dAO046q0fFE8tV5j6zGpfNj7o03SljiFzCF0I7SYfiRk374WEo4VxF2AVqC
ff8McFpvYvqPU9e5j0ezfrD6MV9TVNl/JFZdvzgj9W5N2VnvVV8p0ky9tVwsQs+EWUAY1AZPH234
T6sbpTHHY1ax1ZmbwEKAbKpbZ4zZqPtV9RoGDvpRlIvuIGtS5BzEVbpLQkrEezEleGps80EZualg
BuTWLbZbtjikwPl+BWyCFUyd4YWR0jthDpk2WAfKa+iB2aQEVt7CsdbXqqDHiKt+c9K91xD5xfYR
rwHruNc0UnG/DTM24mS7zW/fndrvDnXjKk2yYPQU1FysHAkltuf6SeBfa1x2gyuGZ4z2Rb03XZ/G
ZHbTqbcJJjPY5MxMAACthPAevUlLDwu+bknj5rbMLLGDb7NUQXitcDaVXfg+7Peo2iKL9fFu9gz/
psUORk0Sj+J39gozjdajO7GqdpZ46gRGO9wwezPENzGrh1NDx+KljcfyjTiUoukhUd39SAPEl8Z7
NLJKVvKH3VAQsCoqHb1zmV6GFWupaPYoJcJcSq+D9z4VNuNmZFj+M5sT54ZI4fBWCzStU4ypyeWm
WE5HYxBOsUc5tSidZtuKXj/KpXi08t46xBNA25nf3IllwW2V0/LQZo/AgxGvGHSEthihAvUTPRJS
LLtgGcDqjUa0mLQcDXBOpiZyDZ0lF4c4llWztoRR3wxZUkfbcYQitlXS5LKtjQFS0YSxDPuxdMrH
2O1ZD9LIxZ6ebaP+FEx+zCed60bnmIRt+1hFwjjTz0ifcF61zXIbw2OZgNd8FCplbUpcuHunFJzo
A0QJoLNDN9jxFsp5hNPMQPoU2glp0cpMiJHkqbgMIkKcsBD97rPAzqnZDPxqDLd4ZVjQtEvqKVtj
rsYJxN05e4hTL3zthkBfs8D+VU9G80E98IM9johQs6NYfIxZ6e5QrYJT53Tjj8nvsSrbXe/+oCxC
++vFIHYUrvJClhMZRmtExocw9Wf/jm5UAyWfLgYEOq8ZdkES8AM0XtRSjxu09srFsTKgUOTJMxbd
8bzQpV8EGJcaCQwpj9Ur6tXA5PFt+pwq1tLeuyaqKLbw4Zyrkfaa3YzNFmvV5p1zNAyi+KuGD8Jb
hcUJfCV3caZgaaxys+ANSNUpCBK8kf2e0gHzuWOPfk1zCkk2qSFolyggC7w5Xs/37BF2OyFS2AWo
i6X3UuNiO5Uo6K/YMHP7GHvJVK1DLx+cNf3TlC40pFgvacELZ1iZWdCupfkGHcrKvugOYAQZ62S+
KYyeTwyNvNlrQo3UmWeo+SHMdnrFeO7TmGQzG4XenPDsLSw2bvzVuE3LsXsP+Pp73bPbRxcKhr3n
OMZ7nXFCyQnPOEMeh14/OuhbRfCiZvjIogqye9siS74ZRoeFWmvlVysrQhYQZIK/eei2t5S7MtDg
p2lf+t6e2g1TcPkD0mh1DIgdkGe0KuvRiSOwJDwVjc+CDO68Ip7UiBX7Hio2ZOhzVcCdm33EUTVX
e6PvWTNA8gjSVRKXTb1PZC7e2rzBR1OI4tuLbD9/ZbeHANtMg/eQoJWrnTfgvml6yLKrFoXsLohM
eBlt6EqaNpQznCmjtKhpSaJ78GY4b7QPy60hoG3SNf3Ja8Xqfh796mXQLadA33K+2+b8kDaRUa1S
q2T3gmd28TtX2P0MDww2fBpDUMedWnSxdLZ36aPZBVgeep46ULkWdBe6ObC5pGg+VCRETnvLKMy/
PngS0rtMo/AtdMfsmCPxMGtm/FaBylQvnR7d+3aIA+grMa970oAqIqA8X2fgqzhxfVs/dGZWPQzQ
m/mZBftLF5wOn3hSTcc4mtwL2q1Vr21OON4ZzuQRbe/MnVmaXbW2+jTeJrOgBpFQ4pKHapJbF+sG
wBS/kMiGXvli1AH7MRPL643bjPxGgiytiTmO/IYqyM4oKsr/gHFs/WTG5NtSQdIiWI8Dv99oijae
7amfWB2yg5t1wUssYmgqc23w8GvlTUq75ZVWjnDcGE427+mUAWlu2VWKAcJEPMoTDNf7EtjCJWRP
dh7t1grW7GLaZBPHkf6B1E9TckYa/1dWBfk3rWTWCeq++sTQCrhU6Tm4YKq8YVUkjtOMgPDfofHP
Ke/fOSB+pwstZq1/PTdevxVFXB/TP06Of//CP4fHQP7hsVy3XIc5zQJEy1/5d2YZoVhyRSZx77/9
yf+aHwCduWxOiSz6rkUm6S/Do/OHIJWLW8FxIZ55gfefTI8olf84PfqCqLRvOYRofZu/zP4n80MX
RugYOWSOJmhsmnAxqI/sM2eie2YQR8SZibnS6DpWR8dyu0cbhILaugOPlR11INZzvTAXivY3fuFP
FMNvLIPzG9FAMb31HGi4DeEwCPZYhtPeWU7hWmvvN+SB8Yqwi/4NfxC/QRBiYUJMCx3C+Q2K8EOw
f5orOzwoI2vXXWcaTyyN6rPfed1bZY+IaomP9rZQKOrCfxBzE296ABXTBKmCLhp25+nCr6CHcUFZ
WAvWgh9WXQQfPa5pPAcvZF+qbDMsNAzdZT7YMggZXtfkt/VCzQgXfoZyIGlwZYoPIGeDdWGgJ67z
bOJOH1nBk18GcDhAflwrH/hGMuWkLxZeh9XkJAs7jBgyctcMj7J66dmugPj4jfuoAX/AHgABMlTx
lG9LRGVxkb8xIcNCDEE4Ax6CDdtWlzpuk4HewL7HtvgbNhLAh2ECMsOll8JYgCT0TgAnUeYCKqG6
2DDvZ5OOndtGsYm/JwgL2GQWddgc0sSgaTaqfHM+dgKHxCnsQbRsSoBO/Za7mTPvrD7K3uiKr517
P2/YOJozfnWAR9KGpNTJlBjMrPtuF7q633Nxjr5EWSkWOlUe7IumM1+ckDLajRJK7Xjc/QrgdXa0
GN7JAnt7uYxKOB+MA3mR/s3jWczwEN4NY+GydBwwq7VjHlwtYF35VMf3gILEDtJIviqzMKHuFNsH
jLZCf1l57xEmMiJcYv0cm5usFDVjUuU/OV4ScvH0Snfa5HHrP2amMV2GEAcpVSHOElLEK0dF9aaz
4NgAo472qbKI63gF4HzGt62I/VPXTAvt2JyfQkj+O4pZndNiDQC8ZuypKhC3yu/WuCD0IwEG8Lwc
L7eGMqmxpR4Y1dCCFUW3Dw7apYE9X9XM6YpLzZBhGJI+5UpWQ+NSll+a2sYyA0o8fuLd2p1LjH4M
YLKcMNYGcXKcVDpUXFi6DYVq7iqrVEcQb0hvAz/s31teW2K6ZWhqAGDjhFYLLUTAaxugzjIcYVrx
XsY4zu/rqdyXZIy3dSDmF4Ct8ZcjyWo1vlc95p3Sey/qEn7vCXGHRNXvHjfVI5p1d63a6RtfEb2g
uOXzrT+G7SE1EvolG8Ieb5UxuI9DOVHDZVIr/aOaWlNvRe7axwU8vxsp+dswRlhEhmW3dfq624ma
axHNYcO6gXC2zk0r3WUjmjBJheyAJfUk8tZd0xXNIOKI7i0UmrCXVtkdPIb6pKukONVTFNwqqw4/
7KEP2z9x3v81Bv67Y5H84f8Z0z/E+b+up/zzi/8mqgZ/COE7+JsCaft/PRc95w/4Ez6GQDCfHHDL
ifm3c9GyFr+gSYLX9ciHIa/+PaOL3mpBxiCjyy3O+/1H/4Gqyvn8j+eiTUgYJAD4eE5ay5T2Yhr8
C7pEekSCyBz5e6xiJJg9PUHpX0rbKoKeP7mocYsXUfAy1I6/d40hX+V22G48Oo+O0q3lF9NtcWAW
g6tGorajkmpvUyX0I2tSb1fObkWEpk3rnzU5TcIRNY0hAz1CBumABx+W8a7sit9QtLb5Copw2o+R
9h5IlQCqxmNrsw8sc3tV2G60A7W3m4LuirMrO9siMNGz3PZYz+qIad1maC/Ejj7MW0qp6kMVqO7N
VXXwlRpux5MrmsJ9Y4TdzipM4F9Zko1fCtPCj84JuxPmR5jg7tjuZ11GByLN8CqlKPZ6pPZZyewa
TLF/Syx22E44IA5lJGhsYeWzGmoblYCE5t3gptE2SMbIBIztUuycFclM+WBcPfdzWX7HdexeW2FY
p9rvnmYtAhbmmopMj4cgCx2QptItaaDz41JzmLZN423DSDNvLYDpvT9N4xprS/qmidac0HXbU5HK
n02Y99cwjWMWeC7qJh3Wj1lVRUdr0t7awG3srFTqxZ/UnRuvMlTEhGJtX5Svw89qZLZYjdoxfvWT
215zJv23koHtygvOz+nA0QzrYq0cSsIGVHKgyT65UcI8KLPC/zXaRBiQN1i9ZqRFTnW6AKQYJ4i3
5BzBmb9UGpGW4Q1v84syCkAIMiG0hk898jvx1iss1LWLQS1w+nJTkZxY1Gh9qCRQ9AG+995XEuq7
ap1V3zs9nUuDlZwdI3zxUZ42zv+QdybLkSNpkn6VljnMDSmAATAYZJaDO3x3rsFgBHmBkIwI7DsM
29PPB1ZUd1ZJV/X0YUZkZC6ZkguDdKfDFv1VP6Vu5gmUVb8ZOi53PVU8L5RhMGEVihGu4xV3SU53
1rZVJDYlBsZNK8Yi8MJuN2aeCARSw65w458EyEIEjbJ2b6mFSilgURt+6ea17s3iOlaL/4PQafR1
GizCSDjvn+dJ5GcVh/JpLBmvUujqNwjBBiaX2hQPiP5miX3ecFYiRbtWuOj6R+d0d77T0jWjo3qP
U1DcLvQq7tNRTgSsc00WV/CpTUw//5p7IDWCCUjT3oAxHvipZQZGW+rXxY2ri6FU/YiURIsLZvY9
VS/txp5I+TndRiKQHOrZo+q4hkeB3sGc0CAE3QImH6k6OUzoBV8tNfu3Ma+upyeMNlEzHFF9qQaM
bvvKjO7txXJWq+4adsKOH5FEbs1DZ0Nmd0Nz3uo5tbYe/LYPRUjMxxdmNEcMAM6elnQFwT67h0Hx
0VnTWeFC3hrmGAizN/ZtNd4Ug10fFfkWuholzSJGgP9XnGqCaJy8YmkEf7q//Ds4L/vvrdCsesJ0
WKctbhgswuus6U+rXuil3kj/dgilJBLxZnAr7Pg1dYwxH8eyvqJ8UX9aAPrtyu85ZY0xdsK2vXUW
moEwPJb60i8D7MMixo4Xl/nFB9ZRbAHqZVfIguV33IftvvPGhB3fjp1i1/c0MG0QTrJH//N5zj6f
bTuGfXYqeS7kCQaBfR4pVZi342A75U47Rvb6z1+6t0Ih/sYGDvnLd1byEW5wyebzdyv+bPSOqbLI
PFhuRLwK42yR2V8MNb3ibacOhv6xrYvF5uq12sMbwu94r4ap5tPQ1iXdDpHbWjt3ibFmzEsIP1G4
HLTSfPiJgBI9xcU0n7yG8nUEkcZemonDc/uqcCNUMSceaM1nkQu1zbLko2km/KKLVdxPWrUn5ohN
AEoR5qrVxWfRFIWz7bKh2WVtZq+1sLbEU2r2HE2xXodjlgaDHJKD60/FPZVn/it4vfJ1HmgfGGVe
vgtYu7d4FJtbbCXxPh6t4lD1o/cd1GN4krQX3M+rp4h/9PbtopPvqWXH52kYl4Akr9othXQP2FSX
QyVH8mFqnE80u/fQM50+3EfUenyZQcENWHDABfBjj8zlsnif0d96WM17+4xNdkfhp8bLwBq5a7uw
fe6Fi5vb9utnlC8/aFD+fknTj4Kkz7KLHnGfTLWbXtAyI7nFoeo+G70r7iisMb7YHX4M5vQRewum
wZ+U7E3Pkmj+s+tV5X0cNu29yqgRMJfCOtqWE1/DxmyP3MlowFJBP8Qq8Kq23zaqm3qqCSzmRuM4
Pkxjkd0OY6kb6DxWcqCOpeQ3oqeA2Vj7RQtufGjx6D+VJd4drERPFXVKPrb9rzE3Noh8i0v7WN/h
36BHcbxZbNFfl7aPDyZEnEvJ3exaKKAQ6EnJ1XNnBNzWU/a+tXAtbqICD6nZDvXVq8fwDnm9fpDM
egkMWliE3IIIl0voeNe2UIfp9cnu9RhXNxIkSBB3JRplZNdnfEf+Q7yuInmDB370TjBaoWKUd7MA
2orW1lAKBrV5vpk6aWCQ4xyesk1sZ5aqbl2zIsnqFa7rmB1Z8UOBgeiXWle4YV3r8hbs4NiKjUOq
DZBk7h64LbEw4hRkkWSlcAK9rpztuoaqNmadyROxsBDE+FPEut4SjS+/UubCEEs407kcad3c1KKZ
v5fhoPZinFnRrap5HLymuiympV9dZj5BBZsWzZpUQfG5MaTrHuGtu4WVW9AVsnUPaSCcGUePuUmy
7T+3INOvmRz7xtwzUrMa72k2K/cOPcAJMaayrzFKsvuNopHYPXTYqc7GUEONWPdJ3eLPIwPMDlrS
T/M+Ym1nq+AzbbNPJXT+5sXAGtoXzbEKwYGGsSKDSg8HW/pi4l+JZgM6LhzZYW+R96SAvONX5H2e
Gub1AEHBHYQWjhTq83ABQSDFzOm5QbyeO3BAbUI/bnCYrRlrDKKKpjw9XbAD1QG3pekUulA7+rIo
SKDXcTAQBz2lWguaGBS2N2vwnW2JkZSOsDzLblzRpSe7r8DAR4X4FlfSuQXLrh5LGryKTYu3fc8E
2v/ZULB1PzHq+sDYM9wn3Zx8NYgPfwmZsXRc9ylTgvhgUIPTGhOxQCdBg/VHmBPYqW6lYetjazTZ
DWc64swjFpkVtivc+wKo87kO6+K21wPu73r02nfSht9NxoKBTxCPeY9NGVYRKovkwBA/eREvnOix
OOHHjBiUAb8A0854Z1N3uDVJhRj37oIr15OT86VIK3mPBOVuSTfw+SiS6gn7Le7pymzzk21QZ4xO
AIRxEw8qZeOt9Tb3p7S7oT4FBQyZ5MjB0nyf/EV/2FXJFbiH68A1mwdtP44L7ArJEIicAXnWbzOD
3QNkaZ5iCI3JmQQwY5hWGWe/GcZjkU7TGbew/GR/gtZrZATFxDBfrEndL1j/nyBrEAutjBydIaS1
c2EUx5um5EM8i4y6LUkIYyUYUfRe9O8RI5bXWvdctz06SPwqw0Iqw3eMc3BOSdju+qKUF1H7fPgp
Pc/Zys3kwUAlA1iRU1tXobp1m3GWzn3CywjBc29dSTy+quWK0ycXYzAS7NfuHdZE2wigxBB9TGjm
XNmC36suc87D3Okb12YqEFkMWUe4yXyxt5w8EWe8gJL6Y8WBfYdrARGDmjcs67+gELzPUwW8mowE
F6SQNJfXuoqnnbAwil8TPTIQnw+sPBysw8x8pkWR4EJVPFtOLb47jaWPg87rb6Prpt9CLPA/YR/B
MoFzexz65RUOybMtc/yUaerKk+tUN+R17lIGuxz6J73V0yR3mWKv4LGCjbMzh8m3GatW0iRg7NQn
JREizDBzz4y67OPS1+nOaknOJAafU3NxxGUa6QuvYxl+iBbKf0Sl17j1qvVYv9BwC8GVQC55qh9a
xyHNu42xlxAErklbJBc0lWi+6NKoHqUxiKeY+8u0Taqp/zlk+GO2dtapa9mQ2iA0YKdfynpkXr/A
Ct2kRVbsMY3XOAFwOPhpDcfdCF1J567fSv7UIXnLk8FhrFa3Z0GmnueH4qNpyMMTCOz0QoVAv1W8
0JlUvwEYn+vIXSZJHpSgVXYjjW4wrJaJi5NNRNRg7Dn5NGMlLt9/MnPve8FJkCKfZfZvCr+c4QjZ
1d62tPdKZsQ60MqWbshbZPQlkdgbGXmZkmtonMKzqbpTmncvmFZuFs/8tXrBdoMVWm/9YHh3GJnY
HuunLvPITYm47x5F1M6YE5Nk+ZFitaAcTT0XfcmhWrO3L4Ii0XFox4Mym24zx/Z0MLVk1IKz55ng
VgNvZWYpbtqhZUmiRilCqX2ovbAgzYaTywiI4PVPyBPLk4TrW28zE7EPlOyVzDl2GohU+X1eVuIG
xgCYiDCSNzgrxIMek14GDp6/8oAL1vgCGcy+t61y/OVk72G3BOVYT3LlncTyDlK0c2yTjGORUd4U
DL0cs5FB2+X0e5V5epAJtcP5JLhjTJ0RFO6PGW93uke0xCIA14iaJmiIQY1Vpx+ZrnIgvPSCEgHU
MpW9Vgu+3YipN4OuphTpr9SNbrOsKIkt1+aD54bNC5+vtbB+7u9GwGCXPC7r7+aA55cxHirE1mCf
PTCg0C+L241fZeHbL6GZud8k/optj4P/1DE9PrMTxFeZh1QTx6lFMjIvyAJ2HCrS6NSv/nAA/N5G
Q+B/wOAkH2cznF/x0S4bQ0XFqV0cakZS6Wy9kn6Do1ItDSF1703fmYbBxSgry94COo6PkeMWpxwv
8Y6+5gVflT99ETqsD65BamuGqrGHh5seHZDLAOY4yc55OO+GxJqOnCFNEt8QEJm72qjPbl7WJ6fR
0z7KtbPLhBV/paAoOQwQCOA46YYsfesfozyPSe0keIaTEPQ8PwOh6Ig80QCB4HszzKuxaIoi7KrF
YwS7u9zQqbHsh3XDVeD1D5aVfaWWtD4DctYHGAYcyOiv3Wsv5c6PJfEJdFW3W3RdkVafNJbxmZ4r
stOeoNIciXVLPp0nMCtNFmwqWoat1DxZ/Cg08PkFXzH0eFznsLSf5zIhkoQH7KOOSvsYZ6wQoV0Q
EuoZMhg0YBxLwfC3L0tmQCpLKaACfREQAxi3UeaS+chwTVlheENR7IbG13cXYSbNzFMERNiKQwKu
eDBEBmmHzAnDbQWhxwP6m7vLfEbhKwOOD4/cy7eUQo68t8WUbSRleTcxfAeyZYMXoBMsu2RyicQJ
CqQ3UDBy0qyux1sQWqexrSxKXgbCuKIrf8UhrCU5woJV9mxsGyO06o0dYh4ryzT7IfIqeykTon4b
Qkzho2MMNFty0L7nrtJfnATmMxAElCXsThj6DWfY9lFCJbC0ybfVeXUBApZy/6upnsaRcCRgmh+c
oW2upV12xy4Zt/WEE3giOkJs0F/wCqXWgSfM/tpzXbvvDcAcJQanXVKgfcS4AqmHs/GcZZdKuOep
O86K91OX/gvmyS1+GvUoysFnbuylz4w7nFPDMO7qJR10dB7BUzim9xFUTv2Xoe8/bM0U/95VmICG
wkRl+sL0/24oOKZU2YWOrQ7GPHc7oCnyoyU9AxjTLZW/8Vvuv3Y+RVDPSwIvLa4L0BVxbTxgMZ3f
pbfU7S533Hg3U5HDyH3VK9F0aCvScOssZgGLA87uU+E0AcJVGzUhEM6VVOcEfly96bghGv9nVPv/
h8i5Alcolab/eEb9+Ja+dX38Vv7Z3fz7q34L8eoPgZwOmhY71Kcb+fd8Wvp/MBkmf+ya/2p7/qsO
b/6xuo59+NoCbync63/V4YX9BwISmX4X0KZCQP9PuZvVSgD4W1UGGd4zJf3DHLuYhv8dN7cy68kg
LtXtmRkV+cEIpy68EbmLpNpxDjuVCirMpgM3JA9+CsoJtZSrHU7RrLjtWn+tMBKouoIilP1oT/ZV
Nj5MSW4YdMV4Y1uzUYxuSUhDF0ITBMIA56U2EabGG/sDmBDsVsNQg5iJXGPcaoTxG92OLQXSnJ9P
+J/4sGtdEA+RtO29YLWZxsBaY/Q7ReazxTlXDN3WLMPoyoBTvmPRpBeIMt4DvXUc7jOLdkialXYF
SXlsnFm1q3EnPw6ibj4GYRpvc0ns4quZh/K9oNH2u9BR1G5nscJ9Cpcc6z5yuujHYHpUUIEjJ7Bl
isFd702ZOnhDMX3pTFMfEjLkZDg9Mrh4scOgXubphVDehGUHetttguhgBkVpIdvIsl+8bSZEbAZ5
b9gLo8mIbseh4AKxGdrVK8QGUt8VLUk41E/8zDV7cfRmlooEL1wBI0NDbjSEYQeREJyD+6JoUAEH
OMYWiDI8Uueus1dxuiBmFBgecuFFcWNgukDKd62XLtut05f6m9Y9QV3R9x0vIMtZIqhdKvZNWqbv
dq+z68JR9z5PWudHbFkUvGqXm7GeQxJbI8n+c00aauUOjzTJ52P9XHQlWLZFVeyeLoreppwbpDtz
0e5zTIT3uWlqCrMbmDU+Z3WHGb2M0gadopueKZHM7zGcxg9rGIhCzLn3afHsu4NtTtH3NJoIEzC3
YOAQJACC7EB5evmmiY62VKqMlrHljmxYe21weaOjY0jfXGboBYNnps4Xy6vZfd2WMQsniwGrnmma
T5jKcY+FuGBrqM/kabYckon49TNOBbARqnvWWDOXFUEzvaSyV9c08bGaJX4bEgjrw6LmAzszceiQ
EfyN1SalDWxrNaKxm9j4XBsoeQFh1uGAM0Nfu8Lh+NqNiq6mzsVNEfNdjbKjD84fiuU+hBaWP04R
Pm/td/YxaaR9z/LeX4gbES+HdOvisbJU+VIKnV08GqQN6qRa+cHcwAusslCI3druz0nITZMd1CYy
6JaAHGAUvfj0Z5GathKr2Va0ntKzMqxNXXYt8j1ztpYNf+rTfdXGTI4rUxNxWgxYGBW+gUdnEaui
Faf+d7CczbfUzNW7HJRz8UgxlhsazAkPgGvccvL7pokS5NvKHpmY9Zbz5gECYJ7vRJXckcAHqucz
f7hrymWcg0xr59wOzKSZ4wxhurfbWn93q7h7R9hSxSb3KI04tKwD6R5slraP2SxoAo7wFqLTmIOt
N6HMvPhCnw9uySrxwEdjJLEAZUokqe1Eza65SzIMK4QXkQznZXKsQNQCgdJXQEUY/isec4Qz2H4E
ybN2U/OBfascI3mjTMIgjOTH+Y+5wRmX+pF9LXnCFxBMXfzRSlndrjZ3wJ+M/eF5s8Nzk6M1Thfp
nQLe5VymRSYtfB+QvMZScswrHcRcs/Kvykqjr3yi1mwj1eG08yzVns2Ebgo958hsymSCb5LJ5MwV
iYNr9aW/w0b6kbYOBLSoa7akB7kNxFM2BToFN3CB6zfIa0S92hcWG7eg8FOFbwoO8K2I+EDspdfg
E4/q7HuCoZ0Qe78itvCCGKQ8J02Pkm/+QvhcOtyQJA82DR1/XC883D5YJ370duNzUG4SwliExeF4
O7DLUcLMwjb2eiCIfAB+y2M2OqTwtn2JTnvTenN/9MLKfVI4VK3AGvUMNJgnxem6vtx1aRVDUEte
I1rDjjZ65qYXtX7LJ11/0eOAExRUI7c11/jisJwV25HS6mE7ZouXYSvMxU7Py/CGXG/LYzLZ5b2f
GYKEwjIPJ6vs3ZOXN8t3WMAaeAqkrZ3FTboEC9U7CVHnAvf4wDj1uQEXZaK1qnxP86V9yiZBejJz
lprlaDStH9yHvLuKrOGrYQzFvZgtLuSEUeiBnVQCu4NuRH74yAVG6o7la4qR9gg+ekL4wJ70Q2oZ
E2mnd2FHrtyftgNmd+8pMvTwi0CjKAJi4M0rEy6kzB47PrA0HO9b6B8QDpIpZM4WVV6xyyls4rw9
4PpiahLe63agf81LwoiuqN5j1SIALr91Ujps3FkIX8o096Lw14rLcPyS+R4OX0Mg+Gv0P3CUaMSW
GnZ1iOs+zMg9dXM3rsp5BcDXcQqC6etzaGxU7pVXl6EJ4Ej5qHPQ1bakET0C7htG+NPRHxR3Ojek
BKml0W3qnB+0knHDiX0K+dyaG+5Qk3uZk9cMYYIxsPeT1MR7HznGwUryKujDqEBC6hKc6G40Od/o
42rUDvobn9rY7cBQi8oZ7ZMDTAVkidOk9Wl0QqawXFfB1diGxJkc5TMm18jL9bKfWoU1aorVj6pq
qOMTVm89490yuA8DZ3WPAE/VdLvw8fkRSklEd8QGu3ViWs4DhgzV1enTeQ8SIj2CnTV2YiCCrmMI
/6QOGXzwQHRBTs7oVPU5fvI09R4zlwy/O4RUCg9+9lGoRPyiwrR/gX3XBdNC/NdobCojF+kkwYgA
qDeOG8pbT1aS2+FYWruspAd4Y8Jflldwm4bx1YkTZEZoyhA/VaabMhANjq3bRkFY3RV8YAj70Eoz
7yLiONZuWPNm9Zo8g4W3UNw+2VG1w+pLUM2LsxR4qt39VGu4jUEIOTdnjbwVRYdex4oweHub+si7
5dMiu5StT8Fy7V/hgmCjJT9O7TQI1LPbtlRah0Pcv9eiR4vt/Wp+NT8dufOnO1cbamG1AOLpHcpP
F29vAoI5RRKHb/Fp9s14l2+sVgkAcxnuzo2Y5Dkr2nBbC1x/lHWK7plDFIZikt7io2vm9ruu+vic
Fy7gpxK6CGo4DOHbCCQyO4nfQmH3Pt3LHR6wO/3pacZz2ge1NOIlsBiayuuwWqMZQiIYaRY7NGhk
Co4uXkMr4qevWqwWazfnMd2ifSuUoxzzInXMCKHYa7Yu9oqTMjzvezo2Oj2ScGoehrSOqgCbAU5v
mFIcChAeaOBrrTC6QRBv9dZmZPDmSr95EHUhH8MOZW4TCtljKh8WG4QbPOt3LP5o+RlYEnM/dGnQ
rh714dOubnAwfSCsN170p6c9/PS3s4y7z3jcYJxHVTzXB4AYGWrxp0c+ctPqp2gLkTxmn376aPz0
1n/67Olxy984KBBQH7C+XckydaCkPw363DiiYpeRSSKJ0awhMRZo7P1UjfXPZNww/Yer/18D6biU
eqBC3crbn2QprMcRFGoXWGt8IF6DBKIx/WexhgvE4Ps/tT2YX+HajRe1hhCQsgyIQ2s+YaxS/cL6
y3HBaXoy0YXq6Kf8jDWMa629WVKriYyU0wO5piCkYwIfcDInL1gETDCuVZ+QKHE+QxWR3dc5J2Uz
c06mkXOK6RgKtEf1mc/4jGpUQ2yfkk7IfA+e1EUbj9ndNjhcG/w3Nsmq87JGQVztzM1JO2tgJIFo
YwTQafxfQzkUHx3NpyiNoy7FDvdT9OykM+XFMqb+22JuSRaUIq42XovO8xbstJHW6d5dRub0G6us
fOOtajvvOENuUBUYcapeTzHWH0hGy8B1J6CUpVLfm2m01KNbcS450AsqamLngBbxtYT6zS0nBK9I
pnsYETVaWu6RMXIq4zDhfjrZPE98MBdDFddY9vUEJ9gZbOrKybZt7MpTxAncJ5P9Zjln4Rw+ZD5n
gvtcWws8rYzZpLjmDvLTIS5GTVu7ivSOuKuJSxlDKXYWLPjYQpJNuYKtbih35nhUV4l2AmHVBdMx
GtrDs2t1Q3ynRk/LOwnCeTymXdIHE7H2h57aUeOqXM4kTzOpWCBSzUwDO/27cXJyrTRJv1OO1RZH
tw3neV9nVJu8FstsvuH0zCTuSsxYlI5G6MrexCSFQ1JvA1xHeWKwgLun45jZTiQ/LTFTMR1EmLRe
bTlAHGt7ZsLbJqwFME139hkuVBgRMmXpszMXVrsTbmcdEVGzQ8+oyeUYKKcvcdkXxYkYbGru47a2
FW4zHaU3lcPceMsEHSR5nwGqb4x4MII+GuWBEKAfnu2WYM6+TgFjbVHCvfBcNvS/iE3SC3MGpi+L
bGcwee5epozjdt0A/7oBBy0wZTWxy8RFjr2qz0RiZuZsGOIIvOJTj5/ZpGR3cqa+5JhjjuN1GG38
hYwUu6H4GiOdp+8Wz3D1EOl+DkpZ07gQN2HC1a6TA2Qf339JOdyt+Zq+9oKOlwPspk1mEBqR8oZL
jDrKtDXEKIJb1uv3nmgbQPyqpRSxyF4oBGAO2lh1dB9nNXsi4NBXw558Jtnmcp/CE00HEKIBGj4h
pdyHVrZZ7CE9ZJNkAJuEuNdFX7BNlbRH/FoSznonazUoB0gMJGX6PJ4/5qi17VM3WqiEmTl056YZ
9BdtNdgeJIQfrpdzcRrsxnAYA+aP+HRZm8BAZZeIYj78hR2I+SBUM8RcYjfDe+cpnXN6V5DmKwmG
kCAe95pj0hGp23bDHD13EKT4fdBg6zKWj6y7Wdq5uPHNkkIvvhpEDhB6mjqxVvjlpiqgPhBUNqfD
FJXej4alP9lNjei+dpbDjSkjXP4G6rk8GUAuICt4IQaGvNPbvoAjt6EYuM0D8F/2HYYO+7FJKueQ
AAs6pWI2l3fb4u2APdpe+Fz2T7zz/pFiJJOvBxlV7calO9U0Db1FnRk9z3PSf5ubqE8PcNbFebAt
74SiOhOGVFb+EmWDx9SmLZTJDM4CPDUObm0GZcN469bXGlPOYqvCx04WT89YBfyLkstM6Cmr0JZK
FY5NgInZD7o2lA3EwQSS2ZKk5hAwMsMBSjJA7j4lu/9rbuP1G31U9dwmEWOw//nff3/j4K1/+5t/
2H3iFB70z3Z+/EnKof+rg3b9P/93/+NvisJ/ZCSmRu2fCpfnN0CV//Jf34r6v/3L5a0DxNP+WcK0
/vL1vyVM+YenMAujEFpoj9h1/5qx8ej7AR/qKCRE/iYVSvZfNUz3D8v2XUshK2IG+bQZ/+77scUq
iQoLD7LDKo8u9Z/J2HBe/xsNE/okCwjcBXeV2f/kpkPviCyN+/VQhCQCDQPrIFd1Z4Hckgy3tZPJ
aueH1LxuLIOjzkZ3TrYjTdtc5mkIT5TUNvs5hhMEPjEOzHnygjzW0zEnrbcz1gvGtiZaQK2Maw0B
E26StiGFO03Vz6dCMMbOial9m9YxrYe7Ztc15gqNa5s7i9jGt6gNcTF7FUDeddDL3pdd/Mj3Twgc
TE/XgTC40vaMD8zhsuEnb2odHHN6pFor/Jwnd+toWa1D5mwdNw/zAAf9cwY9ruPo6nMyzZKtrouO
iI8TDO9/Rp9TbOyU4qlfR9s9oY75wuqWXGaOzddaTMY+VFV4mJmLO+mybKWSzMpJ/+MdyEQ2bkPO
CIdqHavnbjYQRmXU3qRDHUxdubwQgk13GJ/so7UO5xFZ5ifNhdG8dFEHEhv83jrO14W55v8K96Zs
HW5lYuXTUCp7ccEOvzvk8bnB1gZnX4D36ad5YLURVGmZffPcuf4WJb4+mqvdgEvI5G1NNyaNvdoS
lrWTZVuTkvzQtmZHJKEhDszvMxMEITTu0RgIFIs0MZ4Mo/Cmm8XxcHkvmrMXTlK6tOForMNWo71I
EM5vRp1kbMzO4G+Nou+Bw+VmEC4pf0pSx1RCa7vtd8TfjeOqWezIalrBQnAoiNf/0+aUxDE60eIR
/2zxqxn5LQSitetnWpmYvykfHeprZ49q2BaDIOK+SPqDtrlZkA11MhXdFYTWTn7RxPeuYCZucZdF
gqqrkfp4o63Ikut4vg8jCpI6jI/0czQ4hFp+xDdNrRXuSFhkATqri88HeieDYFDZXKXYH7EntafY
MeZ9EVvhr7mW/EwdJAqi/Vbs4wfmoxLvWH/Foye78I1BUqYw2Rr8ZbIEhsQEzDjqpo+DoLHKa4gc
G5i4+R4qIXJWab+2kr1eyJELYvuPCfvTL/AgCG1hVeNdT0guuyjOtFa3MJ9QzxfsEL7KtT6myjB/
YHqb3xaMN19tvq0bVIZl/6KgTvFIR27VBDTVduNKXAUAZyddTbPqkPcDRt5S2UHOqJW6+1xU1Xoq
dPB0FxSqC8NTzn2cwNkOmChG5W5OJ7majDVN4aT13S/Q6bMR7dooMBm5Hafx1GoUcvikzZ8juvXJ
6BPL3LCnRi3T55KrjWGG7tmiALnD/eb7j/k0fUAmck4oPu6HUy75keLmHu3Wxdi7almL1Tj3vCnY
wSxVT88IY9EbY8DkRONQdqrnsMeQB3Vqk8vev/MyX2Cm7wpe6xKDS2Zuy+9pAtdwYf7OSNBlSxo2
s/QRrUZMpEdyDXhrUcYCMdT+z1ZgqQum3iBV6yXxe7Kk43sEixllN5zXE/x4n5Sdce5nt7hPfdcF
rAstl0IGa3ZejXa2sR95dkGWCf7/lV57EyZEFb3yhxTHNDbN+y61SIs7PjrNisEta3ldBgwSSrcu
8BiVX/vZdl+VE3kpE0kMYF6XYurv14KZ2mPtIbmdDVsrs4AlDEyvT8AVqjMIDQKDilFnEvSeCK+I
JdNxlonaxS0Gz91Uq/DKsTrHW2+YDE6a1uvqFWZhvmGU979KW0Pp6jr/sVryh7mkxDwiZ7kZHFXu
XUPN6E6urp+QgfxLUefAXx0n+agE1y3NJB07kjYPFO7kpyG1k53bJQrPcJUdRWK4Qe7GI10OzRjw
qLe7al3TyxkMRtNTiiCRpF4g39GZnsROe3DJEoDwyJNbg3XvpqD19s7vjBaTYTgwD2i7Ry4vzn0T
DSGg1Uoh/Gn6GeUYO/dSO9mT1RnxT8vDDwA5JyM8CG77shRTeoTwnRx16QKcdiLjjOGMHPQoygoZ
hxBJUI9FehO5nId3lj2CmDb87phyQX8kP5qe4Bs8IFHQncBqCQfHT33xwr4NBrnNMBq57iwfFpNx
FJVcY7MlxFacVd/N5R2RnAlfWBX/StMsesQwEj6JmkwrTwcGswjMN0bu1rm1UDfexqKQ3/BN0E1h
Lmrrk8U8otYuHhV3lkGJjUcWJRlG76GYbO+at4tELVu4grSGcyub2MP1mlrhmX5qWBFmBKdRJMk+
iukL640hAk9k0dXpGWn+6HpdsUu4qFk0ncftT3x7SXwrvGF5M4B3ENUAASSAllUukdVputJ7E22j
eQ0xEo+/LqoYXkQXpXvs6eTz2cUOg19U6xqv4hozSkjmznKIwmV2fbsoiSQDC1f8tIeqJDHO8gs3
A4eyqQClNlp1HyHTsA23YrEfxsY4L2rRPxnPzPuKq+2XlvxmvfEc2M82bstzxPH4TSS+0yLziegu
oi4Im3DeJvvGpbo9aqV90hoQ5KarPc3IxbIuQ0HAwTeYRdZ2mhxmp2KlM/iaU2JFZASacLpPVSwP
/YJ5qJOq4d3sm6/hyCCwYDshBjuDRZ6q7nF0W3IfKvSeutQf7mNugselmNmvOeheFP0yJJFKmtoM
h8MAHYAUCknv6rOvvv9/f0Jneu/+U/7/l4QgQvHnQ/nvL/nLoZwSToj6hPvcv5y8PU7Fv4Pv6g/T
MqUwLcvj+M2//30kF+oPS/AvfCbOlutyQP03W4H3h8kp3cSQ8Gk4oOv5r5eT37kW7jX/0OBirTmW
f0P+k6d3oLa5HFmxc/GwuH+X9UD9Mkvay8TRGSB7YZgC5lwlNw6nyrM3jSshdKkDZz0k4jadviZj
Fp1xOzEINvs4sJh0YisY1Ecad1YQIiM8loWeThXA6hsOc/HmT6aN3y/gX0pd3FdJ2Xf/47+shpt/
9vPyxvz5JsGxQ/aJmq2jn+TjcXYs4rYoVMzow8CsmXMLFr0bvzDDwz//xlyi/oNv/XeXmFo6RY32
Mx+TqEs2C7NWnIKN2pNfqXapNqpg8XNjoy0CXJlw76aBGQUeiyLA6Bht09ptj/NSuuvBmsC231CI
08Z3xEIp/qh596Q93eUoWTdhT8AnobB+k7WleYRH/VhzjG/zhNmzyRT5f7F3Zr1xI1mb/i9zzwKX
CC4XMxfJ3JSZSkmp3TeEbEvcyeC+/Pp5qK7uz3bXuNDAYIAPGKDQZaDLophJRpw4532ft600coRV
5vYvSPgn5HvVUN2WJH7umFp193j+w1NKk4PErDHeZMrMD7mnl9cSEtJ1zanmNeqGdm0Q+nmKDYZu
E3TOba3ajV58m/pIhzMTgpVfoja9iOHLYOiPYgBI4PTFsCOEzAX2FMbbxOmYYnoNqT2lCYQglvou
gta5nUucQEwuMbNEElO1mTySYXMDsveO+U5NN2c9ZNoL6anQ9rOEnMzEeybBUttJTx3riXSkKSJL
IpnD6zyHEYKPHu3AlCAG6OKdNWAg7F3nrc37ed2jW1mZXnKwenYFs59uRj2SW/LY2k23JP9AX2gP
qh/HLeA3en/s7mUwWwyS9H0dlg8Z5gq0ucE6rNW6V/rK1ELSGyoUCgGDakuvtkkKx1eFCxmOiBpg
JS64+UEhER+nFDu+Xm64sYg2pGqZPdj6lyGskceHYGiW3W7ac7S/GzrPOvDWgAHsjsHkkYnnmv1W
RePD2Gv93ZiPNErJhiImqkPLMqi9HmkPRjEOG6xoHrQtvpMIx/yN14XWhjTT7ORFYiPTxIAFZwdX
bmHruzaOgiuIfa7vmhwWqhIOfhJDi6IChQkxWvODNlbsiOFGK/ve76P8arZqSnPmUZu45WkeJXPg
QeH07VyPmpth9nEII30JZIp3ep9/BTL80KZ0VWF07KrK5TznPug6LSEbqQsnDbWW9BeJ4On3ttUO
flpZuEMcKmTsXRTjHWJKDzBz78m95NtcrMM7Wz4VRZP6NYkCzAepLZmTJAi24egFWbIei6peVY6b
7KpsuBiFrh+1kK3VHlAbYcLg5Kpa5ziVKr1PLENbY23cjYO4p4AY16k7ArWfIh0KYXK2Xej/dBZI
Xio5pbaJPq4nzdxpA4Ugmv6NsCmWQHijIPWOJO9cVbl7iV12UKIHHtoxPpLl4+PYOfe0QXHCEsjo
9JuxeZqz6sapQA44endBEugyIknjLT7vTaF3wHTQnthhfV2nJpSD4oESc2OO3raK8m9s1puWZuga
YFXv00OMfEyAZ7KKo53BWTxOqruYLA2tNm5Gh8igoDCvc7vSTITbk7MlcKEoyQstm6+gNyWfe6Hf
j82EUyczLxoNwm0QD0DNvH781sPlAzZcAzSCoOO9RRmJITq3RYYyfhG8HgK7YYd3KKgUUpOpDX26
L5k/VhZzdxUXV2YKQ0t1Tbiu8xQ4RmAG+HypnhO96vaZFkbLsZ90UQGFCliaz+o3HCd96B5qz2Wx
oBBfWXg8dsihmn3GXG5Ch+XoJ+B2+pVXdfWlCvLudujwgcYlPl9EOvyHqA18xmoR4t9aR9AW3Khp
OtQmARXSTh8mwjWZdCwOpFQ8ISyIwDQ6KRjeEBCYiZRYA9x2NrFaU/wxKmhFhl63JgYQZPSMG72J
r0IHsEqiYWbVwjjeOHofsNg18gUa98EJZtY7It/z2WVKOGCQoaM27+vBQbZtlB8kPO8ZSbc7aVum
r/UgnRsvfrW0WmxEHNzhuSlQgQYQIBrEZ0zV+s2gJcYVQ9/iPNfy8jf7GC3AX3dQ1zbY9+WC4YGr
8/MO6pYFqtZmNva8wbSAdWGiwOoaYkoWzxgmR20NDDO9b2cFwKIAaUdoIRwShscEVgfV0RsYZpZN
+WJzQLhLh8gjNbZm5cOSW5ylM1OUGjrpgoRvEl3fFntzHJtNjfVhTTLqoa5QDTsq/OAYoa1QNBIl
V+d3/B7aJmRY+fv7/bnl+Fng/HS7vxh54QDQZWB0j9W4CS40hVAYIA9bU83P/u8v9TMp4c9LOUuA
E/+D22j5/3/ochoDw5CWaR3+deejRaZCUI34YrlDsa6levn9xX5xKP/71Rae0Q9X02IM/USFm3v8
cjinpfVs4TW+SobwuxHXHP7stL1F0hBxAjTnfashvTNTRUYLiLJrL6GTwzdJCEW7I+5z3CZN1x66
YDmujF0OdouvMJWDDhIukWtzwjWqJ7BSVApXkhAdflqJZ6GxtNO4bNTVsmUL9u7f3+dffX+uxOpK
SxuPp/OL7NUAU21o6TKT88q7Ms5tDGI0iONI/s2FjOUn/VJa4hv8ryv9Ugqn7VhEuhla+z7sOJYH
HoDYBo43YikfvcZXG0YPfQhOvuTTohjFIL7+/b3+jKD6/Eqp+MkMAm9Do14sr+4PX2maY93U2Ef2
diXBiNqB7ueWmVK62dpt3GvEyHQVbKffX/Wvbvyny/5SU5stLUu95MioCckyUMvvTopjcqjxLsQI
Lg7FNJ4DugO3xDWVG8TA6d/c+F/+Cnz0sLcAC7viV519phtjo/IYJ3Kc1UgyzTXOqWtU18R6t1KD
6GPfSFen3rTsL6z61fb3n8FfvLrej9f/ZZXooFzS7gzFvs26L1YTj+e2CKxDXtm8xFp4+v3VlpPC
L08ad6pLvmPDlPz75+85GmKtbktX30sLfj6hxcOKAPN28/ur/MWb89NVfrmnxtKtPsNCsM/bkZxH
bpBoNYHX0VZ/8/X91ZWWW9FNxBzS/LeFT3ldMc+2vp+BmwE2NZ4z27vivf2bO/rLx+THC/2y5nH+
6NogqwVvp3Le4wE0pemIHbmT2JimzronHwzpZriUx9VSKJuqVde//1j/4sgs9AUP4bo6yn/O7j9/
e0E0DhXiPGuPOl7t56HuHxTYnCtCg6y9ssbHUnnpOuxDhxbZRPkW4klGeaTDUdDeNCLENgrvarVU
F8UxDfNnu7ayWyNeIqCR8P/+17X+/WETOlB0D1La8hvLXx4DjQSNIJ9rfrWwOxYTDhMj0uMdnVbd
t7X5evTscaM6fd810QgzBdI1h1BtG48p5bskOL2nybcmRBnqeRFsIEMjSONM02jGtOIQ8aGIAbnS
q6X7bYmj4fRAznPMPwgacaVpmBXVXFJbqYCQn+zdJDULAleV+7rdixMJTP8ocf6fTYl/HBL/r/9G
Hph/5k3yDf+ffTCH6A3L3Fvx/cd+1Q9/88+elfOHJ+k90Znw0Ix8jov/7FkxSIbR+INJ5p89K/kH
LavFnsIgRDi2ZI39c4xsGn94vDBYYRwWackc+T/pWTnGz6s1UBK2K2t5//hxdNU+kVU/7JM6QHOy
sSfGyYaYax8VXVmsgFgBYWk6WhxMHwP7mcwZPUOdYC8PYJMyzAunOjTWRDSJJbum6u8Het/WypGt
3OIezK9d1pctWfbtpSR9alWgL/YTEtHIK2IgsI+6sjjyC+XrXJAwNaATR4ou3WE82Zjlj6gDi/hG
EnuGNQyoS7xecAjEXDpOw6AKHspFoGCeVvRmUVtSKjOdHCu9gKPu0BrHDQ7LGU3lYuoBYYu5zitk
DzwrSC59J6s9FGYnXRtj8SKLcvR8BHIEHzap4adAiZaQHKt7cBpbDr6pBRkh17kR7AaY17T3B5tw
vKHIrS0CgZ7cTatySroZgyjXDYyfc9waWHwwNgiUdo6a9YOZBuS4YylsofSC5XH2iWNY+l7MSVHA
3BeERRM5CDsZQID2hbBKz4NFOMWnMiBIpcq7+NQA2tFXdVk68XE0yeVbu9nUFpQ2Tm2T64gsDgxv
4BLoW3avGTNt2M9di6QR+8JHJBxNA8et1CmYY1gcA7MNRn+AwpAJeLCQJWOMvaGZw60200FJrDr/
RinMjD0FGJxt6I1pL00laIcHld2UO4E0/FYzZaDWpggz4p6afg79oOyzh9LK+mmlt3qL2wY2WUkY
j2t82AqABtIhlDOzg9oMt0pFHv0nhjmO69jyI1VjBkqcZVTeBZp3NGLIGIYiutKsmyXST1M05ut6
D1CiukSJq58rcIvaKpmTfGBIJeHey1y96U07nnUGWZ1PGBBnZU6snPRbc2OLVBHLR6w7Ay4AV/NU
TLtWVOW2lMa0jcJ0fHamYLrWwwKWqEybpxF13rPwEmZC1uwOvssmgRe9ne+NchxvixCTvGiJnUrB
UdzgMEk3GRJJXyhoFB3j0m3Hz9o5zKfWgUECGip/l6idQl8CFwmqn0mrn7R4vta6kJZDUAcHw2jL
vZlH3raw7GIn9Sh/qkER+PDcmfUR3kZPnFGIp1ZVf+wBCjNbzjnx10SaXbxeotZETkbPQccz5MbN
EUAnE/42nh5x6iosvd14sFpMGJEzs8HqNnJOe4K3YuSCzx9ja3gL2Gm+s2hNr+kCjDc869ZOkdWt
1lFJ0rc7iPYOC4C5ThCN3M/hMD9peW3vMwfwynZIKqy21qiKp4z8qWdRJsgDyrb7IBcneUKCfIXJ
ttuLlJ+d6HRTqFpb+3Yy8+q1MvPmriAQ4I3uFhi0ynS8ezPudL+guaITr95J3N6sKelqBO6zGSx6
uBhYzbdhTlo4HVojHk2zCm9En6VrbMz515EE6BsXvNGXJNKaTYTbLQRt1PQXy3VItVQxJQjJRd+d
JvAmFL66iURUk9NN4jDiJs8tUR+w0oyn5UF4sGZn/sCLPKi1O+jZ41zpzt2Uj0s0n9ajrYfE7WPd
GrhPYnrWNOyMV8sCYrLrxFiAUciy4GxZTneYWCMuwRiH7znajxJ22jg9p16Bm61had5b9oLQZuJo
faR1if4dLXpF/ZCa9gMsWLJRuw74KJLY8FLnYfFm14K3vyc3alWiXr/VIeabvvIwgqHpHk/SxF3i
h3OME0ChQEM6u2SUB+PGdAGbESWES7qeyBsSJvFQIhD1Ab5dpdZ1VqMFKQwCKrLJldWmmKLu1jWs
DDV6ykuibClinxNzcwnNrNpBmAA83YPuu08Smtm2bVVXeuLZR4AZwSXMhHgNkPOjz5yDL9rQ3Osq
H0/I9hkyK31K7hAKpfm+HEg5Jy/XhKBhhR1ulNokP16bkDsaE17M1G2vs2oJnDdsL7pJ5eidaasy
+ExmreODyATaaZu5LkPtFrKMHmcPUR/KL2YCoLSn3DwabqTfWUUyHGLh2afMhLQXp10Oo6sjuSFN
R+8mL6Zp35cjWqCk1sh37nqYOBmmMG3TYnzXtqQxxZLkCK+65lUwH22GP3fQ90KUmr19IAwwfxub
ynsjhrDbMW7hdx4sq/7ORNfZkiZmPvQGw/9ZFM7Gxbx9CutafQuDcHjzVLJI2C3ZQvfScESugKTV
ext3tIYkNgOuYhQfQcM8e7VUG3sy+0hjqyxtWpsSsVAbjOUpGbCwlnRTKTGZFa+cQZbbdp6mqyjq
U5DtQiNLWHdztVSx7Leu8qqzF7G8IFaVOeKzoR/eoPCjz4lybPBRO3UfVi/z7sZIuwgkrStSgF25
U1wHsUjIYo2nu5rIjMX03dR3BcYdz29KOvlGnjjCT5mqnoiIq9i8ejs9N80IrJ6JzAGLS0YqgpWY
3x2iEJsVfNdB9wGFxEdPToO3NU3E8raTxU/s2fhUakYI2crxsJoVUpPHLHPVzoOC/ehFte0bDk4c
2DNJWOBK7bRjFoNvvIr7pniwispC99Y2yXGGWS+OUTFZz6XS7ZGGfo0M3rbxGuEpPfTNUB3RjpoX
DCHmQXhRukU6h77IDbPVjEzidi4aPhCPRXeF+rd9ll5VfkRuPz/rQ23vMsKYr5rZJf1rdouLF1QC
JhwdC5Qujf3cmlgRcbhalEPERcjgiuRk+zqOovicBVX6XHqGfU3BVokd9EiAYlXjMc2YOvfVwzy8
GmP7RReZ2k02vjhTEzzOoQC7VivxQCZEekVGEoH3ZJI2AECdxnnE6tkVG5V5gMkINnwtQn14Mlk6
1Soxa3UkLsDbRIzU6f/P5khrkgaZHZfd1YRbYWNig9oFy+mns6JqBb43xo449F8wLAKqiVNh+6Rf
pq/uVJPhQfCci/NMd88W+Z/QLgy9fw+wNG06UgZqCqONrhaoktW8FYAX98PA49+1qTwarfsgSP/Y
DV5/z5lJPdfAkHfYKAFPOj1orTnpGaaNWoPKp8zC7D7mMXmuRn1E0tDPe+K8+xydiBFfzJlG/oGQ
Xy/BG6racENWo3hhLDd9VQBkY0DYMVGbQ+axqid50HT7GVFW5KOTrX09zBzyfok/JdKgk0SDdCp7
xcA68CF6BDNOJtvnLkhMw5+jLr1NPgNbcQQFa7zN2q1NnGu25LousNSH+DPslekDogcxdAQvLGGw
asmFVTLXGRkl1j5ZUmOTMqy3oR4RjBf31sMgroKFmAzoZKXyRl43mH1P6CTEZshreDzoWUiCYVSV
GwAzHajjt43bqrVmG2eH9tGZSVOAvEgf7oIl5DZd4m5TbUm+BT8BInX4TMR10AGt+4CY3G4JzDXG
sT6F1aK6AUBGrG5OG+G6nikWVzXHmSf5GcE7f8bxmlOh2UdYtS2BuLXtrq0lu7dirWMHm+SFtqCZ
rK2OKnFrVEWGhUZzPW0lTZKAk3r2zgMB1LehswQFgx2c4BVN43xwlyThxjbsRxelIpwYh6BhBOb2
U2OX8o7FzhCrHNnqKy+wvrUmSKJ+/hlX7BFc7CwRxiqVBEvze5oYTJQLyUiLPjy7x/QWDfC31in1
5lUBcRUM62dMsnDaRt+rHJa51VhNtAcxZRWsmhNzs44EGX0Vwjsnnk8nFxQSSGgRUd84jEFg6Zvk
HQpaGppo7guMYKD9qNnXigDBG6SM3WvpYNBeQ34prjvX8Sua5q3fJBolziR6/cZt7Oy1SRkoEjcP
Pv+moQWLWayqMrmWkcDN4GkBsRGklgzAYQtYmPtRGYJKk0eZBC3Tew6cjoNO7wQec3eSOpHfdYDk
D1oGHHOtiglVgD0bz02jiXDX2rp79KZhGP3EDOPHErfMdIfve4JYk5TiAxFUWO5UldfTNtBb7PC6
4xLqkZFHHt201hK/kmUlqScu1iw2PVwN7FXThXcGxyL8GPi7EaIJomzyYxsRLdflxXEky+iZZUle
bAh2TPAC71j0U3vP9LhJqabmZ/CQDES8CFAQy2/CXBW9KqDEyp7tf3SF/n+L5G/U9qZNFMrv2iO3
XZG8ff2xN/LnX/mXwN6zaHCA+qBVbVNY/lPLg8Ce6YGFV9BG5A6Hkz7cPwX25h9kXqCth3lsSNuk
ffrPxoj3B6n1BgIjSzq2bevmf9IYoTPzU2MZQZAjbWmCb0VsxD+/ZliEYZiSkm4Wuw7/9r6mlGHb
Yb8PXSimVqY1x6HSp3WmiZKHz0WXkBfhVT1COMPXgjWEQ+iTS5PwO0bLgvfV0baOoePuGpLxqKVF
RFXHulVLGRxEDuIvHOc3RI+3dC5Y9Chp7TE/ErQkGOwzzycuvUOyELM/NjWT2vgJq+/3QGCUpNg6
pI2qdiZ8xnll6em4rVTnAPNw401Mn+ExkzGaZori7GBRTbK+TfMN+ab5N8ggdC8ZwX2dYnhXXG+4
Ud6kbU1S6CuqeNZkJL7gqQBU+mLqAE16QfqFAi9bhzNXDXJwvCsibRSwEKsHcFWGzwLR8pVWlNba
sTESVEV+h9a8fEvJwD0kBiYjOIXjDdZXF8m9HGHt01Yfl0Sw7jZCV7zXUrs4liGJFhMb2OjbBVRP
Jmjm44RUKazH8T5OrPDcRIJVI+jLHZL3WxpS/SPxiOF7BbfjJbYHccfWx76vux75c5XljzXK7NwO
4vs+yU3klNNTQqf1NoJrfW+llbzq+KyPeNZj0onc4mkIRh2bKMvp2ITxmkfDr6sqeRsqFZ9J/8Ne
DXjOoF2DYOGeFkF+dlT0HojA9ZEekKLe2RUz3inwNTGpb/aMFj2Z3HnteONzZKp9GslDh31iEyvD
uOsR9G9ilwx30Mnei7BHdTImJY4WWzfqxzn7LjBvceyrcfI2SSTPU2Fp54KdqlnpwpPfFKXgTi2s
s2bE5sZUeTjAygwIVSuqPbG2Odu4a4AB0MzranLeg/pomC/AdPUNPXDvvsFaf8hk06znoHDwCCTo
redwgjmWa6oAkW4AoIKTk3IamHFYavP0aFIk3JC0VaMqLqtno5mnc8YpB2xnr58mk8MvxQHxbk4/
rGmJxKC9bBOM30BuGlIc1SDRCawlPq9dZZoNdEG44DqddlOhRtvaLV6qqDTHq5Yp0dmmDggFdjQv
le02houybabaeQBzgA4oy7M3O9JIBWxiKwYySXJFkIbGhtEAdT1nnO1c0BAbp670tYlMDxuG7EbM
cYfcdapQgZTT3qw6Z5clOoUSOY3FWO9yi8O0487qOnADsZaJ68vWXlFCqd0c9pRbFeHAgT+xV/uD
WX4lHn6Hby1G9IL6hflAegeXL97Smqh3KXmGRHIIAI0cA4hnKY6k5LmvKYUDUAMsckRkVMPFLtSr
sPOvxRxCNmhOTeF8S/rCvp0JgdsrNBDb2sgDFp/lJ8IdtvzBGDJfzZehERcXoTk4xLpdV6jg70MP
jq41kM8exATXjHH+3ZLlmVD1cWO3JjKKztYuKJ06UK04MXQjnXd1CrkE1l3rl1NhoGAI20OJmGYD
gcZ5b+lpbjFhWtd1Z/Ey6Y6xCWK6NeCg+FRHYbJ4gHZo+h7qChBwXBNZsXENyi8O5mp8DgGvXllO
gj8hbcDBYrM4jI4W+07aN7u+TAihRncUroymAeA9h/MOCdp864az3CJpa5Z+wGI/nIjVIXtgNaUy
8iXVGd2BiCw8r8o2WuCQtzB1Ymd2dNhXwra+qgRLOv91OZ3aWjf8XG/HAyLp4JkKdfZ72hmn1hsg
PFdjcSiywUWA5hVfkcq1xyEyiar1Uv3CS450I44wVGdDZROXag506f5B1FvgeuknZy8QkXtuQha+
TRSDYk56GERjYIffRy9/tIaq2qgp3mHApjpKUeaIEjFJWsiXvtAWbM55irlzQJ1RHxcEuC0wQKTY
yUu9EALzzE3ICUISXiKsWwd1RgsrMaXcWHXEeWSBDDrtJMlDBTzYFhI7A6Gvqd5lGE7wAYFDXsEr
PXWJhDWBpxsqrjgmM/BWps33xdyPR/nJNJSkR95HGvDPvBu+p66VEpnOWIDUv+uoiOkf22JNYgzB
2W5f+3FD2G1bDvMO85LaWZIVHJcypNLAqjZdPvfvXtjeRf1y9qQZtaJxyxE9VdOLIq8R2z9gGLnv
7QBO+UJwpLe8hl9Z71q9wVm0MB7jzJMX4uz7Iz/dR9VJYRsSW8Oqn8UP9NjOZh5uSE4dCFnCsd+0
GgiVhSQZLUxJTBXJYSxTcYWqG5c9d/6MXM16baxkQMzjck6W8Z70P3Uf4qLaAcEJpG98MizzBWc5
LmDLCmXXjQMO7Fhy2H/PPTRZPLnLNojjO1ugmI20PZJLMWo0dkyAxdhtbL17ISfzjM1kYZLPZyMP
r2EQmWyzmEug1bYDWctxSQM3YVEdDf2AsS+kZdScrHHy8xF6J9RSA8eAtSuBetbGYuCpgDCtYJcx
7pjbqzofVuPoqpMp3JDiP3k3msmTW7tI+RSzxqzvLSwPJ+W+O6M1fMT0wemv44saAmke5SdwtP+E
j2Jfbd9mtqH3ZKbBrBZUqfFJLZ1scm3XsCbnh3zhm8IRAnXqTSkWryGLq7upJ0dvQsh7rS18VEmP
VK5i7LlPLD3JulLA7puqABVsTsNON+Gs0h2hXz7UiT8ZkX2vpdGIbWaa852NhSFaW1HzoCKNTbpy
b1wNm8sKadLTFHOeVCUlCsjA90yN44NipopHwyFxU2Ts3paVe3euKJ9Gp78tgRRsSCc447Pb2p1L
69fqXoy2fqxxYq2sIrXuSL4qt8UCn2Xbg/r4SaRlRgbjYsHUlpQVKBxRcoudVYY0COIjoIX90HKG
HwZRhOtZ5Fgtl4zEDe4XPvZkUyb03gwdprfsbom8v6R69I0N7Ym5+PdGih1EA3lWi4MzNITnE03M
s0tuFPsuVVgQbQhBc9YJ3uJrujj0xZpcrC0oMOdARtuMLndENCU4FlSu3TlcXKOOqjCQak2i1onU
rQeWX/c0ffoaIOKKDSV8QVuVqlNEZ71M46O20GExrFj7ikiVO6q46b5MsnkrkA7fGm5OJZx8B1DL
fjOK7tjxRftV1l3byXKSjCDhNFLisGlMnHTK8g4BXVjYdgBTLfyLfllrb8lkq/1UQaYcXNCbI9Om
TYvrjrYW3bdyjuQJCo9xS/ldHbDXm3tVDiHI5uSYM0d/xRnoPDHqc/GEgQVfpZOGha5t3UtduerG
CwxjB0bvzc3o2EqaYBtytILV6NhXlYYlq6nal8qu36q+JMXLJEJ1yvEl0W45BLqhPcs4d1+KfNA2
cRVpj4Wo12hBiCiRUwzSm4/ufUTCBk7VgIUyTaFP8DSxMPSMmoMNcnPfVtWeo4W9t4bW5kPNw1MQ
MtdyXDapsESpuwDqVNRWJxm79Ss8bAMRWYVwqkadysKDVNMc0mZrBBVOrCQOfMBXgT+EHrRnJyX0
UQq5U30XPNKar+70kCSwCmrBBaoYpHTQEFfUYMOlNLPiuQ7rBjIFA0MN79PF1HKy8Wgjfy9zw9lB
0S4+PKUC1L9K+G5FBc0gVJzwKTMQIW08f4vNOAKAtJj8jcE1j6U+xfdhSJW30uwqfmqgjbLUMnKD
nxuejUzXd6GV62cDqNm6AzW9oj/eXAVLjILuFOGXArA/xBckxQM6/++i6ryz5ir5NBkG7oB2IMoN
veUrA8zwklZJdl8Oo3kY4Iuw5Rlxz0dvopvgJLDhjUn8plk21yK6axKxRRAaUbA1zROQbLHX0Iye
HVTvvj1UxVk0LeQwXTobQmzfScwjRHoGub0tGMlu1cjgEjqR+2qMtXUMmQRfBqytm7E1qmPYJDb1
py33UyuxAUq2tzkPvXfVopj3OABeRROB3TYi2DNG1JgApJaCXBTVocR7zq4hvC3ibNeAU3ubagPx
JCGVuRt7xiHWDEnqH902c65vcj2CCzbSaeydFovanEKOUqZ31TJdPsmhTj+40WoTeCTW4FnGWJW1
JdPsbPqQwfytJVd4xagn9NXghmujRuDEVSAy9BizcuJrj0EUnhHbUjka3rWpkOjbruwZ0sn4OdaS
aT3M2WtJK9uP6Q5fqy6BHznT6NdzkHlmMxyXQz4AiuK9GgAng0I4lq03MfRG8KroBj9FkamhHhiJ
B45459ZZT+wy5rdi3XW1cRKUYIz+zOIxpIAPOMv1TyHtxJVW6ffJFAZbEWwB/+yMtEoPqDnvksFe
OyG6bpKO+xWMLzztExkQWDNagutW1sSsUTRfeTzJcx/z5AyNbl5jLm3wMlYOZ25b7OrZsMh51BmU
SosHNQPRAV7avumy6HWO9DOj/WqDrFFfaoOYQQrC215p5oZzXrB3kzxDqB3Xd73K4oWWVe37xps3
mlycpLJJDkavCka3uXvTzZPYNXCVfFLjr3sH3wnX0kNg150xENfN0g6UyjQBHQZEPMye+Yzl2B+F
64sqS9AD0dr2S6WlPoXvPipPqesCxyW975SzFOLG1sb+vpFJ8ZoHRDDBMjcC0qyKWVsFZFUBM4no
ifsMzO/gb2qXUci8za9q0eMwXpI0KDNlfy7ztDgnbWJ8YQesz0rLOOaSNuNDRca5QEQiEZaG5r10
1hw8mQak66rn3LJi6sz5NMflcVXUqbGD8dfukC/bl7oY08PU2t2VnEp5oREsdl1v1t/smkReKENd
/FqWXvttzMlDbxTgubln8eSj8Y5BZZRXLb/k3jOHadUz2wdn3xDTa9YCNDljix4C9X1bDeKcOibO
HjBC84pM5RuL7/QO3zm/zOy2T6E5vKssMTechEhD0HtYJQZ/6sbA84Vl9fQNJLbbptCMG3ZbY5ML
stSpPvIVU4+TlsBLACTKvIrCYuUZFYLLzCCS3IwlPZ454bUlKNq5RwagbbzcHCi4y/waIc7GrDGI
6iFgFQV1i0lenx682gLC2ZYPo52+1YqElylG5zDE39NUJFeAC/GB15YPyKECTj0+Nxx+XN5hNMDT
dedNX8AlaIc4iaK7z2be/+2+538r0Rds6t91NI9vdQG1JEU3//6JNbn6/j//Bw2K5W/92dR0/1hU
my7Rt55puQzy/9XUFH/QyEShahEDJV0yof7V1DTcP3ALerr+Ccd2nEV3+GdX0zD+QMFMvwVstuAP
9n9kUVz0if8llqWVKtFCm4vKi2kg8Re/6BdtQueU03otrm62pmK6sYP0A4rqtkeGrAXtHcvsRyXw
JPzwKd3+4wo/OQ0d7uDnK9PixR1DeLxN39NcYCo/yrHDSFpICTLOOIFX0xhz4CwhjKtXgwSFdWWS
asFIkDtgE4i1+YKEGQd6Rjb4OTYa9QEcmiy+dOpG8H8say+lO4FPN4VZ0nqbFpFVyMQOGtPkQhuo
aPt3eh9tLRmYflRb5W62e+egoWndhqhlZlzrDIUwr5AgZ9c3A3RQTIPWtwS9zxoGBGBTCwYRDKqV
UxV0IBdIAuBUEkV1JhFEnoqxTlioDBuFxwgazADccJuFRnp2GqwfK8aWw9lykyUvhuvRlGh2gDjz
O3Sjm1QlJ9QqzXWq+ChIezFmnybjxDwyjfnLA253Py+r/ptla+KxdZqxoYtohDd0VOoT2TscOukn
rkxiGxbf5gT2vpUJ4XlJ+BQPhnfB4Q+UeI7I783KnTGY3d1UVmIdAAV8aaHEc66vhbYl3AvSotVr
7s2gNe1HMJreuAKzRkkQJq33vVUDkrtpsDWarp7+iI+94Y8mz9g6UFZ0aTBYk5csprTAjBZiK6Sm
WBIx3OiIb2Y4Ql0vOG0iR7c0aZ/pNokbnQU22pjpJG/J+HB8WzT6Kf5MSIF5fzuGA3zPmZkqmrLK
aQ+2k9PHoQItdqXoxlOfuO0W0FXhk8LubZO4nY/F2KtHKmQHLplqtHDt0NR6AvxCydlqrrYCeKEQ
3bi9V96G5v9m78x641bW9fxXglyHG0WySBYvctPsWS2pNViSdUPIls15Horkr89Dnb1P1lrJ3sEB
EiABcrmwbMvuJqu+4X2f1wYoHcuMcR2ZWz3UwBIhrexq4pvJUZBHV4gEpVUMx7bILQEHN/Sinjip
2eyn1TI63/PrdAMDtTR/OYbniF2EBmQ3Or1/jV3dmdylRLgFQ0vCjWMa/WnoRuluVFml4yEC1gKO
hAXJQXL91tsqorZ15pEYlIUOKNy6I2S2EIym2rhtl8Kp8er5FBadBya7cupb8l36d9I2eJCyRrxF
omLs3Hv1Tz6Z5LHLypWo4YDTb+Z8LneJHOI3WRJBtEmGJNpbaWkjshDmeIXfwk9ZrBjjQAjMDs+9
J98p9ulXSMqYghD9FNLwEePKNuZy2VnJZGF1yecnq1rsxxLBG+mRptWTXcV2taBCwRLXkAOOYinS
9cMYmv57p6r4FVVGrnZStdUt2qfM3Co/cl/GnomXNwzmtBvsZPqA7dp9o50B5GLhqfto8OphmiEC
eGsyLHUCN09bETRmY/4ymGY9xX1dvIxOGj5AlvXeygHZDvBjpjtsXWzxDMADdqVExl3vQEcUT5Xb
yF03oz3dRE1UIygiBBFJIBANe5+AM0j53HMDP/EEhiGK4Z+Sk2qpgxmPDLnjiP5k7HEfzIjnxkPM
mP2x1WODjiIS+c2CTMjcsNrnFMm8ItLU09q4n2uiyJlrqewlnQ3olUJUJBG7pVf9FABNqXfYfR4R
naCiMo3UmzkJrZU5hmwBPWfB0B8MXno1ijy+Wr3HnK5FMJwFC+E6DwnawBe+UtzRtVvQIqna3YXS
bZ8ipnlbWUsQHrZTPBCvlO6WGhkLW56pebM7znQOM2jLGiHzO4c536iqS0i3QHtKJ5CqMPygGaMU
5RF6MaZKqpjWjZPu2VhP/E2NGutT5CL55W+4EnbGkmNhDBHvkaK2jHe0u/olF+0apiLzlKHtCLzl
KNjEfQeuw6IJz5BTs4UwSlZfs0gJvrGGq+Go+puaJ6cIunD0CCTTpXzTxVJ/NtEC7w3LFkd6Inzw
mOhlIoY+OaxPNnbtHJ3M0LBYotl2dsdOXcRX4uJ0vFsF0udqdKP40OV2759nA+/lZh5M3i62KwkJ
O3DcPnTYToz0o7DtdmwFw31XdjVirY78F2nTem4hiqLaDO3SoD/u05ZhX5UxrJaVUWRBpfHyNmEF
q9udnY5fYjpOvIG+O1xa/Dr8FrWcfWBTAF1VeMuT1L57o2HeGlnrvQxpW5zHYsxuYDNxEAu2/Uc3
nrlBs3KYXwtlcuhFKtF3ss9UuSsyTuoFr1XLXDtuGrjL0vusStd9mjKLpFP2scWGyNSMXcbgtb9n
eMcPwDUgFyVYPXcjCKI7VWhzzz8UCGdUFa8lGpNzlKkqCTCrM09z84iMlXK5KaxSBIYHbNvj1dvZ
/M0/Flz9QLPxJHtiFWpTSMHhcfI7GTLE3g06xHGaQSFKCENxPHEMUZmjmcaB8iGiGf3awMBlvhCu
nptY7cb4VQDc5YtWeUJgGDPMIahN/m1TGM9vhDO5zxy/9RU9oHuIxDR/r7ifLy6mXHSIuZV/B6eA
SJ21lOcyDHRRKo+ph4rUGszG33QzdBSMHKJ914PTX1nZMoydQusqvM75hU6EvCGy3b85vEg/ffZJ
yDgEi5ypyg+WXElPqupDSPNECX8uCQ104DSdh1PcN5jR86VZDwlTjCdSCIbTABkzvzTj6H13gDL9
XjCXxPhXG+CEZp7hwxnSeAHD2U+TJU9g2tfFSYS6ezZr94PbJXlwTTOeOLbqgtWpNbRLvq36GiAW
g7LMu2ciXjWBHBc5ncBTOyjX7VYi5B+c7WTnHS8B/C4GeujLLT+8q8bqdSxacMEtShGilaogKbo5
3lMYNCQA9AYkyzmW7pOLU1iDaYX1GxQhqj5s90a9RTR7YAs1t7uhNmzmAJb62Vi9fVPGzAyYr5lE
TIRI/Y50yu5lkOb3xg2bb9lkyx8qI7nn6Akes51vdQkCRpBaULbZ//1WrpGiahu8ccDsS3CgsF36
/mG0EZGoLAq7bTwNKW8nu3NG4tpmYKPGAkCYYJMab9QwGRXTSClfNahWRu54bCmE1lWoFFx7bS66
cqOQ32UbLnjzd5uFYcU5nUdvSVsy3jCQ60JhhX8LOK8YWd/MTJW9eJ20ZFMxn5F7Gj/CpB3UJkH8
SivYAoWsnax/t5sRZXU+JMZ7ZLAmC+xuTj8mbXMK+FaBMM1cDPOpJBlNHqOxpjaR5qK/4Whjfkqc
o92dUAfbLJmjEAFPljL3uJ1xpj0KSNhqn+NJQAyDV75la1M2p961vE8a/ZYRQbhuqPJt29R+YPem
u3dGGb8yLMONbyxUbEDXzE1WdAh0xdwGVkioyEpZRWLcm8bP2Yzq78IJsFyw05SY41OyUTdRr4q9
BJuxgQqK2Gip+WF1ZN0PKauFyHXibQG9mJHiTO7hVB4j35nSzQzw4SGtmZVolgN7q2vzneeHkit3
JCI2dHBWeYNa9gr/AWQd85Un0f6tE4bk7cgyFwuE51+9oW0vaTxp6EVp7j0u5pwA4Ov9+MlgO32L
NpTPj5fiZUI7hzLXtpfyoLp0fg2l6p47clIZ3CzONG8HN+rMDUv24bdPNfhTxuxWka4CkQwqOxRd
UNDd/LZVxyJrMeL4WdZMKjBvW/JWdzbEK2sNc4osnkK0EJp0YxNCx+/EAARfL03xpBcOlU1dhpDK
jILoxk1YRoA+w76frOMg7Ql9fTbNZ8mDSNFLxid9ADctOXAIpx052zHXWNnkdwXVfLEle2QU8DHy
lummmzzV4IAfq5kF8eLZzBoKb50nQAjbaZJ0AQWkYOqdBsUs7GHXOGd5CFlxmhMWQl7s+oTLAgAg
4WqmEuSizBvWqCP6k8pcLXfRwjZ9k+Bm6LaMt/hoPVl9M/ui2NeJyNzdkNWCbIcJ230Pi6QLInYh
r0hQ/e5cIJv+lXnEAsObCKmKSgbMKydRRODX2JK/iMHOn3Un1CcbuurI0HxiPp3wjpZ0xhVK5zb9
SGUVCThmtXMPy5x4NNsoc39jRcKEMjlSHvqAWeG5lAo23qhDyeEgTQZ+Erz9A3DwlBAuRrHOhgkP
BfZg0OZ0shVX+JONeQMZrx/3cyvFs1eik9RG/gvJ/+TBjlYxOeamF7qbsYBid3TcyDy7LTuZCjU3
MRs9Qh1IjUqc0bHzwIW8+Scs3+21s0mXgHeIUoWhPG3eONXpIbGkODF1derAqNJP1wMEubG9xLyh
S3Ye3LS8MRXJCxoWX8Gs726Ks28gGIttT/O1I1TkUHaS6M7K6LcWuDGWZe59xwtwnxih2gH4qQO0
HkDKPcqPtho7OGpen+3gN9BYgJjdQp8YNtOoxT6z2+RQAjl8wM9RXIu5JXDApGqEzTe3IT9mlvml
Ks1kZ8z0IggeKC4mpqEgUbt9WeXHgYuNYF+9i7pMX0u3FS+iLKyOA5bYZXYfryyXoewmlvs44pTb
IWInv7Gc7r3YADliOYN7rOTkn8A7o1zVtcX01jEYAaKITm4ItUPI0yaKzPQ2X4FjlX9exlbLoAp9
Iv04vH+pjn2FEt3veo6zazQiJelHAtCIn1FnL7ag+zcs2xUXaODxAQ1tXvFL5CBQO8FOc3b8iZlx
XVwbev1kA//mSu7q56LtBXqQkI2ghv77vDqjbnLyyTcgCusj6brjt9prsvdwEAuuMTEbv8fBK7t3
REXFqn5MRmtfhkqgpUgzrThJrWnbJzJCco7m8dNgy3hhuUllOcY+F1jKjpdqgJm73ucj1WSWKv/B
NyWkD1M1A5RWjag4XvdopEgxGabNpFLYZuudWSsgQhAeFQeV0sg9ttRI3ZmoWY6dnr/a997F5LOd
BlIGt9Nk8FCMcMQhyBS0CfsKBDlJeRUI2QDYGtkydmm67z3QtV+1A3VlKy0/m7eqU/7JH/3JPxaN
7shxQ126rqVz95eK7HybMMm56fQqXUhZkAdCxBSmg5mSAVfIvtpI6EYPjAWqYz/Y9qPsIWrsIiU4
Ekkm0lsUsdEc1HWHCAFD7OwcoNzRnKd5OVobd7TEZWjr+sjmjeqpVzGK08qY+p9kwKv+8H9k8nmb
/Gxhd/zuv9jIP//BSv5Civ33//p/aj4q16nlPzfE3vxqP1aoyB+Ho1+/5e/DUQ9wMlACH5Um2k5v
tYP/mxPWkyg+bVyo0FQsW9p/4LeZ1t88QffiSwinHmAHNKd/H44SMsdAleGoafFneatZ/i+8tn/F
b7O+Yt/+OB7Fb+uiKmVbQ3dro03585DSH3D/ZJmZ7ch4ZFC5srmHitz0ANfOcClT5lehGKwbFx7m
kWif/gT2OMsD9lk1IZNG/yo1lSRA7zh9c2suBh70sjrloYkX3VcZKs6GgdaeFGV1L+LeVafRdXVy
YUFX/ZSLM9wg6/Lb8yBcxgsDaQAjxquww0RIhmu26zkJSfpM6pSIeDq4bYyI5bOsHacg21K5UL3s
tNWg3lfLxQykq7zRTNe+4Z5Ksx3JGzi+0MncLF3TDmc8Tu5rs2gL4belnrvY0PcVecMxsT+M+NyS
7dNoKndgKhl3K2V28M8WUrC7DtLdhEJPICMbZSnHs0UFKXaALlo4oHNsPQHDG5x9lkGX2zYzDoAN
qztGtNpht7uViDfC+9jrhmXnxAsmnKqQLouVRuf6Hp29110sV/YdpSgJm+g3MjKf6EgmPKGUESJI
0qL+3Wg8TPh2EgKpk7m9VHMqnCN5WbYMXHvtsKVOZ0ovq4C5lLGh3lNt5T25qT03kgYaqaFdwdvP
iHOtwdgOxOzMKFpEICNXvQlqzvtsBcTzzchnWonxOIdwZGnl/aulR6wriZ+2067rRPXNsm38xrhQ
J+BbUZud63YSER1YO72IOvMemNK5PznWQKsO7uCQtDdMfDQqUsQT6NTNd5hGrNdmSIZXCgM57nUu
O9BjLIjIO/K85gbLY/kk46LpGbEgQ93UVOj6JKc+noOwiGjcvg5O5+sQBTZlP6bryeqsZyyKEI7b
cT15uVk4hJt4nR1D3dV36XpKk+eFrBew9C/5dYiHi0OFxIyGw70LF/8kx3Xl23wd/8N6E8j1Tmi+
rofCFXYW6MUvkOt+XSH66zqZv66W+euaGb6unGG9fZqvi4hGrjt3apkIvvq6qlBocG2Juh1+u1+X
GTdSGQbJ1yVX1JlG5LTefeHXNSiIyXiA3wMl7euaZOTGOwhKieuTHQdXaWRxqza5m32Ss8hVyxAL
+2joDO2WCSIzkY1GkpdteKOLJ99P1Laj+yBRfMwLsqA2lIfpS43dhKAs8NIDQKoe3y18HoEolccR
p+vsaZi0nUhfSkuLgyznhdgpuVwiv8tpmbn4m8kKmyDJtIfT3S9784GkvOql1cSHj5gxTGckUMMn
hCXFQVaUT1Gc7vq8m8dDGjKzOBVrYESTpc6tGBTS2V6VQvMD7FhuCIVJ6h+Eui0XazTBebNhKIaz
YYXZ/IK6vVkzVdBcRevm28324yDgUW/aMWX+WKRZ8oNUmfiRUBb3R4Z6kaBxCKnxSZP7vNwnGWLE
wOSVGfa+U7sAkVU00fb5fm+rk0ta/XKPF3PGu2wY6Us/k02yaezeoUKZ6BWIq4qtwSMReeaY34Rd
zDQ+yvDMKxRsH9VU35SdSuGPg25mZrFhKG7TOA8kNDsO/9rNf3EQpYuhHhpSdqb62lljfzDrOtv/
/8v9a1f5PNe//ut//vgsknKbdH2b/Oz/fFPzttBvAND55xf8t77/aD/+KfOC3/t35oVJYCtUCf7E
1YqBU+Pfb3qPhSZhCgIXx584rbb5N+muZAslbdNGXMEf9vd7HoTryohxcTmAyyC29T8U/0qd8Zdl
pAl1wyToR7ieVL4UK4PnD8yLOCSm1bEh50cAKXIM+a5e4FyQ/eOHnvPRzaH1YIJn2jR1JkinXiiC
RTa7GLtQBe214+kLsNYkyEZujzAlNz2uvw0ExJYjUyKPjcs2dpv8RHcx/oiToT+JNLHdTdpHqJl9
Ig85W5SznIy5UFmgGEE+hrlp70umbPcWFsxNzhr2mJZ4vhn44y5JXY4ekemjUdbtL9pyEsa8bACf
VyT+NqfsuhM9ttmI5SvUeSwkTGObfWEB8qCbSxC6puoGhqMfINdvWZqkxiFObf8zLUgcYywwi73Z
heQfzIPAA5ck91ntNge+GY8hzpR5wA30cjaA62wFvJ29tXilRWQzkFtSDqgMAVJx8EbITgvVgCaI
RtqWIJZU6Cbv8INmN7lFI11dCcusf4gib+7wMVyAQ7zj2LhdKuLFyaY6LnN+YSx6szjzQ2wMrM7k
cCWpHaloDUcbp91+7VUXblja53RC6kzszwqVKOrbWk2w2OIsdJ97h2k0CteR7saUyQOUtZuWPp4o
GoSRYemQaasqNezjYsbx1uPUGcG1WxV+ZmO+ncFQvPvp5Jzw5NbXpTMxCoBVdWGcwjNt07k7ToyL
b6c4zhvUyHa0nVVPGAO70ezkFpOH3Kfxjjlj6W+j7bgm6FUnI/hlGRGSGiapuco4VVZj/OzsPgyG
zGEix5PG+rrU3qvOXeuGyA8WR1Fsw+PmE2GVUySf+FraneCpBH9fAeavCIk4CGgM7yP6BFT6SNtz
U6Q/2rr63hO7+d33F+/AEjV7LDI5XsmkdF/w4+b0vLG4lEnjXdKchLzGdONt202XsJqiyyimct9i
Gj/6QmcH+IXWg2esiT1scStslVhCA+gYjHLC4U6VcXabT5BoETlbE/bqwkRNSooD2NbUe+k9K7aC
ztfxqWJt/wToAAkvjfjVgmAqd0xCxg8bCgxRi8S22gtxZrAv+3ddhPoSMlM6+h4qVaZE7KSUrvQ9
6WDte84MuWUkSlkbjJPh4FAnzneCtlJAm5cm61Ivy4xdRhAFUjitam6ibDqgfOLHlI6rrxTixQu7
GqrnjhiUoCF6AwZOBBRrU452dbNEGCVs8qDOXmqFOyMh+o/jAisp/NHkDhOOz/BY5lfdL/1lxD13
ncxRMZYn1eMJ1rx5lhlYAKLaTPZ8K9ychNWYvAUzhY3eNh3J9N46ADI944awe/LacXAwULG7Mr23
Fhv//Lhk167Vww7zPlzT3My3JknLR4/wrObQG7p+ULUO75Un60tcKJCedY9juMNjulcOzjFoOnly
sdLQ2nvV7F7MuJtuBJPQg7Ct/kJgs76lqyjeHTyYOCZBudhsvL/VoQTr7tTA7qEyWz8YzVfE+zYr
4L9pn5yynraJHLl7WCsemGHxbs26yEBe5vpBsdRF+ODonheOoFkUUN6WI3Vnev0REV979IiWu2S4
ZI9+5ozn3jOaK/iG4po4nvPSGCwNhRLVL22v3uplqqwjZHnjyZsH637sLOcFHayBKqLW6U0P0RQG
gpfeOMLnkS5t+3eZhYpJpq5fnEqYW6Oe2pcEXRkPRTbgNvLyZcda292n0jcPFiuDvehijdMu6rDv
temITNqKnqRXhHtMXz2MLqXnU5WV9iUqsGTMaMMOyu/JUcWdvI3M1MSmP/hvJXqQfdNZw2NDZvKV
/wxPda+9N4QaxaFgKLrHc9PcWW433I1uXv5gSDfumVsW79aQ+O++wms1uGNyQMyQEJCZWTztbr9b
tV9uQLiidWqzsdmZTVHIwMmz+EzuwnCuR8lOflDtCSltca3hawcUez8JdVMsnJkFods7eNxqRVi9
1/aCv2oevEdahSAq0Omp2IueWW+Ov8oOyL7b2tOhb3UJU2GwGnPnIr9fo3JjmsZWar03ZvYyQd/a
9YVNfc+OV6SbdqgA3Sog3iFK/qOTJsQvU+NL+62d27PDVuTWrMZjEakSAVB0OxnQfTiqdxgF8Waj
Jzj6ddHu+tZsA3MicWPXtsgJNyaCq/yc2XivN3wnBS3iUJKmSqTRPiPc+xQPsEaCyCQBpZ0YdK97
VUEu/HEcKrSWjMUm6D/C0U8tbjVwPNaysxrtoO4vxkfbaJ0C7W3lHyemcMT4gfxk6OnTqz16CxyA
vBi6q+i4z+oB/0vILvtHo+biPNV8PPg/nWcG3TZPbC1vmSLa27mClmR25XyDKOfQ28TygHlZDqW2
8jdzCj8zLq28CD9ipPpHXSAHV6Vx7Bl99TIKGqcKT0wAK9Y6hv0Imoi8vbQST3Ie6dFbA4pO7JVz
T5PkQBp2SIfaEvZk7iFI4aC0hPF7Clv3bFpV+8L70Vw8VQ9HewFMVRDK/Inmczwqq/bOvVUvH0DH
2UHE5TXMTMTDOZ1NNBbhE19AwWdqofhv2HN9KGvud7JrYoIvphRe12wDNprMQy2W6prbpbh0SVK8
6VGMuzGOapSmxjjWe1z+3ZFcT0RVPkLh31jx7SA0DNBBiBwx09mtu0kipZMdYjVkuW6ZxKdSlsaj
hx442cWsRo/lNEEFMrrSzQ8Gqc6P1BdJeYvX3IjZt+Qxgxn+3PgkOnPBF0DnrO99eAVn7bf5Q9jb
ya+CE2dGE+RqsKxIWTvbTb7ZRZHuUspdQmVN87nzxnw/WeXS89+efSzCONlDJPE2RpWIHfLtJGjg
RDAhInWWDrl+7LS+NxBtlDUO0qntTiQZVtthQjlKp55tekqLoAMgHrSdnj51Mk2/GX1/domDCCAf
P9yaUE42B1F1T2CmexyWoT8uXpIEGGz1xbNbkmBqMd4s0mq3VUhH762bK51zPXVsVs52o56tRRc3
HZ6BHROT1RlWsjNF2AESFNy0kzvlPu6G5AYemb7vEUwcwkobT31W9AftmG4grdLFxjGHn2Qw2nve
0ehQAlvjaxiK58Sp3NvEVtEVwAHmnWXs90ZamIEb5+5TxNDmYpdcncAClnTryJ6kZmv0IyQX3rjv
vH61T3vNDzNFuKaMOryS3zbshK4Iu+GI2lRd6iDTRhln5KG9ixoUXiHgnCTQCm1YDDWS2X2O2J70
LqNCOq+9XRyKeJ/2XkiWVaaNU+FXBLWDiNghdQfoObnmU8jGBJq1cG4HGuajM8vsgILNfOkB2iOu
oznP3FGfkjysrh7KeRNpwmJhSBNG8uYkbX9sdFazkrYhzlsJrKkEZD85PpIMIhYwnJuK7iBxrZ3U
KjsnZgG3mWwCjpYagBaSxlvUmfm3MStxM/Wl2MGQso5LJh2Q3bPck+MoTuVYm0zOQp+rhmgfpnSZ
vU0IKrx0on9wRIfPrhaXzFvSncrbVyOstmieAarPxvdy1DFg8Mr5ZpO8jSqobbdJRdNSs3dCdCKm
c+3E/Q49OFa7SSZINDrStdEbwa3nwWA6V/TYRch9dZ/xDjnbOepD/gUsx1oU6ec/dJb/E9GoJVcE
6R/nsX/t01Z24R/6NAySRDeJJD5OpMhtDNtBpDr63pmU4WRvkdS7TUttfGt8a3pW2K/fZjXW91a8
RDfAlprvkMTSHdYBRcgbnKtDPMz1M1j2ZS8cA4KHl2FcbH3jWo6tFfPSJuB2JN+ACDDsOYGBMekN
gZCB34k9A/FwfYmfxoM2XmY3SiXGT/zP0dY2puqe+J3uCPTsBWCGSXJW7ezCxjffrGHwbnrT6QNC
QisM34qXNnOcO/DoGZ4su3W2RaOWUxt73juVenRwrDHdmKn+qEbnOvTDk6RCQcZTwrbArL51lnh+
AOlFGFm2XJIR9aSTKeTmJAGTjpGNMTaVfGrh44gIBLHVN0jPIXYQkIuQVcU7dEXVKzPR3NrWCbK9
TRu74yX0PLBPDdUuUlfLfaiqbrzvSNkGqM5xcMs6zfrlDCL5rEO2RrU02Cz3sUXUVDb7G4OR8xK6
tthV8+jeyH4wjg7Uw22Hd7QJLEj/y26uxPRr7Ka3LsaKUQJv28u2IAx8avL9iMdl49YOO+h2SW5D
7ShUVKzdUNM6MOSxaHQ7VBHJ/YIddl9CkztjlnSviUCvgvp9TB550f3T5E/6BB5hPC2CChulLNvA
uKcULLSenuMCRWpAnj05Cgpakocay2COvNbZ41fJnX+V3wi/jRtuYYrytNbdijSy9oJeHqeEjmNA
eFTy9ldRr9b63vyq9Fl1TpwP1P/aUD3JQPQE+Pt9ok/pEwakfKTEYv+971LUVTVimOdibTDar17D
pTLjMFpbEPurGxnWxqRYW5Tiq1sJ18ZFt4C1CldbgYpJvtjZQwPxPTa6jf/V8qiv9ge6VVnjNPOm
QAFrO0+t4+9miZl202Y8uD5DQpb0pvdRl9DRiA8g+gPr/XXVNh9m0oIXDjH6raVZnupWkkxl1I8G
8VMYzvnAbDJPHlHYsH1NqJQxck74XCmFybspm5sxpkmTbYg5fkiHOogVZRiol95HOSnMV6txkMYq
2776BBy/NHwH8CLXljFbm8fsq48ErZaxXOmZFNBkyjJNA/3VebpfXai/NqS1aWeHZm1Sh7VdZXgd
XRo62HptZZO1qS3W9pa/5Nro0vK2a/NLct54ddeGWK2tsWNE6nspm+9Tl2Y/3LWBHtZWelmb6nJt
r9VXp72sTXe8tt/+2ojPXz15vrbnxdqoj2vL3q/N+7S28fCp6Ojbtbkv1zZ/WRt+fJs4cnr+74jK
YzN8TQaydUhAeIDH8pXBgdUP/vZfn6jmSh//Hw9UakMsc5bn/TU7FNpaNMtpVgdES0/Lm/3WfBhv
zaO+6x6gz5f3xNX+65/4l6Afosts7A5kqBKhCqVVfPkC/nCEa+YFBSlD4YFtf/gjr0DkBy1533eA
ihYroDCsb6AL9ti8Sfr6YToLgFmJK2ExVyQI0bvhHgjfjH/Go0DEi2dzJVlwPMVhIabxtetr99kl
5WnVIVYaeKskDpME6bk9Tk3VXEBmZGckitOJi5nXjenAxvXU4zAt6sDePqJ3LtJ9Lk1yUTvd3LAs
X95dnYYnHKak4DWOOvRzbpC2odvL0JfZQ1yMEPzWrO+bkfruKfbd5UNqMrW3uUbGkE5J+yIje30d
Cyt//V98qKtZ4k9fo7SwkpiuyxRVuu5fbRyd79v0eqsHtFfyXGbJqbdQezhoiXeWRbtl+bZzFbI3
UDT5RIQ4yUCOm+WZ3zsVxyADKi/6nMdBn4tczjeGMrsr4Eb/jfquerGxhqO76XaDAH1FDaxBSfZA
MeB+ZLyaqQ3FzJuzI6lVHR0dRjBv60aGxxInKqtdP/O3sn3m86gll/KjJX60oXRwkc+QJOl8Amzk
akq/rqnl68qSX9cXwEEQuOud9vWB/e92Kv3Tff36g/59Yf9/SdQxOHrKpX8+qb/9+Iznj/90bT8+
f3Xxnwb9//Zb/z6ot/5GPjyDd5OtN4vXP/uVTFsIIZXCxrSSlv5Bp3b/9rW8Z3Quhc9mnr/IPyb1
zP0JOWaP7mKtUCCc/iMbeRNu218eddcULqA2C9OSJwXn4J9LwAQXIcOOpdtP+RDLLTZVUns6or7Y
MomX2OnNV9VEKoee5uWXBImueVYlqVE0i+lTKa3kvkWujnBUz/LTSTL/eSl7v6azocJhooiB4iWK
6JiIUq7UahnHbFBjspwMW9A65Y8NwrxvnkNiYh8P4z035QuCSS66utT0PHXxHC1l+Tmw9rhvRZEe
LbaYeCaW+ASPY7gW2ZQz7PUcRi9d3hd1gGN8QaE+9yAB545VZI+CWgkTkiXK0fnBH0LAyURM5dWZ
kPjHcnKL5XEkV8E+ufFSPNWkK47bNGnHp8KsCiRQUmOd8NGyskqWVjyerCiHHY+buf40DDUAiWtK
TDp2wVrvMkyl759HnNUevh5axod5zupPCSs2OUT+lI0vhhn5n9WyTD+WtSA6Wq3fFLveY70bpdpw
94lP1wwtMLMK4iS8Up8Xwxl/96HXV+jUiuY9R1X9XLlgWu02VA+WRLWj0xTQpG0T2GnEtYBRoeBO
tQwOT7ZL2PgGPDFAizx2BfG3jEywwLRAEVIwPwH7XnS8bAGfZVcl3wdslp/UPe3PSXTeXeEls0ds
V9PvQhB9TMGKWt94+FEOAPU0+W1OWxz4VCS+LodqOe+akey9pF6OzsiiIjL76ALZq8jeFx6ORyB6
BktWQc6O0bIeJmjACvoFP8qmDmdUWcKOkqAe6JbyiEID0S0YQplZ1oG+BLNZnUYXOoWfQ8HTQkGU
RVsqF1xN2KSfVAecssN8xfCMfzeidzdIjcWEIymn6kOsnMcOdObvKC/UKzUyD7kpusx+j2vU6xho
xoB1NFn2FWOTaDSOLCoo6ZDnHUS6ECjYF35y4/bF4xqKiaOrxZ3vzM4DhYH/vSUB75aEgs7dMdCJ
D03vKbRYFj6lTBj5G4KFgbbJciZ82Ezpo8CTFtFxA+BAQp/SnPkhpXVanzvIUwdwSM20mcl+vehw
JLCoLB8VzdsOaoFsDjLtrQ0SNRYncvzeEnYWiBrNYeBrBaJnHGHK78nmVvZRkLDw4eDliF9ZfsVJ
kEyxh7ssdlOMcggd9EmQO440dlhshWpEJAAq4JxFm9of47eO6Qm3jRn1oLxtb5xI04kMn4WQbnQA
ndWO94SkW+zsDG3ed21iethfWve7vXitMSHF8IwQptkgX6UtG+POkV3c7rHvxsOeTGjT2UrmzTOh
Moi393qeZsGNzxfNaK1kFbKxraic7mTDVISJPZLTwGwASD0lPr/qMVYaHO7shaZ+7Xm6FCVvDrAN
+oNCbq/R8gXl7ENVqIk7PvZx0j+LNHdOyvGj5inrqlntIJD66S89zvUF2zfEEZutfLn5b+ydx3Lt
SJZlvwhhUA4xvVpQa3ICo3iEFu4QDuDra+FmZlVmDqq6Jm3WZj0Ji0jLx2CQuA4/++y9NiyQ4kXx
jcJaqrP8T6HZaWFnilRD2ZCkyDgWftHyIM24FtvAwFlT9RZlvOVc/Kowk+vSc3S8jbImb488mZiZ
mxRtywqVe4/3urqpKiF+PGOsKLoM/ZBstCvUlxMWylgBrZYbHJSYdMgpphwSo/2MYmc9sw/EyGrm
lrvj3o131mxkzETQoFQJbPPrmeIN2gRhh5CVSuYE+RITQbtmcpD1mv/EcgMGnkrCPHGQ0ooxB2Gd
VUq/D/RgXw+k3F5rP5tw0Qg9ETyh7AcDL6MYvsBxyzkUG/S4h/rgWZ2+HkIZ3oETxd0VZODVM8Mb
78VIWaTLVPlAtzaMTk2iknm6iutjRD4CpDVlTUdLTtBcOqiXwlCSPkHbeeV2o3eWwgYObcrDtqyx
NZe8IsvtaJgmxPGhIPxoj9k2To0YBTWY+7059eFVU3fGusLfT1qgLimMd6vm1qBD75O0y/jBisB9
aZNln9gP9PKqIXrgbZkGe8la66m2svFLYiH9Yeeon7Qq9W4Q1WPIsTRiHPZD+OZD/ZgRXYAWThz0
JCU+7T2Wu/hgldLZlGSu9kNVwedFlGPbI/CEJLugGGa1agvvPWb1Kjc9iadz7k3Bb0jqcVWltbs2
o9A8ZF1XfnCJRo2rMddpoly9sy0GYD1kbupDWQ41aj1pWNFKh6163VnZbmJm43CNcZLC073qo2zh
mVSx1VxNpQPzs1Vz/UwtYUFB3VguAdOhcY+N2w/nPE+giNY0nAt6i7v0Q8BNRRGZnOtM5uEtcAHm
ASLQ37ya1dUcxu07BGB8zHocm1Mz5vG5hDXN94KM9iCcUT0g1vLPUATCW76X7qPUofmSWy2+7l7X
84Pt44ZJxdR0m8jzkSuzP15gF8/eIrbpqEw7uAh99W7OtDKMojP2meoEZZ1uhswGGZHW77uE0MQN
NxdQC2FVkuPBUihDY1Gzaxd92urVNodVzecN9NKG6jfv3mwWP1NJlP/e6o25eazawjjZbq0+bKvi
AYvdfiZLUFOnSNFUPWiyUm335cnB/WiDZrgfC2azIxNs/gYkJ45vJ7RXPoyZW33Vuu2+I5oasBWO
Nd69to2YtkjdhRl6zOA/UlnIOtcRhX9qWHolK5J8/HVKBCWSfDUOM9Pw/QF7OTQywZCbrOgJFPdu
RtuX0C0nM79ci+b3tuq2MHjmes2fLjdQDghvNWKksnnW3a+gl0yu8oF/Np2k/2VbOBwLLZor7Sn/
JHA43ec1mA7WmZOEGVUM2TM4w2qfyLI9U9Np7k0v8oAm+Hwh3FUFwZGiSOjVaHnZYGgf6JBEG8bg
SDfnawhRKzyorGzJL03O/ClD+ge3cnSmz3Qyou+uHVH72naoYj6xLqR9e1xM5ZYh1JlfPOY7mz8O
3rNsKtJOPkO0zIP5gYtpsmG7Tc2YmwYx0d6+IIrI14z3kFvqjxCWPJ83p9I7vHEAwKJ8ADQlZPNe
1R0bNNyMFbBMIc5uFEWfTt+32yFSveKCZ0TnuJaWWDUWAQOfb2nL9DxP64wN6WsXxPKb5noYOE7t
i5s0EQMsXKysD0k9jUvcsHqqw57vTama8EKQDkjoTdoeKzlThEqTR33HqT9tlPLD+cBlh02/aUbx
c2QVy7mjOSZbOxww+YWYR1TEpYm9VlaVazhk8iNIM141gRHOt6qUwt00/dh/dl0ttn4CBmpdyjy/
dVJbuRDnSysHXeTCEafXfrxmx4ftq8Ul/xzPXfgUYsMJ1kwCsACmxDzQ1kITyOiP7psZiiF5zMc+
vJMuQd8tB0xAYB3a3yXHSkyTNzPVHJM4JUUNgjktu+Dg1A6bSWA4ONhifmYHMw2Hveg6t8WnoPz7
FM0T/Z6N3KPHWweJPO5fkrlLHx2Qqnd6irm3JWT77gtS98OOQVm0XEkMc+JmP3j0bwyx94gJIL0F
gUalghnk0y0coPwbg6bzIBsO6oMHG4wkNpn4rRiE8cOJl+14P3s7ewqyPwtRcsNVSDxjvqytHUB5
78HstfdB8wOpyTDBg+RJW+XkhIiuJl7tv+eUvd+VpjK+6qDMHs0pUenZbrtyQST7v4Bw0+aKlTYI
ICpJwT7iG32Z9Tgdihlqnk9kJd24fmJma9Mfsmrn4aWfNmnFKXSQktJAeD3GM8S1YtgWbdPuzU50
5zKhMsSfUpM8NiYB9ra96pG8igKQYqmTtUsZzOsc4Kyuk6yZ+P/6UHbo8WVPa9XwFWv0+A21oGqr
qzg9j3FrHq2yfxtNtroRJqMNnTU934gtP6LaXIYprzmNCf7DVDWcPG7s0uQKKlRMdhxTYqZrWKgT
9zEjebFzK0CLJAjEU4h/tA1/a989tJ6jjmMcxVsZdMXONVhcBTrB2QBc4U9EAPsWxATn3xQarLFH
pkOjwyNV4pcg4uWC8x0H7yYO6/qOJo/kKLMGItdkVAer1flZxpQ667xr7n1jggYbDVyNSBPVT0Qc
4p1HCOUAST7+4DrTktBKHtKKo7nt+UanGZCkxu+58oc6OjeC9X8TKsDycd9eEXLkTW3ALNKp/mZ6
6I5WHeTs5f0y39Is3f0sVbV6m+kiOBZZEnxkkozQppJed9I8IGvDmNRZEc/ksgjYLGzz4XMO5M/c
GNytCjdaXqdMY01SRUcPNxSbOnveMwLFO8QbptqU/OE1IO5qm/jCWcuKuhMV43WlQMS770pzCtaS
jecZ5Fl3ZTZJc5yMRmabQCjzVsxUMxZG5l05dfTEY38Pa/g8jD21KtolfptjORfFTASTlHJr6XDF
r5NYYh7THSHnLLlODPS4dTb1xQtZXwLCsReumT6xrIeVfPbMbvxMm3y8Y10Hut/0uux6mj3/4Nna
PdYRtfF7c2R7z9twnN9R3HC9teo2x7y8j9ru0Fvwd4hYs20zWTV+cOtEyWV/89ZO9fDVzO11ifnr
3NK7jXVqgYyn4JC/SNOaXzHXjTW503o39VNwzUUPwRC9f3Fa949lwr/bCaQA0GH3O0kvARXWyhCQ
Zkv7pvZ8/cTecthM1OEQriyM7p3wkTh1lj1sqYYn6DI57VdQQXIoQn88izDSj1EsCuacztxp3I8H
RYXYDquZ9xpUMszZQcfxsBnUMJtbbiN3BU+j3JYI0RSj9Fa5lYYUAw0ufYXQavsdr3BLJmuKZHym
YcNpPkj8WeUGY97w6xfQJp78eAwwe9lVxWTSsUrreJv8KNvQzjovyvGQzWn1McZsEBC7bTASvpE1
8V2JEP4SpUPN9Tunxz5z7A8bnuitnRXWD3D7mkyqW5RY3Pk9HHummx3dHgwSMPrTl3zhIUIgaGyy
j01bVYcxlsEWnlTXsP+U89uQNOLoowAdx75lX5uNTgWgEpbWYRFIPmNhWFsMZpiV3WH0iLm7He+w
ruqMR6udQGfqgT6SsUfjLfzu02aFgwvIKg+2SD8Ulclnp227asuOId+YGp2Fua6AFxHV4kn6U0ds
YHbs65gWAPB6lcpopm5xToIsLekEd0YjwxK1xGBf8KnYJsxmg4g6BWTLlTG+0priFZCX/CC6sAcj
00JfQTsNzd/GHHHcwUF9NcfSJxwxORDCc1xPb2mVqhMKToW/OpPkZW1wOifDz5zySS+NVbjPB++q
pJqoPdfJSCUIO8VySw+GXk+oEthScAyWsgy3kvFt7yDOQdadU1OvHVT6a4ZO9QH9a653WuPkyWOI
qoxmxlMTRMGV4c3tmisktVIs7T74yKXqhiPfc8+yL7NbK3Lc7yLrg1eUGfLBvI+4STdiX+VFc0Nt
vfx2VYzRKyWPcDXK3tpZYVL8ZEZjRAcZZCnNdIkCyWLN5GZXOWBFsIMKwWDlNDYOM6/BsrABNKKv
sxxfPGNhH6NHFATjVwHsCmKtbcXCpmligjpOS0TyTBc3kYyUUiauw1kyUUtmlp1zaJnEsh25s6DY
D/5gblQuOn/tqqZ/c1jzclWmZ4d3DvU0T/iFQWVEKJagsHXB/1ritFgnJQ/mivd07p0k+bpPShBY
BPZJzKqLMCs3HF5Rk0+4deUm5YgtpVm8+Fbz6pVW8DZ7FZGbWCXGXR0UDoxKlxDzWpMj3wUTLTU7
Nl3qyE2cRerckEuKpr5lvKukKddN1jVkvVnBfbhyavaV13s0x1SBy9AFJXXX+b2/gTQpvqmSBpiS
2UV+9lhSV5zydvCWtQut2vJ6AijSc+5KaKGHoiRMwhPsFA8VNZwHDcgXLIpi9ljbIQ3U/Eq86goj
HNnUVpZ8SEond5vtQEsEyFK7NAZygl1UNscMaxx+iNLK9jk7dhYLVAq9Y8uE3koiuX3pJwLf2BFG
ksXaX+ANdt6xoPBprlMrqjmjT7B81lPgBySQ3S7wuCfksXOm2IswLqGr7NMmb4RukY6GtaO4nIae
coB3dQr9fn7Fbs3QxeNJFUmOq0HA0TVHwv9gSfZlZXsnBBE/3VWBUwFUMosfgEH2NYFjYk1FvuQj
y9ZX3m3ax90LpXbZq9QmJp9+gu680nNA7D83fDgAgHgsgvQ8KqcOKGEF6S+QJJuGOHzC9cI0P4LC
xQlsZV/RpIlB9bYt7SvOCZbPLE+hBsJfLK1jMEpV7eMgHJyzLod+3qSwT78V6ZZnVpG4nvK05KHO
bSS9xRM5UVTjoT0yCxj5Nu8VpAFiu078OfqpT62gQisl0hTcsMbCie5zfnJgZzHYu5Lzf97kFSma
jai62V8XFXYduJ29NDdDOjQ3IA/pXgf0O757URZtZl/273ySlH2lTLPfx03c9leNacOn0YbvhBvD
aeOfCBZNgq2qz7jsRVSlr3ktca6M1ViUz6yc3NMc1jMk8p4Sj7XmNQmp1Av13vWg+Rh2CzNgaMzp
CmQ3ESymSAOkpRolaXjAiNnWTtL5nvRu3uxxPFRk5vMQ1iPWxX470LVzrSG26rXqshnzTYazXxM0
4UA1Q/CvnKqsvYDd7AxQLv3VBPtbrg3JW2Zd4Eov1qkyEZNgCnMOzEkI4nvuuN0XvNkYwQDiAG3O
iBQGDsVp+zrAOrIydYxYNNV8wzFc3ei67SsR7YrS+h1yI3hQgW+hPGYQelyj7saNmWS49ERSNBhi
ikZV25ZjM155nTTuY0aN4MVO52kb4xVlgMkw4QbaGowdY72b/rrkkj7oVlBim2FGeEDFpb+Ti6uk
1cZPH3KYVgdKjpJhl+B/fmlIJZ/naYhfsjLhJg2dIrsrZPHWGE60rVOiDseMl8g26m1i/LIbImxt
UfXJQsf4qdNmesqKsDfoCQTcAt+z6aYz9ilsyGNQlDfMkGOAd2rRsvMh/OYyp77MLCifZ3NU9EUt
rguGtYTYAcumdQd8XuJJxtbosB7lUC3cP5Yh9Q7VwtmNCApnJB13nTmiv2vNyV5QC7UDLdLX88Hh
wX3oYJA+RHT8YBXNrXST2LH9qGTLmd2RFX7KSVCM50T2zW5GX4l3s/aHZF0aLUqU1bTevKN0w0kP
AY8vADH80eiW+B+yG8SGnFKB2Rrmqwb8nndoRwHgGDUzcMlQ2tYRx/cjpaBUX43W9EnZ4dahQWTT
mFgvAjkX+puFDJiXUNpv3MlGwbstS7zHnNEEKlkeQDhSXvykbCt44i4K5Qi0qm+sTVZRmC9yKV89
36x/KbzjLuoodIB10JrlH7sFAbomH1psKm9E7CdjSBmRzZqdHb1bcKNUXrn/v7t6/efN6/9L/cGu
RfLpv9/PUh782VIJ9i956b//ub8vZ82/QtMOTZPUc2D+y3LW/oukMiBJSxCLskj6/td21v7LJMYF
PMGxnRBiIumnv29nLfEX+WrBdtaxbc8hGPC/2s6a4t+NCIS0XNfH4+EEhLxc/9+2szZDzdjZxrid
usYeDh47ks04tKB758T9jZcb67or/dDZjOEiJgcXQod1gXUYFDtsA2jjAKw4u9/KyQ3DG2KJMDys
qrW/HclyGDqLg8DlggpRF2xIcUGIUG1WNPdCpemr4cJVReZwdX0v7apoef+lHcAttyInqioP4rJb
aMyOWdKEAV5bL8crMgCsWcwZOML/Rt/h8oz7AK9PfFd1sfVL05q7zfDwwDvL+/AoWZ882Hli2Dc9
xbRsIxLtCj6NlsxvtWr0lXkhtogF3mKxlzix3BHBRgkKeW+iC++Fl7eJ2yi33zipJwjkBld4eCg2
OCsdoRqNaUKucx6xyMA8dhgZqguBxgYkhq93aGFYyzgDPhMYpbdTF4DNZCuuSHrI0uyWpnoYhClb
F0+2zpVhOhMHWBsMxcEIYp2f1NgwNwK74e2zrNyb1URRYLsaFySP3Vk5lAXTXQyTsHuIjHFtWXg+
iFL1laWC5B5Ec/PeggQSqgMO1I553W+4fostL+PFpNt7wSqk7eSVrwZsc4jVXYRUXB9Bf2O9mi+w
IrAv7gP5jzm+XpazMLeJ/4QrJGIHFXKaqYzQtcfNJPJMpg23YzV3in24V2tTz65xwMmWvapg1v2+
b2L6JuCzTeRTLnCmQNviDj+4pddpELXVVWAiL62GsIAmWWOiPQBoBPvUQtkMjyZb5eYMvwleUwBP
fACjr6uDPQbdgqWv7XobzzZ/z24E1lRLGXW0m/J8KI7mVLcT/bEhobvEbzyqXOJmJEifGAX7WJhW
zUK3KpOlYilW6qduI2s88dSBOzUvnKxBEUjfCKvGwKzM/hgXy2JYUilLmaARDCUDLpJ2lpn0lIRW
Px4Sq0f1TxDIMEdifJoQtuP65GjShuyFVX5F+BOWW+ovmTnvuW3Z96870jFHct3JKdAa5ihDbIMk
kFkPkHnajzmcPCo0c/pMcTly6TEC+zFSAwn6umCmf0pVzNrZohVFrnuzmR7Typl/yqScrwdhKgzz
fZ1Yt6qPAbfRoGHrLR75ZjjMZlxeh9zuu8OIziQ3ZjaU70gh8jbMfFp3FO29zSYyw5waHuG4T3JK
GhLNdulxezECp6NutRJXjOaJ2DTxxM0GbmJsnXuHM2HVxqV7rRpE4w3K3cQuNCtTAoXUBG39ibWK
Z8UYLqyGMWZTY75YuYEZvRhzEe1nf4CzOtbVT9EY/apQePnjyB1fWSWXa8kr099bUpXvrLb53DTU
QN5ioabQ2i3p/TKL4amNvYxr3oR+khbhSF+s69yBYxwVdSlOdugHKh6q1MLol5mDXR4Yx9xnq8zb
czvp+EPkdhJu564DRI0rzofF5IDB2oeUbe9Q+ZKvsTHQ8lHwoD/OptXzeBTyKfVM5zjOvguqvaho
VcCTyKs88r3iByO3OuGhDclRjMH8Aji2+oarPoS7oXBGrNC8caC15T57/UIzLQ2xvklkbRwj117S
qTQQ6MdGpxHjHLwid5PggG7BTJYS5pEdNafBa4p+P06OxWg3m022oSzFg0HJNddcC1O2r0M2UZk0
sAYKofp+WHHkV88BkyT58ZEPyiqEUriJjFqIjc9rMPguiQ/hk52dvVCaxzN5nVPD/Or6wtoGxDdB
v+VqF/YJF9YWJBxHeOmQ6mLfAK8hlQfPbQWfUWorOPZzCopIvYesO8YeIoTlNvOWRFT0UFKv8RRP
DEUrlEAfOU1YGN7JdWb3Zh+R+etNG5IMWWTXOLuznX16tFwOhzg1+/zadaJ5HcQcOevMcsotCpTp
rWYk7zs82fET1Kaq2AzxaNHb7KT4vi3BgmIVigoZGaSpfg5BYsycV1aKz4OffLqdG9e7J3Zi2EwU
FWHDtK+aZgMGnG/EFknzkEqbKnbOBsCJMIIoqEkAgtjHNACuy48i9bYVpxnd3X46nikCMA88zLMB
ORTI8jjWTboeuB+QtjFSFe06KcJDVWTpjzeG8hWyQX1vDF1KQFWm8zd3zkKtWCHZzGFoNfWGfwU9
BUOfzRSHuXl+ILMAUTWlLYv2GTRWdxUEyw+BzCrDTV5md20+T1wQlON8cr9duI1V1TxNkNWua7PR
GHzyEc+Em3O0hpiBaf3x4/JmpAf1wWGQf9ETjKd8AnOwMw3Q0FlpQrWPg74drvNwnp5QMgO10Rk4
NJACSjaEcnu6a7Q7HZBirZtIJwyHtaGhm2JV13JV6XiuIab4Ad7wMYluXbhE08Htsya8mwIPpJKh
/eQaWmL47i2mmcw2zvLio/Fx1PSLtYbmIlw20WK4cTjkNtHFhJMi3yP5fmWLQSddrDr2xbWD+QgH
T2zPwSteSucXqGbErh+rD1RUXD+wnvOjOVKrzBmzoKLwCE1uRpmI7olNT6rMiLYysxmy8k+W9E17
PyyOo3LxHhWQcNkGxhiSqPdKIPEtNiUWlvbal8S3Rj8iui3nSBEJwNvkXmxOyeJ48hbvk1cn82Es
zR7EMsv/VdJo8NfF4pjK4hpBAIdgt++SWJ+Ni7nK9HS3rS6WKytL/Zth8WENiyPL1V7ynrTTk3Gx
a9kX65a/uLjSxc9VXqxdnr9MrYqzCISYM9uUBlad98XuGGuCVRW2cRqwilmLZwyyTHBPLI+QOs2t
TwWM0g9BbLW+cTI5/GKUxHwW+4sRzesSTGnJxaAm7DknuBo05RZrHRa22s3Hr9jG16bdKh1eagCy
6d6rrfpHCsdU9zTaYoizsbOGJ/dilEtDix9jHIcIu+7ipXNQjSXXm8ViF13sdgbXObiOFxteVTnD
o7yY89LcgPh3sezVF/ueg5FvaJu8Pgn0aFazoZ7ugWHATXXm5BrgZHrAXoAdMBlVt0fmY5N4sQv6
boJ1cFEuWGUFXneXzio5liBjTlVmpEQOtXNrui49RmWn8d8ShIOx2RRbDIEx73LuID9qcTGKikgz
iTR742N/pE0Xx6NB39fE/pCNwTEgGFR9TheDJAdt+ESXuPvTD5L6qNhV1W0ftvKlH2F+ZherpUPI
9Kq1a9qUChnj6Ddd68XjrnbTdiLeh8UQI7Ne5kpxmTHNZdwcp6YhSp037jcvyGLDK4vJFD6389pF
7aeN3pSsx6Fgfo3tvPnFuSRfrct8iwjMrCsiGCxrenqqFxn38ZO+zMWBB37A5L74qP82ODfLEM0m
Sa7Dy2TduWWFjsK4bTF3j9zJP61x9tY9M3m2DOeG7XDyd5eZnUUy87t5meXzy1xPF0qf3aSXeT+8
zP7GRQewL5oAisAShL1oBeZFN0gXCaH1pTOe+0VYaC8aQ7rIDTjFUR5sl1d5gvPyQU1t/MCzPx/m
YbbR+nGD9ptq7nsaK1N3DW2iOZtF6+zsRexIUT0whqN/NAujMFFBJo5tBqj1taSCjg2ZTSH1qmwU
N8IZGMZ148j+ztUjakjWrLD2pej6yXgyicNtHdNr10M7fOS9TuWubyHRoqz4Klw5CUklOYbdgzai
eR+zRHtrECWOaNEqXzt0htWH1AgNb8PKLE23ppdgEXUHw3iHb9UbJxR7snm9U/rP2hkgx+CwsMhK
qIEQfBH46Ly8aG9idxnOar/Na97eIdWe0xgVuxohkl+hmN8pp9cfNt+Ft8nwyFnrgJ93s3GBZexd
R40f0o7B3qZUKd7S+GQ+ccHlhM3mgct6r5ITyYHxTxnJaedNfnFUFvjDw0Aa8JqhIYhObG7tr6wm
oEtfRyk2XDLQN5M5RHSec5xYKLLwpe3KpckQ9h1FexICXchvrIMu4OTZlg+zJdF58+GLj6931eYF
iOzEMnm7Q8mKDxFb02YzJMVOm9In34Df7dY2uQwRFjNT69SGSeTtmIhNsrN06zBVMd6QvBTky0O8
pR+i4wW2nrue+RUZ1l1Y1aCNGJRCb3omh2e5sA0cVhIpDdA/g1TiOCS99V6OFWCjRKhD3nDMzzYI
DeqqPM6avMOgVdEBUYogxtLCNrBaY/3DEIUjtP1wDRndxj42Mc9SCQbDpYgtnpql5T4rvPtZEU4+
ydqGs9GGkQdaMq68LWopwnivY2CRA/Y7gggJqMegCUJcrl0a/qShEzwi/z4ni5t4hdAJ3pY6FB7d
2d9BwsSnlpvBaWL5i+9FVscGTfrOH1CbGzabil2/KIrtlPbtg4poMnNU7y9uhbT9zjp07l1ohx10
ga5aDIRJ99N083BLvInVYmmbLP5EHbOXsXFxfrqdNjewLaxfSJ04rnF8cLNPvSuw+d49G0tqw5NI
X2NBOsd+KEh/C7B/uH+GQ+563y27g7vci31gsBW1BwlTki3NfZsV3HgHz3nFFf7D4wYUYom/9176
UwwpHa2RU26KNODnnXFDplTixiVtcSpFyzc01M1dwGt4l3Yq/uBOUbJ0SSfv0c0/TZtiR7wKy8Kp
Igw6sYsnGy6OOSSHx6jpzL0KQNZycG7I8zl7i2TqD7tk6xCZyj06TX6YqwBistfnGQ1+TbXLSuU8
0hw4YXEKzC+cn9UZxKL+BLEI8jHKIb6G3WSOhyKvvXjLIam/595jmVbllgTPLoJTR48u/jpUx2I9
aEN+itwLpu3sSXE19Y461CN3+txz/H1GuO6ApZpxf2jyOx04040ncJWuBFnbK027BmgNsBp/pqzF
DpFzg8TuUQZPk/A8amVJsXlt5TIT00SkgfZsbG7yfwqDtlYFxWp5mbzJkP6MFWmu/rr1OEQ7L6uz
dQMkLtqXdRgfaB/YyyLI91WXjCsLbCa4TXoon7nuSgSKqW3W42XmAHG8kQTvfwMnCY9CYQ8kojS/
W/jAHyoAOiN5+QxqBJ53RHOzt9YkuRfnfLIXdXHUdtzsk8KiRyp3Lf6DxsBY26KuuOwYJet6+ofX
sd8JzL3Mp73vyjetTMzsEy5jU/jioQjhAxGNHO8LPC6r0QT2gU8hf5OFY76xtWw2bAPVDdRPi7jq
ZO/w2ZH0bjU17jjgudGIu0QuziNi5Cf2MeC6JigAo38D51ZTKeW750nY1k7Y4QyZlVh1hdmJGXlI
8ZDFFF3xMt6Rc6Sg1YvLKw6qbMtHJnhlfbNg15SkEsrBdoHt5Ik6CTxWqTmMT543tjtNtpjnI+zF
LY7rAB575k3XujD0lhN3WtWklHdTF8vTPMeNfR6trCGcLGoo2En7bmDbehKehMIx0kP4PA8ht704
d17lmJl7PDAmv9XZPMAwStaqirutj0eDisBRF2TKE70ZhBDN3p1z/2usqAoGZrgeawu9oJvLP5il
oj3nQ/0AIJEtUxoZN0TLg60b4dvOeLFilqiwbiRNvRcjfWh44jHYFf5NI6LSIkI7gIcI2aNwOGuR
nikQqY6+qYI/ZufcGRHXbvKSMxeyaLrzXGAoo9FBWcPeSdPcgH5k0FQ1Zt3RG2mRXk317L14dine
RY7e3ya8SWLi+r7smv3EvAGWl4stxHoxfc1p4TxTP2H+atXTlTeHRInndJ95ROyo7ILMdJ0MQDv4
WskB9/e3FJbdblnGjQeu3tNvQnvZXd4K+wCiXm4Vi/Dp3swjcOwTjUEBiWDyeW3CTQofj811GGQL
VJIU9G3A0HJvOiV+aAF0kgju/18r/B9B2kzLtn3nf0h+VWnTq3+JfP3nH/vbYiF0//JdlGAHgzS9
Uoj4/8CzhfZfrAd4dXG+2ktQ7J9iX2wPQqADrBss2xGOYBvwj9iX81fgcLHmKxLRCkGn/m8WC/Yl
wPhPAUcwsJwplm+LUIhlxfFvIFZ8lVVjmHl4yFRaHvB8cnSmzGQddPKGaHq8FvHIoi6r9pTSUBiS
zONzSZXvI8P4q4pDeW0QqX+gL3g8+7YeHtrBvbfQVFY5s/bK0m6KvltDEi9bJqRERS/wPcrrLjeO
rVqq3vqgP1O+/GDwRuMWOSZfwsjnFR4CqheH4o5yEyDpmL54H7UesBVqHdyd4aeclY3whidMCQG9
pR02Sz011ypzRxzLUNbWqME1Ol4E/xsiKEA3asMOYcudt+jL5C1tmj85hZr+Ju4WN8WYZh940790
aJsHxMWbjJAmKQjsGToou00LlG5D+dKvSQnnxu3hCI1Ce1CsovIhw1N2DVDpQNKgWF2ctioV43pW
RGUHmZp8ofRtGLMFTtew4TcqOm9acrD4ZZwjQIHsJfMXj6/ZxztlQ/NoeUQwnBJkezB19qMpM6E7
LCKunkyXaIlul4XjB40UGLfaqBr2kw3+hzhh/DiQmugcoCLgP4t7stLGHoN3BITCjcx7oSHRcKvV
SbFU2dAFa6nla0LURLjIVU6Ra5GY1SHtOIsie8S2QrCk45ChbqU38DsciiaJjSNFGMUZz1OX7aLZ
zuHnjm0O9jaL4CrBngzx4bX9a4e2oI6t9NoEvTUdThIHtr3Cpi893g8TAjQYQSpBs7ahvNQtXfPb
Y6B7YfypsAOELZd415eoX0NZdoTrDaiwgPlydBnp0nUBt1hgDNZziCyEUvLWtZ66Ru3FBGPVGXoN
fZbubUKDqLXptGGt1OLNR8ZnqAir4Va4TmvdT3lHOChEOsWH6PoF4AXXQvsOlaX1Q8ZuLDlgF+4l
eiexNFhLmKc2DJ/2jUF76C/KX3n2Eedj4rmMhfuB/RC/c7T0U9fmUEy1pQQ6kA7v2yE+cuvmTix0
hG2GNDUW3M0QEIiEiB5vXecmMN23ovXvxuVmW6QmULdUHZIOjRNn53VBFw5v8PphcIavqHEfe8aB
CTXnhhv/QZT5dal7eZXF0cbJa0KN116J/R32cY7Aj/BBlgDajBaE2Kb/YO88mmM30iz6i6BAwmNb
3rKK3mwQj+bBIwEk/K+fA7Z6+kndrZjeTMREjLYSRbIIZH7m3nPzfain5hWtqfbF47ySMKL8Tr8a
TaytisG71fWq3Mh+WOQcURuWeuWKX/WnOd3mTbdSKAFXQpQvuWYkt0rX96UTxTglasSykYv+ibTW
lUy1TyvO0nsfgdnC0TBEO+NKccEtqr4OeRi8cJfZuLLIUHrIzS7apinr/z4zwx1OL1aKTs4Ec2S+
K3KpluOEwJLGSvthWdgEKnc7FDJaTyYSkK7Ee1N4oJwraa5cYIIVYjlTrgJyKc96nDhv/hjeG1ke
r5jttluM6CWvTLJBDemthIkqs2VK/TFZk1rXZHEJb4CXbCRAMAJvHxVZsO9s956j7wzkEuhrNRqH
NPY2DYs6wjKQOpOMuwVHts1Lr0VEo3+yWmUP6IxfYRpcSHeRoM8sZwN9+IHcJvHVN176zmDx5y97
73/FeSHD8Fc/O5BQ35l97EBBTddzXXf+979AAiDHdVoXC3+nwYRaRDkia+xvhViFAzkPES1GvNQI
zyjXNtkTZ6yR8UuYzGr+oeucbgEHI+KcbBzeOoccgGti0OGuwyGtUcnR3JvENqSovkGljE+yLsRH
Nwa8z6LuWT26ZeYSAZdPtYOHoa2NxVDW3SEVeBC3UehoNcMCm8OiKINjNyZdB61kPk2075Ol+j5l
1HzgDAgqGbbDuDV2vJfdKqppq1klELPnkd161yTa6ML21N09xTHHVO+EHyxT5MJowk0ZOe0pC6iN
fd3ctHObaCbdSWeyB8euOM5MuqPJemWdGACWScshXoUsCxR8PpkUrXk35SwckOepkwPfGCSGUcAW
bqDiyVitZii1WcBMMQkH+BKeLB6xKcg1SdIZzyr6vGKrUlaM2wSVcrt0ENxvYT7ztjh6Qk3u4xWX
S6sUScp8hp78iBcgxw2KDBfTn7EefIetZaXlgGrC4imq/OmKIWdmUCGCknVyRHRnXVsLHsPCY0jw
yqGgmB2608aWPXgcOTGVYPEHiKVsvc8QgvCaPKrbOpPGwcHrSUhenogzg0aCvPyYVIWmbjArMCqd
4lPuGQ7EFo21E5TnLcIdC218p22FljX4/Qyyg90w/CBMgrd1YET3NtqcXp3XGZcAts1tDH+PhZJ4
t8C279CG52slbVTwRl5fs4htW2wb2yyXI4tBcdB7tExuq3VHXDfeyhnqat1Hql6SERTXCDqrZjyV
jf1CVtyw5pN7hpdK3kEaB/wmZCBr7DiQ54oHsnDlMmW/iwubljArt/5gfqKV6DcO4BCWDwUOMbS4
gGwOxLSvIpGcMkMcVR48ByHodwxquL/eiRwnHNC/0TvSXcYWCPswtWxqB3GTVuaXtEL/nLaM4gXN
yMYbNG8nRfPD9pQ6RJ4g2NlJo8/R93t2fJ66zaUx7pWyJyA4M7cvTwFndOqDYpFAINv87KzM32hM
eVFKhN4qF3F8tBKNgOQ83OajLm5Qnp9BIo4MfVtjXRTauDJdITewriFt4ixcdHY9odltmXrilGR3
eyArBfw1W0qqhI0sVXOeSlGvxmkct9AtCeQZ0G2FwXDOyKffG0SQnTT4jRQfjE+Qb4pbPKHqiqID
KFsXw2SaFzCkKWUE77jxAdWN0S8MjWEqcutubbSi/Jl2IYqU1JEbXHUSb6RtYJpHb2/EuKsTpnzb
qh9whWatMb4OtgvI1RlG4xkOJbO+rs71F2QwyD8bC3ZvESfJzyhg6LvIgzBaJihDMYkbgyq32qz9
XUu2y8dgvqPr+bZOvy/u8vsSd74vdNPNCAP2vi/67vvSn74LAFQPFAPDd2HAypkiwZnrhWiuHP6/
2/ofdltzv/PXOq54kvWP/E/d1u9f9nu3Zf5mmTQzc+gvmIdfWi0wPJ4Js99Fq6WbCLX+Ttiw+ApC
hPnH1MEv2b+wsMVvPnel7eueJ/ja/yzzQvwJhe3ZaMR1H9Y1BBBBr6X/8eodwMrT4DC+LDqLiKm0
KLe9XeVbDAc3Zq38fRx0r8xKhwWZd18Go91zaEOz/OsSwP+njm/+OUDTuLZLYzqHb/zx5zD9EK8H
8VM74jezXYPqFebZRnIktKcoOlrVrnKumGxvcFbjTrVJlzHC4Ez4V7OoavOhrVzEpLtJPU3xjcld
aSZDifiHeVXQYIt13GMp2Dj2vK6W3dyOLcd3oCjvZ5i93j72KjmNds9WqFjjB71iibj0aXAwzBIx
lLMJVP5s5SGYN1JCEzt9aGOzXhPr9AObklzpbuusaPsGjERhXa4HvtGKBLPRWsj4RREeBHZ/kwbj
LgnNK3tB2oYZZsEHq4AGvqDdIFGTedXGZTHHxvDU0RBs7ChcjsZZapI7wOSWeqYJvWOefs8df1Dh
sDNM9wAHbZmk7Izd6n4Y7FecbHg1hvQGgAtxpyGRmihvvJ1px1he8xtkUwdnsL8wS+w8/U1T+uNc
wIaNe67t+s4JwN+yERCDtupRnS8Mlx/D8Y3l2NILjNk7RO3PuDJnDqUpVmiMfjIihJdkG+wlJ6JL
UcxVODSnYyP6M/gRtXJDhkC9gBfO3JrQkn2t35GosUTE4qzAl9xXQ3gVOrPPnmvmwaTFzIpxTfxm
4/TsZszH3POqha4RV6vuq2L42eXeflD664SLYix15FN9+QLRYjMyazMq0Az5APgrYCHq+o/fViJ7
ozsmbRxY6tXQdOtR725CLXgJSnxZjnlX03GxKm8fUX3RMnzKHIkyVM2WBpmRAP72YSKnr7HNdW0U
yzTIVv7QvCUmTimGEwt83S8uj2YVOY9xjp810ItPDngGZVG+Al+ZIwbQ1nnSfOhzykqgB4z1xkPj
FGsXsRpm1uckFw9W/uzW9XRJ0j597iagnal1G1Dsbr2x9xfof4n7MJwV4qWjW/grpyrgRKQvTht8
pZrE4XYp7UcFcmEhKm12/+ho+1y2Bv20Z0r7bImin4VJK9J8r1PgnrqBrDfHBh1gooW4rb3yTGLY
EtIOEXfWKE8WopEWGRFBedEVojRQ2qTZmRZ8UfRrNhsXtGNedO1CcWKBg1BoDxgEV6ZTwpXzr3Hc
os4IhudyglyaOu9s37AmwhFONVGfISXOygRMK7FjrseBsYYXv9uZt6nSqyV0pvrilgzulZAAJPQJ
FnS+62YHc8Pae5qcZy0OluhVtjwaLjJ5I9+bZDgvOkFsSoBFE2/bITKoC43pMe4Me0WU5GuMu2SZ
xmzZJns5oiAH1XJxDbU14M8Vk+ceMVICGo0+nM66ClD/vE7GxddZdTAquOBO2g+p/wYfYR+39qdM
IT5X0+047+UwjuabNAN3PMd0ZJWWbKRLoBUzlTtyrRVKKf0SsuQil+daOwi5lc4nT7MY6tqeDJQz
UQ49VjKzx8gADnpEG6o59tWuCTzJgPiNKGlir9h2EUmksR0JJjflu7T9FdPkJ0x6vCuqXNE3bDLW
FatxkLi96ke0hZegaF7bMS9nOWFEupeHCXi8d/s+RKx7HtzmSM7kgjDQB13zL5NZvTaZ/WY0xobl
xAlyxWs1ps/p6ObbpuT3QIs1aqwRO3Y8bmzcjZZ253t8PLmo0Pnic2lB+LTpOC0qSzJjcesEq0G/
73VvZxjmdqrLn2aab1my//BCiAb9GOyLMjLOmB6R7FTksInK+2JA+jTMKZIkAq3BOm0q04ctaGVq
nZuMyZUodt7k/zBmD22lfJ4/lmCZExHzmmiPhsRPpka15g27aUbxjOf/fXTxQFrgG5Z6rn4kqcuL
wQg/aqCL+DOwmxa4905619xMht7hDXPpjOr0zGBrP4XWVxWCldPrEBx7rE4THysjsXPa9Zs6dVjU
SlDq3xIeQBUeBqnQXpInzOY9PfLq7RvRFuvW0q4s7NkKR2EKQlw7E11RLOMQK6Us4elmd9Suio85
vFVI7yqX56H2+CTTde2459Y393KyDj3hull9cKLZ4u7FO8IBF/oYHBz7FUL1I+nhmDRrALct3nvQ
BZJDSJeowaJgy1J1Vcq3SBU0V+5zV4s99IhVk1lHxL27HlozCccr4VOke56z12MwRSkWxtS9r4J+
RdW7G+MbEB/PY04YRJ/tfJ50LxMvbdZcmEfsUnAcjLa2cROkK1sFO9I0IWZ09YMTkD4yZ1ogi4LZ
Vz97fg3koV3MwsbCN3BKtyfhnoYJVxvsRYaV9a02mWdCoTddOTgLP+GV12z3ag/RVzke4Ves8fVd
ouFn3k03ug3dPZkWtW4CqpIzNjNZIS08Ur+xpIx/srb9jELrYjrNjenUu1nLp4/9WqdSZ7Dlv3hz
8Fb7s7HFEpXqdQL9oOz6xq4GXkL5wivyRCbuwc3eOi+FOVIQ9pqsWFqeWr29uAmxr9LmeAmis82h
hbrktlby4PbDTesny7HML3gD3/JQy1ajZr37boUm3mBZOp7dMCb4MTEZFQmEbZjgRPsDEvRLlPhr
RlO7VCQfU128s3Y5RtrZK4NFMRhYqIn/c6KStSdNU4aoHNF9H98b+WFG6rIJQ+9aYhyL0PZZMImb
Id/25nlKPDaV2UX34y/64zVJH5ABAu5P2Wydgb00fuUo1c8yxKiewREPrfQWxT0BUM5dm3dQPpm5
5M1rdC4y6KqPiZWuzErblCq5KWF+C5aAMMriJ4xnGHknWsOIXyu5utMKKusWJ9lO5urT8jHkxClA
Rz5AjGRWjkbGGTLQyDFRk9kRts3KcZ2neqjf/aoN1g363AVxVk92pSnouM20HJL8kcW6dcssdmZS
w0rHYEFhI4GeIepZ9lp9SNlWpw1po4VlX5nHvIbJyICmfVYdVHFi2xeuVT/VabmT/TwZR4AwT02N
bkvDycDkoQN0xWIQAoq3JGP9rirxEwdqOwrQFx1b3vDc9ba/7Eli830edRKG/f5nhtq4jW+byj/0
OWCiBm6EOrDkJ6GKDMq7YYo2Um0iB75IIMlfNephRSws9wdpnHp7R0oAIkG4PEm/nfzH0DWeaXXv
4lbnPPC2cfiQxum2Me0dGVjXCdwW8VqnQc9vO3HNTR4gJEBT/KbBmhkqAe2sBVfC1qFvdmBmTwyk
QQhXA/BlJZZ95fz0me/wbo4yPPRgXZNaokSjkSgrdAqnWIxg3LwHpw83ntX8gBGw0HW/XZHwEDP6
IedMc5/xtUvIdE9gR9bE3e9b4+izCo8TjiyLknRA+Q5y4l7kD529DiUuj2X7Pa5GM4YDOM8fQ9aO
ywLzAx5OdtAuN3KtKwi0AXkxpefkH5qNvrpA8LkPAlR4HNN+82L3qaRHn9BHxXa77LJm/Fk0jXf1
E907s2noPjtkZWvUtPrWttF+LCYngAHdEi7g2QClWF19OEUW3Xpm7hz1KmTMymGf7xBfpU8S0PM6
E7l/NxH8wpndRG851fAuA2KFfl2zxbopke0nPgPeJSuuaA0inxc2i/fCHcGS1pb+xbf0PnC8T+/4
PfRdbgMNDPRE3EuSGDYgnJoLAOD6oBdJfgTDU9/T71EfU5iRMYvt+LbKU/PB4ydean7F3ZJEANSE
Ko+ys8J9q6EMcJmiXIlCGVbBKLx9iAIZuHCX+dtWltW5YE2x5q5B/WD7ZBb5pTobhRscsrpVB7/F
D00RR+s11D6fu3TKc4NrCPjHeJZo1qlnwAndS69xn/RaHz9KCRw4aZxgE2IAuVjDJF8Hk3y1hNhq
jCsm74+Hqv/dI/XoRctMm9TcLkouFqPMB9tPojvf1MdbhUP6RvS1fddZhB7U4DOOo/XUoazB8VJv
/akZ7gIAdI+aRTgCw5jReLU9DeQO+oSVNQ0ZSDO3venjyT2NXJhvkR27Oxh9HureARFvPRXXFora
1RaNukB8TfY5Oe/0kMie/XBWys75Qegywi1zSVh5ZknQIcgXBvGGwIWU5Fs/Qu6Bz5hTJR3JrIjC
wGDAxwZOoK97NlsGQ/jL87fEzoybEqn6zkpcwXyZiZkzFcyOsvgqUaBF7TIB57Psmmy8GMbITVrm
Y3eveDJHFIVqzLd4eYtVW00fdpZodLyKrPcy6B4CzXn0yHIDxfHqxNnOsvN9JAHFgWfl2I93ENCO
VUwGW9nPqhD457oXriygsjai/EJ3X5Dx7BmA68tWWJ8OKlATXbxVp2ukO0vg3RvgCVgdWIoAsrCH
YoHSy7nxQkvfFkH9PBjyAfncnuScm8xqV5C8l0RQ8RO32y69MfT6SQiWaKWmXhBKwZgKyfOuc+eh
s7rHQBOXcgRCT2LzIo7SE6GC+9AbL6D/un0pKmtla0a2y4suJRrbuIxeu5iF8Uu4RGu/is5V3Csy
bSnKWQosWsPaYL7ZFEqDgr5mG9hGEJikOvrRbID2NmFW/CwL9fjXww7TIeb0F36vZzk2KGRWUY5J
8J7Q/T8NXRzi6JMGoPfOyZ5p8+PjNLTDZehL2BIiGw+6M+9wZTjdcj5Fd33s2A8iIYeyDipwZMop
uhcv7fJ3tKXzVTO/NYio/Rt7fpOi+Z1K57ermt8z8f3Gze+enML0voc4RenMq9nO7yiO9JKcK97b
bH6Dg++XeQhNdWizFMdVwLs+zm+9N7//tS/DdZ5P1TlnX73t2x6GWxCycUqIGVwVgnAbpANojeaz
RcynDJCWfh8GnDw6kUXk6PTmA5R0ziWhqM/DKGru9USqe12q/Mj0vj6UyAkv4UQ35s8nnRHYnHnz
6efM56A9n4haKMWXMZ+S9djEeyQ4C7+sIthp82GKEElyd4bGOv8+bNsM6t+YetFbUVJnYBL376wk
9deRaaRPnRnRMPQ9x7ce9Q7+4T66teAtfQQ+1sachCOzTLjkvy8B2ab49uabARRn9xnMt4Wc7w2I
FKzg57sEXxyukvl+EfNNo31fOvw15R6lPjyN+U7y5ttJzfdU4GbRbM04yfkOi+bbTHCtkW7MzNib
1PTJkPDokV0LHNUQ6gnEn/7ifU+bxzgznkd7nkHn8zi69wcc56NJOHQZMoBKeTbXrdMhN8gp4IzY
Z5g9FDcoocjOjpDuGKUR3ZQdT56ZVTDQcNY5WgRgwWKl/MPK7VbuIKGDLtOh9m0UCGFSI5rv72jW
9Plu7imXe1oD6clCKYqWSsrsKovEwe9hGMc84ZDYOsS0VRixLCoFIAIFJifHSt9NvbztzMwPMEAb
drWJApO6hG5hCdc1ZeCVYyZMGpepmg3EEej1XUS3ues167UuGOW0ekcnMVFXTjy+JB7BecBu4mvB
Q5JUD1kT5WutT+oVgor8ptcB0Hk07F80Mc+aR+CH2fr+WpXWYxdTenYowNd6juauayJvGVdhduf1
jnby4iFdc9ErfGpp/OCCvkYmphKYW85DLJIHr4ojwBh+uitcyuw21w+hKbBIdNEQbZyho+hpsnTV
mc5bjItu54n45wiBgeXXFFEVp+3aEOMJBid57zn/ec+DsUzc7sVuhTwU4DY2+Lah0dTS2FZjVq9E
R2idmqwZTI9PhCyMRaRX9oZhKmMVnUS+eZ/lM1DUHZioVB+PpRyepEG2aK+VtGOERmyttu28Rdim
8oSFEStJGkqA52O5Ro0A+SVxyg1JJiQBgD3ddAbvmvSYawYweAG3sM8MB/XWF51Lem4av8RTgT0j
o4Kwy3qbuV6zzX2z3gZTRoBtHbNQz9le1kLFi6bEKwz/gvC8kvlikwB1iEI/p7Qoddr5K4IZlMYm
FdOIEm4ReYHEtwEI3h/pWoO5H1B+98DX2fsQRiHXLvnSj1jDiqNs7GBvlBAqS67dswzcT1Gq/CE1
EN15AweKluP767Kfiek8wIwSy0HgLTS00LopJaJSNs8GjU30qWBcIfZBMZFWKl9RFQhW/fH7OBov
ffaq28m5AWPjNEa8HAv3OglprAjs+Omo6W4U0qEUbguIDQQz4+d0jTVNR3ijaqNbYWIx6URmmWzB
gkpKq77v2JU/YioFfuCKD4RKJqvv5NGts52oObg00+vpjMsaJ6+ITqFrHkeXeBdl8n4NNZeEJKdx
xUD6pgtslp6tKytUM53cRwZ6vxD/00vizU1maEIsgPjM1yEXmZZJ001vmNjylelbEYjhTFta6Psu
LqLHHzBxzH2oOfox6v1knzWWugTSba74qYsrQP4BXIlJ9WSQYzDMFVU311bVXGWZc73Vf1decw1m
aI27x5OlrYLv6owT13r05pJtFixvWz7x/19j/U/WWLPVn73Pv2fFX9vP9iP6quvx1zXW71/235x4
AxmapTNyQoBomWykfo9ut3+z0RK6NumV9pzdzr/5fY0lHGSGhkkmjUAVSKn1D8Wg0H+bqfIsxEAR
gIbzxX+iGPxjQQXjAJU4ZZXu8kjOGpI/bY/+kQysefZrgPtJeX2BbYtgF8ytBS8taXCh757Kwvz4
5ZP6F+qVGXHwi1Txn771n6SKs1ksTXVVEQaStpQzwKWiZOLECd77ivX/X383488JHi47MmHCdqB6
xGdi/EkqkwQdqX/IuTddklqHsAoaRGHYYAbPSImvKF90lkNb/tLVOstab+27HQPuUrdXHa1UR0G4
sKaZ5pJeoSuf7WRYmm1mLxo9eK6quS2BJbyIyUkVJgkQf/3TIxP906fFNpUkWs92LZ4VHqj5D/mL
0seoc/g4XWUR0NXInWuaiVpAxaOy6SykEA1T+L7kxCfXarj6bRLfW4F9MQbsHp3hKUSI1Us6QUdF
/f2qWcUpMq2tIdP32ZyCcijeNxX6xaHnvzVyCt3C4+IKew+bXwSvxxsr2ltDf9DwydYQprAhzIcg
p5/L1B6XfkJRhOn9zrKTXTj270CWFmkfrSFIrYaASIswTm/dKL0rs/Heqj7HeoYlDIu3ISbCzx0R
jTV4nc6SWhklWJnufa9t9waTm61SSEtsj18Gq8aTVQtza2RG+OCk+i34rJirhu9sVh3DsnAYfyR5
426lnwzbAY4I8h8STfHA6C6FFJNRS7TxZawxjMO3qHZo1cONjSGeNihALKv1wcnz0KxayAavfRdY
uylXzOGV9N5M3XCXIQzni2ejvmj9MgTp7DhwKAP6vT4y3kt76r7KttEPnTj2RtRTPk2Ulzo6kQ1C
CLmxHWM6FNAwqC8mPF+F2CBbLT/jOPmMQ+nsezY/SzaI/QZMya2muK/kiBMrzV5jLzpUFoOqDmiC
y5/GViS2CMUXlEkQ7wh8JUIwV9UZ0sp6aOUDMWrF34JBgMaEX/JfvLwGB9Af3l7PxhfJ6WHxSLIC
N1jO//o8+rQRFUgisW6zrIDOb0+yWJYVuzTAGzTtDkfXQxwbw2mKWu0tCmz8XaUHqSuIK3kir/px
MLolHrPi2LeYjvFYjfdmqmdbZQeKpanS7+CVp8+qatuzOwT639Rz/2vZJv9XATsGExZOl39/qV0+
YxX9+MOF9rcv+f1Cc4kb1/nrQ67xQEf9QwLvid/ma86y2TZDw7Xm9v3vugyD8PJvgI6LvgxlOrfB
39k67m9YoIXD1wjfQgbv/ycXmjtTev7wZDqeTVw2onrTg62INvKPTyYqtMpjzj5tykxWGjEHdlYs
aljyZxZn5IO5yt+0pQjWWBXpcZCKBifBOHITQBA4pkki1gHT3YCGI2YFFszvt8EOmJFI0Lv11ijs
+ky5G7kLX1JPh/SwjOxATR7g2VUvTEWzFUnY2T42MwwixHDtGOk36061Mwc4LC6x5VqoL8Km81e2
aWGTzOEpwAsZLdajhoX2cU+HYR3jIQ6wgJaWghNmamf6MSLnsMNABs/9QfsKVFsz8uuF/x77NcES
ek9XTUrsQbb+DD9PJ142ItufFQEOwxoUMYdWSgiUXNRxTadrMERjZ1cwk2+y137S43Ncxw9BPcFY
CPNuj7Ww/uE4E1oSo4rugrpx7p3Jyma1rbFFgKrWuss4D09xxIxLAxLS6XuupmwTymJa+3x0a4GB
C+Yb+3xSMPq7Gj/UkpHD2cPLdsR+iphbpZ+Yu2ZrH/wCYK3JvhA4c+jRxzemM84psgHEI//XinnX
DURmkXimeUjJPp+W2D5ZfKq2xIAmM9s7ak0Yl0iONXSHGTo3Tp+hR0aQR673KMJJvzqjGu5Yx2U+
9u2YxDEdUt+F+3OEt5Qb6od0o77a9zD7j04YGqzZJQHRwKFnB2TlgTrIa0qIIxv2DFwrrk5WaK5F
4uJUhv4VNbhhLp3GtbxNgb/ooMhHWwZlltNWspiNV2R/xvHGsWBNGn2aAENWxk3cacmbxuoK5Uxf
bDGqy/lX6sjTCX3vsWyUvbYbbzilKu8ujXAz/pR+BxrRGjyMlUZfd/eegBW9yGPTeG6xNDxJBIDs
wvta3Pq271wcwwLExDpc7lpyLXa5b/Xlsm8hTTe6Eb5XdoziO47MNQi5sIJ5N44gVfmVug1rP8lg
M5txvo4T30Vu6yE8ShkzwX7cgEzMIWimndxVpSvPJBk0wIzujTpuIeJ2GxeotOyJS5bp2N20DZ+x
IBTgFWxhe7Vl3S1tK4Jfg2u+QXkJOUisUHdOtykOPbjKGh+ZVkv64ByHBjmQZNPYYIk27TjAlq7r
uGe/r1HNlLVR4xLzGUYvNczXjGT1/otA0Fe4m/WJ9rE4k8M97MOyx2mbTG61a1VunYC9MziA/qSY
g4qAjZKi1Crmy4rAZfgfRk+/u6z12L0t4kw9ibRmaTxg/T4rBBkvg2FhKRF1CXPQZVR4tMugHfa9
Z6gWVnzo4PfuTG98g88Vm/dk7/QrZRfyk4EbvTPrescpuSW7keGVqNpYPGthNAz7KHFtsUjCjjR2
aVqp/mE6QeCjHAF3vWLcHPOnkCmuhNb18kOs8b9f6qIbHyOc8Su7bfJnYQxWfohkXOEqJJUMT7SN
Qj5uOaZRKrNaX7t2mz0jo+63rQ8wcslh/9RWfn8S5EXfaIyDHrPatokxoDgA/pQN+qfrJu5WIXA5
1xSWcK61YNM1SeAswFKZF6Rw43sBxek1q4ds6daNzVrSoyCAIwtstykf+pjGfYlIxR6HZWZV8jPs
Gnk7WU7wlWhq3KXARj9rbK0YKnX+x9AIRMj2Z7Ko9JhiqIcYdoa3tFzlEaXNhmG4GwkG7LAwqsHZ
MPadrH2YoL1qQAD26zgB3LALDIq3Vd6SGH0u8MYb+7w123xtk4PbLkQaTg+sx+c4psiCJ01hZEXI
bCxolAYi2Q7hrJ+eB9IduF5CBnEioneamPUjIArkdoS/CWxQ8qfMwkum8uxUe3W41KxhGOZ4UXCD
XDyLvFfloXWSSVFXOv12HIb8DJilfyToJQT07jvRYrKM8q2t+XWWdcorsVA9Yv+V21bmkcRmb9pU
LmtJ9tWlm+zSsOhZo6LZ/tBxU4zQXkf/Pao0xt9lEtPslW40sd2q9MKnaptMgzHeOBJTENvYY1N8
mXfKdRUj4SxxoyMxpbOqvW1DQOIc8PHFlXoNQBXbwz6ZCBphGm/15wzlBro5h7dAafkRuhSlaUBZ
C/UWtndCrMMCM2lz5w5ts1FZrf9gqXhnQZYxiXQI2nt9SEFshtoMPWow6nRLFhQu7QkiqB81m7Fs
lSJdeK5bu8V35hAatWNd3QHqqBzWSCqameI64MslSgTMGcLXH9lG9ffEmWLZl93Y3LNv8I8V7/Bi
0AzrTqjKetaUn7MOK6yDsgnwtRNcLH0/nic/s4YlMi4c9XZKOMp0MBpeWIQzGUCvjJUVF44FjseY
lDPHR+QKTC5/SoRtOI7Hjap7DeddZpk/KZzGdlNqXj7emqEePdqR2c3/d907oit1wm1M2MJjMiSc
d67uNMTPSAz5bHWq5qIxXQoWWmf4z2Xm5zsBGwJrm6VXmIQ0ge8qQEYzrJyIeg3hOdRltBSKP3QM
qCm/qKGDPep1KgOMnuqXmr3xSOwOI+9l3Y0FNYQ/lIgzM9RKeZFfWmPSkN0Hk0lyia3uGZ5qP+Zu
GzRBq1BiYZDioCG/2gKAYWDLwUiOJCOvq0MQabraOSW0BkDXrfpSWNEQojBL8xYB7jZ3J8eGOKca
LFm09LQqhk+qRxzYziRQISRN3tMC6OW0JHeEGV1oi/KT9sZOl27RyQMYKLNcWn31gTQ425WAnj5a
i6380hsC1uKgFm0UHHY+rUtZJVQOiR6+2kFYn2w96ZDAZZCE9VEl507IR6+vEK9n5K+INRpk+5jX
CutI3iXtKmLyqVtkcWPxql+mQkoMKTOCqWud9mZIgQAxS8ZZB0F54EzBKr/IoLSMmwJpJ8sOkuEW
WjAnTGZmEkFWr6r2NW7TmiEIoYFiEyKufxkj4i+R05PfhtEBuD/qp/CxZTD4hRzI5JXu+kyuZSsn
LPJTwaM3hHm1mpq6rDiVgbYj4YKWylDE8VeBgdukw/n01AE9XuBbwd/P0HWBc7FcajnJ9NMYbSlI
d6meOmpRJwRYoIUrl+wwGDWnQwMozyMYAuK6tdYVbB0y2VL13Mc+y/6QhGTufc6TlKfyEHpmsGvC
rGQ5E/YP6NDA3AGrXpnCGl79yskyJJJ69R4CdyLCKorMjyGXsBy7dZDK6RWYx1cHQw3Znh7uFKQT
sfBm6uHCGj37O5OFqAlANGzQ42jajmNkzHOQWn8RFrfR84xkywFCmvYVeIq3n2IFQZ64d2DbYVNm
YtH7LRLd1i/S9zIkRXkO0gI2YUlWIY4XaWS0SL/c1VwXy4Y7YD/E2X+xdybLkSPptX6VNu1RBsAx
ml3dRQRiZDA4M8ncwDglZsDhjvnp9UWpWjcr1aqWNnelWpRVWmUwGAPg/3DOd+R9E2bjM3N0BNBj
aY8QKqgyjbS+IiUUQB5DlHTeG7oKiM+CakR0vR2Oj8RLEAzhtl6zE37B/tGiSLAzQsojdibGl3Jw
gVBrePzsKVB33IHw1vSmkBhvi0bfmnIMT44Jjy9iyhjeFgR4PZiW5xa72MPyguavbr97mX/R8ckc
CxgF2vwawGv/ACzI1eF3eEmuuPAoDLM6bd5Cr9ePrjWIU+8I+7ZC0v4UiAAmNMptSCIi8WbOWRJg
1gOgmh2qzGnPt2dMt1Vq9p9ON4do5JYsvGLKWLEEbHzg2rkaGUWYsyBqJsdZjHDXTvdlWSHsNLSf
vKDt99YzXxWsY33JB9g1ouuY/hvWWxjo/mghfbke7Qro2BxcSrChS6gHqsVWFAciBmF8cRcCXtQn
+ODkeoCFAuG7QFEJd2ntVF/cJPK3fBz96zIwc4F+s603vGeEnwxspFhSWWlBzFAdxyCNmmft5cMV
Fyti0Gw01oMU1tES2MgCUbBYcftxw121jmAo2VZEQhtiLsu7BG+xbk2eMAuHn0koubRV6hXvU+/m
JyVdtoZ+FkzVatDKehc9gTjwJogoMgpWvTN9I0AtuWns6UrFcwG8EhZOiKnsRuToJxrfy3FYGWBs
Ql1yY5FNfhgVHim0GO1bWDLQQkThfs/IMHqfyrYi+i6Yk2vAffm7tJs6YnOQPPTkBL3YcWU+ZGNC
/+dzhpwHKeNxRxCWBvnv24BfubBMe9tdpJNdphibcVlspgr34so09mNAUVDXD+zLS0SovO470ovJ
EXSkwEJM2OnVnMCKWfdTV5K7JkifXyguIsX2+QKS0OknGg+KRdIKN62L/BUE08LkrarTqwTi7a1n
xemh5AN4JJ2ofOB+gTJO8DKojBBWDUU6kyvBgYuVaXi0RwNfW0NHZZWvfs7ddroYpdtm+Se6g/8U
pRrizA9ddFHorPCN/DJ7BTveVgL6za5QVn4nRzAQTupZEbss/5gtJaDLGov6TzOXfzBhu8yj/zQe
D31TCEbyIZGxtvWrr8POrAZ5eUFgeZqUJ6qM7hbcaxMJE4gti/5+S0vmkbQ8tl9//cz/aTDPMzM2
sdgHOCzHnV9EFtJ1WaBWetm1gcRTEPjOAJbUM67ULJhYsnOuP39/xv8dxT3O8utf/+XtE7l5lGng
sR/dz3M1YeNH+unDid66t799/b6ZOr9VPPLxrcrKv53fPvt/8LA/xnHmbyAl+J7YgEeZxv20X/J+
40PEhUUN+3cD1d/3SxirQuQzCCBgVqC6+3/7pYAc4suGgSUJlY0IAWT/3//zp7kwOc5/+vPf6p6E
mazu9L/+y6/7JT8UQCr4l8uzcaO/DOt+WluoVgS9N0GbyhKJC6AiodJov1cORnsF/MvoiqOjp4Wu
G0vPT+/UP7iA2NX9cglR6/n4vWzeE1CqvNA/P/lksBse8ShvLCQ6+/iSDYeYcEY/rgmzwsm7Wsoc
gabGkt5LM6PBsswPEkSTTSiJQtrgytdQrqnYzrjYsXgvk3tFcgt3eTcTx1Zhesnwel2LTAcR7B1m
HjE1ygwhCi6vkv7dEJouaspLkUNL/yhSOjOMSvxAfyEabplG68ZpLFgAvaev0SkXLJGKDpw2E8wL
sBFEA/S6sw+M9NEyW8Y8kpDHOzUn9onFjvHo0/yuvaAJb0ZBI+mzg6RnNOtdZhjzU56xM2p9QiCR
5REMXHr9zp5N9yokNWB3AWodFgcT5HpSxsXvQg1T7OEy2CefakVHysj68UCwUSOu2hg60c7xRbxL
Mk4jBVIOXHg6B9+D2KFKKhDF3LOxTORaY8olZcngXdNi3s9Drk9dojhGijat7qCLDiDlZvO1drSG
6Owa9Uyofc1DQ3scX8YkSQsW/mP1UAv9DVGLS4ifDQjW7q6C2rkKQVntk1zp/aAC6Dyt8d3rzfDa
7J3Jg+BEgVb2umcvV+SgfjirJ+wz1YRcnPaAD6vAQMDRvCMxudjZMCFRCLZBc6qpTw5pOVV7UAXj
YyKafEc6FDsO1S9bTfTrZun5uLVVmG9l7Zkbr5Y6BtRbTbsCx0cFfvgUFkRLFVLJa2EUZFn6qHhZ
DpFyZOhgjySSc54rx8VN1VunmfBaeelPmCnlYyzpC0s+flUtEHtpqROfcrI27HA7gPOMvK7X39Av
BN8uK9RrmSMwmxL3KrAQROjL95zhZ7luzdC5FmjUHgdmqiz5+i5CN643AnN25FYh01YcOhMkxUA/
+vZShisX2tZDkDDEigZQNxaBk6Gh0wh4tUXurc7G73nQC2sryfA0eYvNuo0KDYptk1qjW2ydZanQ
kowMGLdMN5dzUPvivXbi7t4UNXNinznzbr5se0bUKV8ERivMMzp86jpNPT5f1kVEbEynrK+cR1HA
z4+mZsKm6KTQ0jf1NDQqigc3JjfWMNodbuQcCjzcV5QYBTOJA9X6+C7nKetXQ27bp1xZyvpOKTmD
rXbndehaASzSxcvf9aTK27HKiwgeZvmoM9slJrHFgpW5e2BMP5aOVKFKTSNsQUGmNDXuZ8Ygdz8n
bnaN+Cg9oLorqCIlLWTSiuHshVDRTTeTXNST1T2hAg8/8ljEB6PxlshwEYbUHNwUj7pyabjavI0y
S+vrBUjghspZfRNxySK6H62z2SzuW7wM9ZY01eyH7VkWOX9jfU9kXPDQjKH1ViWLd2thaNjFacxb
OAX6Kc7J4isHbZ46GkOcDm77TEyYeKLicA4pCmDym+YujtzigrHt+2LcSY28DUhcOek1MjpLfZDa
VSdXqVAALqq8DBxcQFkzMv7t4he1kPacz+kP1OEEwzmz2S8bC2Lwsqc2W/C3Zfm8AUZPylIK0Cp0
EdNhAlGTuU5IK8AYMs3MaQioVNGUD9kb37RpXtUxWhlSbMLMjAxUWBsm60zL0qKJCXmUdDqRuIzn
er/1w1Mn5+q4iNnS29YpUPEEhh2QOhxY313DDW97tQwHuBHxNy2A1kS5MYyENNVjZmzieOCyobuJ
38iZueTlduF4RcczPvd5jcomZmodRy2E5DuSqC+QHkFCUkxOwFuNT/bcqVTbRwhy4WYw5teZ8Q7y
pYQ3BjM+UKVeyC+wwsNBLyBMRt8eeiwxPbOOmelTC6K6ql/48qPir5ZhStbEWYViRwosY4MeDZe5
asfBG9eV3+IG6lnSE7jGwuF1koOI0NoV1qUbqzF39m33ij5QOxsfQOy3ypHmS4sHCqzEYn9kfYeF
1FnCKOwWtYVvq2/GyQs/tViaswmpNN8Jl1Rt+poFRne5XAaXyYQFlr+WXbVdS/psIn3xGM+MIVaj
w0WPxbFr93Ou+AXYNWGlrdIF9s1oMc+FKU0Q/KrQhZTcMx3uF0StZuWOwT9wD+L2+mqNmGaZtkEx
SmNXeU1Av3g5d5gsNc8cPTHejDz3+3UzDfKpyLrlqlB5uOUjIwUqDzoiyUuSymXMgUdsW7gCD9od
AbbT55SpIK20aqr6tmVTxl6By0EapFWQ1uDeknyTpqwBfUHUKEZHBgdqjcihPlWzGrmbsvOqwnbc
pUWPYcwPPBBWgefAgwqlSO8NK7S8iN2+vuy8RvNyoQPVYwRjbxjlBJ9kavO97WfCvPHchfqHms3g
ZkGj0azNDgaTNhMqIdaI6UvlDE5ECG13ZxQMCTpvuk1Z691D3U6eMc7+Lj3217EyGU/g7YMmV1fu
OvVDddJpkt5on/0Sb6fhPLH4HAC1ZITDFplCl2ci7VxZqWfCXsc4vxIOO8xgSU9MOTdgCTmQ+xYa
rNlIKgg7fcS2O56HRfLg1GlRmKOKuy0h450dnEBgmXwju5/I6ViRiIykLca7iMmUnJ3ynmkIEPDL
XIqabJuZSc2SU3xAtnWxk5MQOSfmqroQYZ1c8nw80NsOceUfO0AmO6a79rqSkrB52g+6/7wObokn
AIjqaZDxUYFcCiWlJ7FkFkHwwikHtKvhS0UdRCGEYS1dzkh6phLxNdxzz849UiAFo09s7PxCiEoq
RCw289JVxgb1q58XxJZOkHUffUBq6xb8EfvYQUm59wfbPDG+GRioEXou13nlw9YuyQrXK/he8Xio
M4bPwOkXqrUCL+QDsjyCLeduufhjwABR8rmch7LPgOG42v42kp618Ykyx2tFqeKtOq93QYUFgYO5
tzW9D3Lo/DuHHcWztVBSrtshKy5jNckwCjlytlHaJOU7qTRbXaRahKYDHrlttVzOKFiHvap95zFH
0EKquJ3fMM0JXoDvKBOtZl82URF4kzzEU+YQnw6Bng+PG7hcgz8HPAn6XH2FhU2cOVxluAVizOcH
2HbEWlCx2866xs7ggnlp1Kk3wlRvZvAspzSv5I+OqBlu8bk1EYeJ2ZT7qgYvvsZDxk0sG0ZXnxTZ
VeNNXTn4ElRiYCAtq2FYmCQS93qTmFNQRzkje7Z488IbhOo8Y+BPQexuXYZ9DwMAMuMIy4lswnyw
7eEYeu0QbC2roOhoyvDYD36JybMyJypgD+iRNTvFUcY5Ku2Qrog2egQ/kpreNy7qfDhajhLEm2Mw
W7jpkAXLreJpxgJSX02QXVrY8mM7MgsNXaAxLNwpWeG+XhFZwDCcsTU+IGPxGbCYlFGb0a51Bp00
0ANTFY81P59JqI7pHMffSiK4n2G0gQQl5IoBpduNyaFsaOxT1RpfppXHxyK2fs86M+rDDBjBXTdB
mr+I0WG1nxVG941PW17jBkEDu1SiO7jczPexLu2r5cJQC924O1VNTryaGzfws3jpG2S2IIomz5nQ
r7tlGgEpiEnGpDzqIxm27iMr4Bbb1l/3Y9ZlbvDzRIMuM2QiiTaNTtVyHDrfn3tBgg26vswcIs8s
szw0XfJeZ/VDC19MhNUDizQOVj8NI4rM75qYn7u/fv6LnvDXp0e3EjhUd6hUzMv//6kVLWJtV8Vo
QEK90CuIg69PvPnl1V8/y+8d7a9PE9qXjtPkedzwl6Zz1gu838UhGS8Bn9EPWCrWviGMYO+kSzCs
i0Gy/7dDCNM1x5PN5p/0o5U1lOMLG1KXmN+6P3my6u4L5ozXl7ds7TkmODoEfi+2TaOQQUqu1z3n
YncrTMBd299fxP/OY/7JPMbyEA7B4/1LedTjV/lWJ2/1288jmZ8e+cdYxvoNfa6HrNbj5/07o+YP
2a//G04eRB+AOk0LpR/Xwd/HMuFvVAzM3BDd20FgBj+ppFxAoQSMXEBh4ALd/xm9hp/4y9Xgua6w
PJsURKRaAmLpn6+GrAgyLXIsptrs7j3wivuqm+x1Q022DY1q/MqDGdm9F4Z7dgGEjk8lFobUE3tO
CvxFOMPMzcD3ku0Wfd+dJtViay1xfYBAWDFnKKazHyfetYBRfOAUarZdELufyo6b7VJOuc+PlN27
zmJTX+cX0Rgircx7oedMnzvMY9dto2j0emCFMZtB1qL+tJBYjq92YtflhuRE5SbrkWRUtC+OMQCz
HD9iMh64xQVXlJTDC9Bf5CSNtNmwW162cMaRXa68INu23AJIMFKOOtAU508s/h25JuMb4IBdTugu
WLkZ9boOk+qmmBynWcPfl+wAjNC97uMgq3cTs7SnWpnDa2iCrIGAknUHGebxo9llU0nhVRRElrZe
ep5Z4zdsiiaWwR3x8zcdJ8Czqt2MKFGVmVcT04/VMM5na7aGPe3g+NFg0/1uiJL7lS61vumKyUgj
0B94FkvLfY7NUZw6IYzHtPDNF6OpmaKxixkOczuMdwOYuI0SSfIZzOzu1wnoGn7xEoFCwe/ep4wk
mgAhL2q1ExGcDGz4mOt3r5fuge05JRLVks0vGYQENAgaygJf2Y1dMQKGkEC4fYzDtaTjguOSuF62
s6m/iHy31MFJ4yAa9HgkmcCEEEb+DnLi9L6fMmM1ImCxLvhpSm3DzWMCe5bxLUnb/Dhix7jmC9Xn
wCQDmgIP/+cmKX0i71UYDZOmdEHQEoVQB/c++pZnCRCbRYeBZc+g/jQMv1qzf2tvcBInJM43M3M/
kj7SsDA3JTz4vYfL6IpPFJeLodtttRTm93ZZlmPqYOgFoE3Wec4XVTWj/94V9bQ1xaQPRcMmiyDZ
x7Yd12OIBgmuSXoLLHqk1lXySRLHvk36wHnLrH6+yuDErxPcXluPKkf4Sn8zTflapVhZLZ/iiI/p
GRcOYRZ137FWBS+cPVR499WU30obM1fqHnERJT70HPrycdVPQbUiHqOHjdJJuaa2K/yV1En2yHWA
+gjpwD3YWq/e02HkxxIVzov2zeDR6fIG0YOwRLDjL+HjlJNga5cp9Nh2a7Z7EpPdM0lBaCwo7eMV
86nsgAOJ1VrVeM5znQfO2a0CgZWmvYCSqoa8Ah/6gzmUcqvYDONJmmL9bpYV1Qey3vDRR8XHAj/j
RpF4prrs7r35FhogVsG2gMSTx6aFYCJIbiWRs3TPzK7upyCY0aOxBd8wwR5eZZbLc5Y543E2a/dM
NjENGakYCz8JSCmh8NZ9eHHOBAtQEyRF7vAYhIT59ZWPW3Sc5vewzKrHGUKB2tte7rzz/c5+pN4g
BGoO8CiolOz0zYJuyeRsChDwxKnv3+ToxsEdVSQ5kY4m2m3R5O1uTFoC8So3TneyL+obEJXicajs
5Bgr134oKiIEldGiGeRN8W5TtFVVZHuttTFVlzi7HijwzTLm1t2gEm+Xjxj/u1RWHzlfYT7VWNjP
TOq6EyRlQcG0tHskr5fkpDI413W1kK6giLpaMYw1rzxWYHsa1eSKdW5+soKCwJvAda2ZGa1lPRpY
ZsG2eKWx4fr1z37RVXcIkMx7h7RkSfwRop4j1bD/lJSVKfCBzupjXC6qpcrUa5+MsnatXFj+fXDM
W5IjaMuaFkj7NKgNaTjFLqvGVm8ApaZHQTLwfgzrM+hL9r+W4RqRFBcTWthZ+ymwqjsv74A2ceFu
4FtmO8W/Vta41A96YFDUaQQgVhbeYOxMrskXDD4KEWbXYxIXW8tuFkbv3XCVeJW99zvXfC+Wtrge
Bqz6eR13u7Ry/Su6ez5DO/FOcdgWTIRzhgi+rq/qmcQBBuzsdP2qeoca38AbMNReODU0pLTdekH/
LffgSHLppwer8DZpa6eRkRfDp9NkXzCN/Y2njRmpi0UwWMPkHMI9ajun3bm96yBdzW5swyEXPPaM
Owtx/35ekhoDWHwEc+bSr3qTuelKY36Z5WUsGluJurNjBNJRkhhyoxybBWP5uFT+hKaSxqZJ5Utp
zvahlJ0VeSp7v4yyyiPtMCxlGfZFNCYOcz3GcNO2i53h3sLef41EFx9iIbuzwlXqB+73fpJ7pgdg
gwmsWTE26NfVjNQyaOyTBY4rWDWoBZeVp4Dwo5NoiCLy+/zKFnUQIC9AKrKa3LjcZanJf/aNU+2g
bB4Vsi0Uru7cztGSUoJHVtDNxMI3o2RMX75Vc1kdsb/3r6KUOlwz6Muu87kbdnVqtea6FkZ733al
2i3tGNAYOgF1wjD1VxVkn2prM0/Bqo+MaekN8VV1yYATtxogLTuySylmjKRE5tpnA4JPzTmArhf5
7GxrcuTZ9ngfdaPByXjdeMPSXK9kDRbYHznEwrCf16WAGdcEN7wskmESd84fhUZUtY5DAqLWVjxO
z3GcfoZ83V8X14soe67dFJBBodv8jRtie5959M9YKCvx+6aJF9W0F22xfceIc3k1kpagUb+cjrlQ
7LIRqWHiHMkvEKFC5hQU7ru2i/h7whOvEguJeQCHEBGX4W+VkOqp8Yd6n3gl5BFfHz1V9bc4P5Ln
wq2gJSyj+wPXWfkyDo7c2v7C5iEoMcvvSxYw+7EOyV4d2EwEvHgAFAAG61vOAKSeZTGcUdcja6Mg
e8Z+WBwnbUzHlvUIRtsWAHTldhxIvntiIA0CIbAzoMmK98plrPhht665D5JOR8Jd4q2u2gGQnOXu
itTdLV3xNHtskDvCbn2XLB4pVGTrS4IhMOFgqls09hVJ9qP6Eg4ZtEySQYpO3samybkYeCJiuiC1
e0bk2fOdIVpxpKt1DoWc3X0Gse4Nli7LJ4eSwtWVIie3Nreyy8AELzaAXxUEd95iWCeM9eO2Ym9z
XTOrRLweI8goa5ip5Day3LPPydBfAYr4gRk/zdgjxObEANFzP3t4WQ4S1WJlU2qdCd90tnUytlcd
Jp+dsRBOrkdOlVBZw2OHXv4JWX8JjX4atqM1nc0E1Zcfag1szcvZZIB70GMiNgWgCeZpMtwKbmXp
WojplQcNp6zyl3fYg9MG13y+dWCen0xZiG+83xfsu9fXxVrKzN8SLIRFLEGuUWdOCsrF9+/kwFke
s+Akmjsubmz03mecw/GdaVnBqTLr4oRWt0DTIQv3liuUaSXjN3WiD6nu6sR2v8gUTyBdxPWNmGzr
7Pa2d+xV6X4RuhReez0BVGywsgeh2vbqYsBj0oCo8hWVaXfNbbM8oGxB4dz6H0mPxsyvCS9LnLw/
d44VvDpOh987r2uGzxz01EUil9dybisq/0xkh6ZKtEaGI2fuHtjsIALXgNmafh8q3zvArZrvoTvr
JUJGdyRdPY5qI6yPYgJbPQpd30zkAzSeH9+asSxeIae1e+GDMpkLsSPOCRBHkrdbP/OsDcsehs6p
1ZyVD1dkJeME1aCwSIjk5oyaM0OpW7jfTFoZ3uYAlWPPDY/6sXlJWRt9D+uyOJIbyhdYaecUWJ30
V0vS93KFpDC9S2wWQFXv4VtHMfQRz2Wx9jLOvZg0oQhp07DVPuf4BDL+qvEBu3RD8i0wYqpMaA5s
iodXpRLwaQUG8U4erKp8Yys23HKiTkx3KXkjE1nmJYw2Mk0yYmmzulUgxw/kTf1jEcrqiE4L0SKD
74NwLeuIDLfc2JoEoKkq4v2IiT80JTfItswPfvk5DiYSJxQhh7zhR1HCmuh3S/UxGynJ9APByKsL
Bh5pfGNAnRjNDTvpZlsvI2+fMzo3hhuwf0sLdTv2db1OvUa+m3xhSIW2hkNudyPhTzkJUJamnGhD
AyX73AHMMIG8JNn8EMeZpl7Iy7fCChdeCqv9ql7SD5oxG2q7sqI8BnM5hF37RODleA9OBgJCWwvr
tfYb4zuJ2v2W7Aa5Z/MUFqssLGW4XqaKpgcXz60iFgJlpUbcXYBoGMKw2AZynn1IU6zu6OSGbC01
n5cLcP9lrqeRb9bo7ZoLmKGOe7a96RoDEjhuFKQeXha0c8GPkIJ/6MLTVIf8fIlTYKiXKMwYdPuj
eSw8hWffr74AJO/JOH0MmEKvPWvIbjOORIg39bzXgZ9sZ0cBkhFNd2B93722ZjO8QZhX2FVj79lg
Aod3oYk/DGqmC8K6ZgCt3HDHx+Ow6Rj8a9Rb8oQTtnr1g7inNnLdQ2NS0mKVAX4QwoZBL2ETgBou
lyTe2jJYr9Q1t3jI3+HOBrwDMLRpM0r9JtjGKg8+TDKQL1wDd17NZex/Dz3D81dQcIpnSYm0keEc
nrtxKV9aeA67Ga7z3rPF9ObVacXZUcBxLPvZ5F5WL3eo2IHIu8uE8VGzAYA4RTAfE1ukof5yWJhU
3IdVqN6SOc52nhrlC6wwxAuLJvJ8dqqNV4zsNzrbJCMcUsKm7yySreK2uevcDt5i3wzqC0/mgJ3V
G/2VHhx97bmNtxn7GbBWMdvBK7KLdofw/UdW1LhC0zROQI5m4jZILljNUmTkuSHVAJrVp5E03B74
42IfVWzbW2Oeq5feLahcF7+8rbncgSKWzfmSDH0uYZTiEtLLHOGuHasVXDZ9W/idvKG4RlEqIHbt
VU68OcyHdrhPYKGGsHvckgyGKtgV1qIeckkNC8aiqPYVluEopIvB/2qxLCiB73gm4vVG+P561kXy
7OTIJGIVi4DN94COsPbslavH5VhRnh1bwppehkUMjyFV6F1vj5wmSy6eK3uCEDZYOVbhnrMoHpez
u7iSRBFpJicC163rWpPtmVpkqrp56R5MOSC/WFg7NiCEPPdtcIhoJLNYmG/AIgrCjvxl+uYUiGBW
NjNpBg8d2vVNEuK1AqdjbUTD8n2F4mTZzqwzrznH5Ws6xfJ58Fv3kvhLYxB0MB0JN74hrid4woji
HwPlsunqB1ZNhl2BF5wpsfIO8hnCg2x4sfwO3DAaupvYmeyd0tbCfmwsvNfFisnH1LBnOxmUV0bh
UnVm+YX92jvtxm/j/BaORcJHG7zJkQlImhuwN6dsa8704LwONl5sKoaL6wvBM+aJ0SgIor/MHkit
RqXfIatQRlk9idJsj02hiUyvl857N8hFjaYlp1wKC0xVyERaNOTCkrEJx7Je86opbwFNPWQEB15n
jssva5NO7k6OyP59VP//bf57eaKPhh6R06xDLvbHE1/kbX/6w+Z3qdtd/6Xm+y+Nbv3vyrLL3/zv
/s8/BHP/ZLQrHM9BYvlfu16Rl7ypv92qt88vnf482v3jkX+MdZ3fsEnZrBE8dKDgGZib/sdYFxy4
DZgBcMOF0ICk7o+xrjB/w7XPsJXmzf6d2fAf5leb/CeHZQT60tCxsKva/xO13a9CVSu0XctBvelh
Qkczyq/w84qjI37Www0z7GTehQ9jr+YbEHRo+Gme1bsRLgQfmWEr1z+9Uf9Aacea7tdxMs5djOgW
ZnBeOA7cX565J/hgIMlt2HlOH28zJVz5VtkjNUI2WAAlMdwW6TpTY/9SIldaNmC1mb4GfimADBej
6e3MUgK51kqUr3EbZ0ySUNVCnJ6Tbh0oQY+kiWZdFxWb/P2Iblmt294Cd2iNHVeABK3zLsZ2JbpZ
1RxTwn8FdTq9zY0dPldmXqUbgsmHu1nPYB/AfGVXGWNq6EIyhlgDOKZ/qR0/27qWO0RBVV05GXxL
RuTzuADLWep3RGbrtEPtvIBcj3TcfAylsk64evI72m//G5KididiA/F3JS3uEDQMzRr9dvxkDCWE
uAVa+4FbFozkeP6iSCh2JuN04BT2obNhcaIKug3S3t8OEwxqihbifa36OcuYY4+S89gaWX0GBmVS
CCq4Im6UW+5ledr0hBoJ56aWYxRMDek8gmjtZOx5oIJtVEuvZA6KwMOTKqc1td9QmSFZCh3ESpQ8
aUlgM7ihmvTY8ZJ/20KaxiqCLcxTGlrrUvKXGopQjKk3oyKGiH1xdyAa+wKE0P22wzoRNXAd8C+a
LKgSgJfdmPmbAqNuhDWQIGxo+Afb1GDqM+EeHBScFxtTu7FU3x/ZBRAJDkNhvaBWXPdube8LZqxb
XNg4FqvC24VuGYMRmrPdMiqSFG2nSZAQJSXBuobzKa0h2fcOda9veMaZO2p9sChW7uel1AVpX6UT
JbrnXMUZlNIR5qbIkdMTuBExbHDCy14cic8oHP02+17RrCUIZ8iaZNq+Jr0TXPtzZr0jB6g+qU8Z
qzNaccUKzEPPMV2cTMIHy4jQyeyc2yGEYqQAiekYRzTk8pguVfOtQkTCe50rJqsmSanLRrmQFAEy
pXSAptl4Hjd9r7mtsP1ezMIusianKeqIrA737JAMf9niC3ThurJ2Ez7pCulhGjxUrqHaiCRMM2q9
GiwsZjBEGovvBdemEjjXdDsPdzZur62TpHNyTBJJKcL413/VXUBTG9vsz1tfNOm69Y34fh4D83BZ
Z9QUtoRVLlxQh8JCpYjPiWgn5DDOY6MUTWbAXmXmzexz3COzA3vY8iRehqoZnsOkRTrAImF8KLzJ
vngVHTVuApdR6nEeO+uraSViPlFZz4VI237XVZbzg/IsDrf4U2a1ErqFvrFaZte4D5jgbD3Sqa8K
DRVwZbu2EmxvTKKpRIlEvrezuqdgR7YuTeSK/CMwtGf+fc9EZOT3q/S2XAzqgPnTS4p3XaUnpqc7
CSl/28+2WFVg0vdDGoobz8mzqHX6U9YVGBiYYpzCLitWuNMoO2mTomoxun0u23PtLfq2zc1PlFne
ig0WVq2uTPYmTvHr2vdpkBJekQ9AfJtUfnabxka3m1CFknVNEFA3Ts374kEtnyvDO5szSWcRapnx
FOsCGDNhKA7Ntp1dYIvoYfM8wIy21GiPV2p2rXefYfKxtPvyKmR8PaFKZc2jrU5EFl4P76ttZgti
ig9sYB3UBA4RpfnSVQnnsaZYgVX0hM/C3+p66O9C1txUdhm7HKY2w3Hply9Jtl4OrM5xUCoQaxva
s389CIfpSMFkDixBshmrhK69S6tbw7RiGCWixx2Iff4eGAlY1cFYCFuhbqKRSRArdUbVn/WIDHyT
Nm2zmrIOPKUa0vXcNTaGZ9JV+Wah+OBukbwHyIkjo3ZJZggmXpjrm2t8I7wbk20/BWWTYrg2WVtM
iCyRQ5qHZCwAejkwkpN435d2dQFDHLsy9a+l7aW4bt0fnE7ZucbztStVmyA34puiDwBbprWMCejZ
wEQwWefpBE6oMbfqMzNmkp5x6Jon38PbvLJjas1NqvC4MoAfkuspHe6zOSm+4agpNqUvyDBNrX5H
H4HjjBzJbOeiWhn2UrKU2AzDEJzR+FXPPp/Tepgstaejqj97dq3/xt6Z9UaOZFn6rzTmnQnSuBj5
MA2MO91d8kWrh6TQCyGFQtx34/rr52NkdiKkrI7sHMwAM8AAhUJGRaroopNm1+495zs37VgHrxM0
A+ueyCmWWTUXkfJLhaCXOY7TEENMdUDFSjN5g/p4RlE+g73u9NcKXSZWG2wdJB/1Bxl7/tgUT9rY
Vfk6GkFKIuNNTekjNzQN2vkdU0erIksFQV6szgOyq6VLnVhAEOUwbianwSPZD/XN5Ba3gcn0MkIm
57dVrt2ANwuuRm1YtMFM91xrq7dN7BukMPmiDqdNGF7mhkw2g2s10P/YmeymxwUdh/wK0cnr9bda
jt8m1nfGs5JSQRfTZTyTf62NtbjQ0J6vYoJ8fCGyIwX7iMKwsXduT7EchCKgAR3yJUejdUjs8CE0
0ZHWioTFIRhYnkNTkcRotZiKtTm6y8cKpWoSb2H/bGLOKFs1deIY4RDzM00ZGKBk/DaGYCuCrlen
rMWljNd8SRwZcU61tViFbdDsKkm3hW9o2FALmmuQ+gCYxvkLMUncyLysNrnDjc3qIgDx2+NhbKsv
gx1heSqL5kJ5YDApNeAcO43alY5rgEf33ENoV+HGTRtno3cC+nthORdo2vGmJZAmtInXNxfW9cj3
TlcGS5do+tHaaTD0N+koQ7KsmUSbZoOAruX0cKBcaGEJLV9qRA9g2zFzuXHiytskqNPdTVkEw1ec
QtmdVLN+0L0sfW9Hm2YbW86l0XvDI8G5DvP5saSvaetls7bGjlxfqQfvejR3F45NkCdqb1IF2WaD
nda7Np3x2IhuQs1j50zDXt/TmcC8LxLzxWOseOx1MV7T1UqHlVYVXsz9ptkI2RDxXk+2wB5va3wf
eoZ90N3eOE91EnzPyFrraWe7+Y6xVpyyMBnBZYKVbU/uYaHT4oH0HppazHBqBJ+IILJnNEyDYofR
0niAc+StoLj1i4xu9NaRyMI3Bnt6v84cT5Z8CQWZvq6rnQWmvIs4aqcD3ux5V+hT/0QwTn6gCVhg
QqR8uJqKot2KFm/pXunEsW4wd8/nNJmm713i5LymjOjuGnKd77wIUjRJGg4a+zzo0LELuQUK2z64
ULWugqgo9hGKqd0kesz+M+NxwrUJMnmKLcC9ea5nB3vUxnM/5NZFX8T9reahBFPCCW7MtnQJ+XKN
A/ZqCRB6SNd1WJdPpkXoTGlAt1fhVQMtGi9JCNyx1uye+PnUyqncI0Z/rHgA4wUBcfDjZgQOTUOz
Cw3NagjwUcqak8Wqo+uYoQMBi7BKiXC+CjxJLGiGw1MQA0LXckJkorT5EvX2AogqjC+m0/ew0huF
njggzG8zEzJp3LBFsL/hWCUNI2UuSY4Y1pkM9QMD/8LbOmaBJ8Kxlq6hlaxl5r0kcWVssGWmrDPF
tBOA3rZ1XUVvFC0kOzu0/3FpggtjeD4Vu9wemsuq7tuvvLTznQZzZU2nq8Ddx0VcTRebhCHMxs6J
XnUwqtyUYyOuhlbvx5fSFGN9i7Ogzu41bKrSVzRJliQ2DnhrZnjJsIIsMZKoInpw7bLDAoOOgRw9
G/PmXW4N4XmsIJjOdNxJTnVIEZwHK9x1tJFuq0kYX7vSs87dOOD/nhrhPREc6c0QWBDLhbkWvY2D
k+w1xzJfaovww5Ws45ivo3LGO50C9XtjMiANh5JGTx6P9d3UGKwVM7pmCrbWYFWzVR3u6jFlyW5a
s0P9mOsvaSCtL7ajO83ZRZWproh5sMzNnCBj3Cx4sQ2Y7mbDfDaBfmyHiAW9PJTNitn2FF9WhB6N
fseAM6Fub5uNyicHj3vK22tNiWv4JfvhoTQSEhdTs66uwkZGqFk0Rm61VkmD910K4sv7Krysy878
ms1DtCsMr3oAcdq9CI5EYJCr+q6xrdtY60m5zFq/al33oKBxgtPB15V5jv4CqGJ4Dgs4m05sxw/J
3GtPRlXa7sbxJguI9zTue0UCSu+55bWYTec2RHgVroxwDECIZ5t6AkBHRR0d0boOF3XbYVLjFr70
MuwximnOjUVg3Jah3M5QpbyOZbLEEeEORvOX3BWWZp08ZXY/JmM6oRcVPeARhF21ktkUHMpmblhx
JLFgkfsMyPxN6/PxljFNQJJS3RCyaApM/K3Te++dW8l1BC1oS3gRuCagcg+N63WPQ8KbkxE9/Jhk
YegHo2Oe4MqV+xj6wi2TqffQWuJbKuXd1ZSzN4hsa6qruPpOmhgN7XAQF0WbOueZfvJ+DnV9Y8xq
eEgNkwhiLY2u2sBObgiXJFyoIV56kxuVOo6BNdDJCqtLJ8yj254GgG9WMY42/EvVDfbn7JXgVOsW
XILaTjPM99Ytm+ueXu4lI43HTh/jcoEvTpQHudltxtJz14wkxDbt1IwdI0MjM3b6Os1MaiCViCdy
QgRTfroYmZN6TzEtOXirrPl2SJ3GttrfoUGenmNqsatChTAN2kCdOkxS94oqj1F2Rk7WrFXa3rSs
6hRAMfjSt6z3siq75zhuik0wq/hlwtxkI5blSG3AHDnRek8QQ028XTG7ih/R1Md/zp7iDkt+/cQZ
y0SbMFdRcirMPnjIoAPugf4kD1rJc9VGTs5JEAc544TUzyPTuJE4JoFY94MP7Sk7j1MlThFg3Xdr
GNEax3ohzi715JWes+eBNArMNzdMOWHB/GoOetgijp4D5EwaDxot06wHKqFUCo+9ThWZW5pVPaqx
qj3OXaNxn9pTdZYNZKsEYMG4kgApCkzTdfGE8Sd4GZQOft4LWV8Obdk4NzOr3wO5KKlzhJMzM/Zy
0M1vk9QNXkI1cL6yCXN77Z0CwpTIZ9q6snzB0khyEqH2j6VDk8bOVXkMqdQAM7N28IESNPwAe7dx
L607T2P1NpzGvuBOtteN0fanOe3VS5d3/cEgaXvVCjfYwEzOLqZuYe5GbXlkGmKsyjCunhqpx1vE
AdqdnaU26nw9QFy1Vizx5Ro8BzliiPrGKw+Akg2qHyWVDahtWnVDaDzg9SqjVZWO8XuvA+ryGn0i
5heHyypgchWtSuQijylnSD8MsISBOtEiAt8GUM+9FXCgFhFxYbSA++ZIKlr0VXixcZZJwQMUGzOf
QWvLu6l0W3IkQqJdrbx+b9O4xgMvp+Jlxvj/XlKDXka2xjJExxvGSF36dq8hfhvj1zSksWWU6aqT
00s22nAy2ZrXg1Ikr0SJvhRjD4zfy/3UtPd6MIhdCKXqQMwYrf6wZNwBJcvXnPKYdiTbRJ17p+LW
usaRlh/10MK0YpJ4BgInSJGhFxAZUcJcxuPE46DR9NvPedOVPnaaZZsiBaDEuuRJEp1Lr+VN0+bD
2E3uKQ6nyKfp0ewML9BfIx6f1wqx94x2rcz5+aw+kCZln3pOUFsnM9VdMsmbaY6MHXsz87pAYwas
DBPxmGYPu0zzLASeZnNtC/166Ql91Z3AwpBXDYbpp1qRXFPZLewJ1isAfy78mqEl/G/lIeVDIs3B
E1HjbNF/m5VvQuh60DMJ7dobGueW0iCDCx4R2yySmM7/INsLhbl/nTDe8ZF+kD0ekCMYZXD4FKkk
hD2hY8D225XNwWroJRJvJ0DAhr0A71O1X5PJ1E/gjZBgOZHGAm719q0Zd/UJQCyUamCxNxHm+5Ne
kcK0QhkrD6DU5QWwy2Qv4qk9VEqvDrEVuyhzEdYVAwwUXxS8p8yG1TXNtVZtbLNdOPcyTzd1r01k
uVlVsgmt6ZvH5MVXAh4P5kr9TWNOfNkz8L93WJlWjiS/ge1oZj45u+k2JFl129j6fI0kId6R9IZc
xUhy90RCanU7a6POo1fr/JVmFhcOgVwMmzO5r+wq+eJA1/ZYvFuAP+Q+rSqaV0DEEN9ccyYQD040
WQyj9Z6aC+Wt2bKZKQKlQ4kjyUwNoD9C++IqQPzJhEDWmHJsnDoYv00yZuOtDARyvMnVLlXmVHut
BPiAQr5+1mMKENIMiO7Ik5jFmJS9GaEJULjrHhsV8WEg0gxmu9OKP9qXynLzYzbKYWtmbKd+ESXV
BPMiUBvLjHjHSyw/a8edgl2X1o3BxiP6KyPz2gfoh8YDYOQQFRkxMCs6VzhyeieJNzIjwQ5HXlyd
4fHl+ja22xH1E/P7Yqtl9PIOfRQJWrJVidIup/nREf0Uao8Qm9q9q0d4V3uKaLxaUdLfIa1qYob+
TnwfyVkfqGcQZK6QGtmDn9Rx957IfN7N3eA8p4K0KHcE/72VOFCg9CXoTLe2WbJuJXXkNZAPnSXW
AQn4HbwySuSBoTMmfNerHjvLTF57TZ/mtecOunU5tk3g7Gda/efYmoun2gQQoiVFfU2wCsTJ0K7b
2x53I+02BqQ31UAjzuwXzFOqvtoGdJPABeNsGJ73rJVmBOJkxKhiSnPfuiJ/IIkDV2CBNHcLRUsg
0zYyGinqkrswM9mvxisnbqWL8Mcr75XqR18PpvlM+9Leu7WQN2Rg0mJIBrc6ht2stSsFYeCNroFj
A+UVjPT1htGBNo6a5WtyAL1pF7DZm7Acn2LXYYOghTqdVG7JTRfdxpUkODksHO+cIm85hhAqrdRp
Ul9kcjyBTZrGC8S1RJfG2HResd+05ToiXhiNbIlhaUXX2b5FFmEimhkmEt9iOWn1GkQTSYl96RYE
d2EhhwA5iZvM8tStOYn5kcb5cKsh3MEWayCkwwa/U21lfjFRE1/jcrI2Max3fVvGYvLbzE6uGaBN
nMsH13lWVRohDXKyAxyp/qYhdqimBWlE1qF2R6YuBmkouC3hiF9NMVXWWkmtf5oYNdL+p7jeRuQA
7vQoJj3FQwJPOFfqoenmRtyW4BI1nJ4ifAsM4I7r2DKM+zBYfI9kc+b3ScwoftQCDtCeQ8AFRjh7
jemZg9SYm/ZVUxrtHT5s/U4QmnI9aXZB8izc36/z6MZXzpyQ1NjXrnPSYbvRxinapLiIVW18IeZD
HNB+YGHP0WnA5e/ofyI2xR2YTFrwDbz+/FKBt7EIC6dgW/V6PcBqnaMCMy0RHUxk++yRp63v10UW
sxPQ9Ryv4YMG3wZNLQscLxE62exRSlNcmoaaT7oo5J4Bv74L67w9sLazAbWe/tZaXRP5XsnOh0FV
++JocXULz0LuR/RCR2tQ/eVsRt1721lIEXhs6xX4o1qiOxjH704C8qrJOp8zRJaslaOKi8Ka5d5m
3fZ7WWb3Fg7bvSYKJI3kCr4VyUIym53J2lWZXlwklhyp0UB7vRiV3kYb0OzlHUckut9Lwk7am+4t
FskMw6CU9yCS+C9yTrZt2NdPoVokwChhGXfEstX2KtWHTcc9vMcorL6xA+XuKpGDd9ZmwwTomTci
3pRtdINwur3DvGczPWBtKVZWZ0Fd0JUi9Exmh8rgh0AnLWIsR944Y0E3QZ/y7nmmrbZsyL04uR3E
60ByKlnBIczu8NCBm4y8RFSoecr5doTeukNqxdhEj51bhlvFZaYb0V0r7Got0hH2VA8bs7FKyHeN
Af4wgsGa95Oz58fCa95u7XU0MO7yx6co6Ml/jMvxhSOze9URvnEzjflbbcDZSjuEESAh10zqp5OD
MPU+Hsxh15QSa0fk3U8xlMPUyRblDq3LS9UST7EyhxFLJgrEM25U6gpH8vJMlfKtjPcagXU7bHuO
r0xoOjocGjLES0XZ/iyjkuRlXYe0aJljc2dR0HMSyGycKi64vFU/jtU+7m0gYTBH2q9hOjZHpqvf
yiYlR6yC9HodhUKeBqe0bkfaGc8FNH+w6kYQKo67jG+ijqdpAJHGqopzIS5Acur0FNDBifeqCHpt
hYwUd6VRtlq8pu2OSiq1hylf25QIB7LkikcTZjpFp0fJEi1gXkMMJG8ybcGwYlQPzFPVZc79RQYN
fH6MGtfXJckaLnbmcqebtsVuGgKkjJXKnx0zwLwTzN0mcyb3HSN2e0AIgUyf7f6rjt+yQZmUgeVL
yaDBwWlTyMqEuZU5d5xghBENh1YAaxB5jc+SaQ7t3sp+qWyYjEiulXYZaNi7LXokMQyBdD6p0WaR
82RdQXZpo3u7YOYDiWQ4x3K03sphGl9jytZzPXYd2R/4eVj/g8Vp5yUuKT/mOD7XKfPLBaASPtAi
pTSZc854aORYjPvOlcxhUmWy0aQqOg2arr8SsObmm6EKMAM0ExvXVHjOJbEe+oFfSiOky2vGdVSZ
OHJs1LdgB8BTNK1dWX4ViqJaJUE2PdZuKpjbRN5WiIo9v6iBMwawrYJ1GQgt8JWM51MXB6zeahDp
XnqEWBMegy/XTif5jbgnQj8cnYkfetmS3UqQ34T03pvsqyqPI+JOlYlWKYnYxVZYEhKClpzOrI8e
CUrBOk2tEN9oWcINdSzjS9Y3zFFEkR7GXo7lSgUawbpAUVC0N+3yPwy8dKhKY/GFma1JQjUDUQmh
07bfEMkVVxUT1Fs2L2qXjO1yFWAPai+VDorMBzUyPtFvFpsmTbRzuJyuchfgDVDRUa0t5oObATQt
gLZMP7leL95Skm/ZxDJvqwWwdtcg/Ptga6MiWHs0hw9zrht7FMTjFSbmfg0PiCZ5Hi0ZibjxCVw1
eLN6sdGS4dbS6IxCwOB03T51FOH7KSjwimuFtlGp0frDVPffjYpsmo5y4kosqzO8M1R9Ui+OWl8J
RIL805zYeKaMrtWfdNy/Vy3MmhM+L0JqlI6AErEbBmCoCk9RV80k5vXFsUxRB7aRoW2ASOaXmSH1
b1lF2mpYuc0x70qUSXOdNOsqHmKfBL35WxvCUsMKLS+bGagq9Tpt4rIL7f9v+/z+X4l5MXhdfqkN
Or6kEPHfhu/fq5+VQX/83O/KIGn9ZqCoYBjAeGyxauIv/kMZJH5jkdcB3KOd/wOY/x+GT+M3rOC4
Ok0JpIq2NR8D1bKK/vt/c39bSC6Cv/HQ8liO/o+w+J9YWAu/Dhgfj6fhoEPSDW/JF/nJ/WzTV48a
s7AwLOR7L293Hv6KY5g3z5htyMGQup860DuTBoiMywPGSPUBCKd+LNsex3nytauaK1iL046RZneh
anWThMTQ81vEftlpzMer1sIklD0pt4Xtiz52sEvf66c9Fi6Bww0hEkXUWgzJ9a8FSB+JdT9+OQQk
hq1ju5YGMquPv1yC30ghS7CQLicMgzFjBO9FU93oZJT/sysh1ULJ5QL24D+W9dndHWqNIfs8t/zW
KGmeFviNtCMjat+oQv/XlzI/s9McyyHtBd2agwDb+uET/vkr46Qz5JQhml84/TcZ1Dhh8uJRTTQN
Gs+4DHrmE5lDZKNeO5Uv6cGuUd73KxnW0S4wBnBXHbiuWH7l3zpjGjuhD559226eQm04oIZ/QXRo
2RWCSKd8bTgp48iIGPIUNWCQEO2vHQ+kVutIV7r20myjdq36dNxYcBB8mB8vTj9/rev42QQ5Tatf
t//mdhvLN/ezm55fHggWyUmA8hzb+MyPC2wZ9ZOpeX7pursowR+QMzavIrWtymDnlU9V7rxo2OpF
RPsKZhEglvwt06Lvv/4y/mLrd8h0RFBnSlxLWLOXWKgPXwbs9TAPbaJmVYdVra4ZzmvyCVIW6CIj
+5Z16cECrx1n2QFO2Lm0J/y3ANFxT2ZkNYhbs0OxO8b+aNc7K5QvcxI+55OBGdq++5sP+5m0IMGc
sAgxC9ClJO3jE4MAn6arpWpE8KbPiJvoDOKwOVu9fl9rzomm17ntgHV7zsU8Okjt9QctQlpGQ2BF
5h7qqsTvDUAwNOIwTUVI9Z3zUDXW6tef8y/fLp8TFIRA7cSrZLPSfbypdgiWI46l5sNhuK/IOdwO
eY7qdxhpHnU4+FqCFpJBx+Gi6AM283Nfz/dAdTYdlfivP8xn7eSnz+J+ol7qDhRRGoOBHxSY2yqw
wp6B8grauyt27d9e7sea9POTvVwPHAU5KnxTUuifHih8m6kLOtTzTQV6pQsJB3QVdvd84Kmw7hG0
ia2Lw5YeApaCelEK0UtDMBc9ywl3UZIE7SaEWE++e/EUdJSlBJvkSXuecWEciE3K1l3gjdvAjm+h
CXe+SmCvm/PRVa11kTgBDQuD+KCmF/jjSqBiYXeA5ZisEdbkG8uqj1mthVvsKbT16A1eKJfeeGnX
84rZaLISDZ4lZc43v/4iPi7mIEeXG8NxCq6bY0iLfe/jm4Z7FD83X8Q8WxsoJlucv2PiMh0//fpC
4q+vCWIY9O8wQbiQaX/aNoiRZ6AX8E6biTzEffq9sKHMWm7F2NszGW+20WMyDoRVzZeqm+5o3HwN
3LyF5hs8N8SUF3b7hjWbhN/0osnEWanmNJbZ7tef0/rro/nxc34il+hM00NR1SmzKec4GcO2TWWy
RtH6FLBBA5vpez+qCL6MNByN2VicGuQsa7eiATDnxZqOrXblWK22GUf48CY6+FPTNjmt+iHFR+7C
c6wda4/qLH3oAGCvCXK66ksceFZFo6uiEbfSRGXxqHFhR+85Lc4T5T8D6JU2TDTc8IaAMVbdrrDK
x1ElL0FUCd6jYXqe7O4Bf7eDRT/q3/OqxwsHeX0bdHV4KJxy3qZ05X99z/76EFHt2BZVD9s0vJlP
b3OqPMoNs/D80A6uFCJaW/Xr2JS7oBLbX1/K+FfXouaQ5hLiZ9jGoo3+qbQaE87XrVnCJmCQvO+6
+XGOK/NQgeh8AOFlIfYhwLWYTm34Hsp4WJdmW62ExwY7KAgX88R83kzs5obj2t98uM+6bLngduDC
eiCMeZs+l31Z0hu57RJukeTZfgq30tYOc/3lb+7A50qFq7iQkQViXUMaKNw/3oFGpGHXO1mIdAiJ
5yjHiwmshc/BfjfHUelPbXc3hFX1ktX2l2SYbm1M7YmORllaRbepZ6zIdRMXGxBmNzg4oiOaq3TV
oEj4m4LiX31Sx7XYFHksBH3oj59UJXAVRxukn+uUrCpxThxgvrKjipkeyQFMbORW14ODi1n01zeJ
Sv5DJSMxVtO7cQg+Y1eGvvLxyj3OsrkMS2JGKvlAkBRLDLFPHkDnQtwxWWYKXv/NJY1/dU1IzgJ6
FTssbK6P1/Sg41sytUH+1cEuF0tvJa7GfWVJAodiSvucdMu0/1JHFioa5wWPbERwxCsgY3CLWlle
Ycpl4GAioZbrODn/+pb8IEl/2AOZolPfUeBKBMhU7h8/H8QOo9SF0rDbdX6ckHRrB9sg4XVB+YF4
Np2zA9Kq3TCK98RGpDk7zwymMbc7wdemnmmfOBZN5v49iaJtPurkDNGA1dL4ZgDqWkWgXGw6lF5V
fnPYbzeSUVeP9uyy5K/nCpxEghQFmWgLIb6D7WC336dcP3eIRIx2sZoX274Bagp6G+VLk/7NNySX
Xf7THXA4tsDctHl38JN8vANFHIP+osnut708i9y+nV3SHQu6dhX4unXmEfjBOPNUjfjaYVOssxI7
dzNhQVZhe6ea4c5qmCDpMC/BQlnrUeDbVZKxJVnXskYsQuD4sGKiegxbBbAB7qQPKWLbDMzpGB4e
ZYiUIw6CF9cG3eKE7n1vel8NEZ8MNDUMwS4bNAh9AnVzQByE835+Y1JVofyrr5ouRt7IR9Pz6wwO
45gksPJIfhxrXF9K+ZpphitgmzulnFMJCpdkDdwfHoYp7GLz1ipMZgkmYUYIhTGU0kZV+eiThzxu
I+S65ohdj7/a0w/+NjThdZk9ydnbxOr7rx/Gv2yykJ8QN+mSo51uWp9Xhs4pgkLWJvWYWNfzhS0v
lgArFOzYC35c6X+3u2r3vVwg4O0P99Sfbqrf/VN//vH/DnMVShWTku2nG/4XkvmufPm5dfLnT/zZ
PIEFaWM4J3zMoR3DuvxH88T8DYAWBAtDwDj7GJILEotzMTu8FJ40nQXb9UfzxMCmBfLc0Pkmf3Rp
3H9iq/q8wS8fDGfWQo5zpGF+LtWFBK9oZ8OwScIQafoQzSxS0FQNg/6ilifj/qc7c/P76/8zNH1Z
ln9eFH6/Hhe0bcpfyuGPi0IWmgiyMgY1swUamxL4HRInE7SBtNRfX4kG1V+vZbs89PhDgZLZ+qcl
GNk7TqkoGohQ19N1mNuMXeowMvBji+qUBmF/6mYzQTSukPZiQn1zMozmbTGmoIEs+uXEzRt7Apbw
sqRdu8AkqWweLYBT+LldYpAcJzT2nS7aV4xUdoAmGq8ySn2X2Ryqk1GiCyq/awQcrsjJMc6526h+
a8q4RrZqNfpNnIk2XLfxTCM8kdZ35URwY9whWYK3su69g4r1PXTY1VNY034ZZPONVwuGTqqeEDqi
x1sjKutvE2fWDlCx9f4CMwcqjjTy+CidhMcIjg23k4hq/KAxuCnG3e4kCfQLUfhhAWrKFQFYTHY7
bwhHVB2EnK3gPzTveaI1e9k6lzLkeTBI7tswVDkWk3Ne6F54zag6kNahkomFXdyMY3YcI4HsIEBe
vEiYtDxKFoH7bcLYfVfY8shuhLDSw99RV02Nf09DXRRxFNc7utuB7lDnGx7sRs1xEaOkAFDwaad7
bWqfYuJ/2dKs1J9qwBeORIFKF/9KFUkCNAFxc5RiCTRGNCSaB1Ud0WwKncRoFqmVdkfz27cNiXzF
IE/PpcwmTta7FLUBvZBRBgzaBmK7Eb4XSQwxvEv4h4Vsrg/lRZspD+YpDMwyanXfsbi4cHJE8K5+
O3QGyWZlw6sDYS8U6SkvQkbtTvg6BDzqoHhc3yq0XTzot2Xa+O5yR3EDEWBkRfeKMKS1Poo3uyOy
M5WoROFeIsrZoRxYCBTA40Vr4kXAsVHmxhtS660JXhvYgtoRnPGuIwIEs9E84QB+7wP3ihzld8Ci
R0gy+7BKEX30Qb3qo/o+JNyN0CjMPj1423THOOcYZRBF8LLz3DFTJ3YmIM7zmMAq0f3ECtrrWpH6
pZVPRQ+SnQEIEpchQzvPJLirEp/5nrOFtUq80uji1gvJD0CG6m2QV2AmchkzxB6zcVxmV2KKwisz
GF+joH3EeOBsiIWC6IBFAnexdg7M8Ij7DGk7Wm5C67FZoNyBZ7HIR53wACqpxBsvnlKd1J8gIMMl
4HLZEL8GtrWjb6nIpTIRyuFwtqoSIwQc8pUzCA1luOp9plTDmi8WCeeEtJkR2kpDh70KyMZbpUin
z0prSe9r5RnxCHh6mR/7gu/B0qtXZGfl5v/ItnmKvzVlW76rz/vmz57kf/9/anM1DA4rPy3sf9lc
/0fx9pK/FP/2Urz921X8rXzFyXzZgql8az9uun/8P/2+6XrmbxyM2WDY0mibg0n+j03XE7/RgDFp
P3uC8wqe3j+9zAb7sQQjwayCgBCsEWxef2y6ZNbbuIA9CnnUePwb/yiZ3vhUkLn0f5gh6yblmKfb
DOg+7oJtW7dOGY/NLhoYcyZ2/lrgmthwlGBKTbbGtpyzd1y8qCW89BXJCbIzKNWAkoFSxyXAZ7do
UUQP9joY4oe+5LX96Sb/i336M9F2+YgMdPSlLOCOUG98/Iio6agc0rDZuTndNIj3cL8jasYp8o59
Xb8w9r9y2s5vQ9JlU4fX63/pA9DgENwq4IDLPfyp9SBSo3IHqOW7IOQDAFLv10sW7cqMA2b1jCm7
IAiQf6p9h6NylRh8jl9/hE+1yo9bQLNZNyywPrjiP9UqrRWLJsuzetd04SJlkmeQhVdx/XeB4z8C
7n8qiv64EM5zjqwY7z/3tGHSt2qaynpXlBTmiryorVTVU1nn3ha6SLyenKBc105rrvphQNEd6Ixq
R3FrFwaUSVIAN6ZmBi9tYg8bzM/6HerDfr28F3iKx+ayK8pp1yDQ22gVyxkTcbmxnQpFO4avjaxC
qr5O3NQak4Yo4EZOtfOVFvWl3pAGYsV1sA8LdjsaZRMZ5nN0moIvWDt4WnPmAchotwgWxisY3O+G
Oaebts9e8V+6Pkm6V7Prfe+j/M6c5eOvv6FPTQBu3I8WJ4MraKwWM8iPz4icC1j/McEttknuFqLe
rwmhZ9jusLIJEa+hSXl4SHrvb1pPn0cmXNiyTap5stxpQbCMfLxwXnkSxpub7Fys5RtXLRwhd1YX
FJbCp8ZtkcrN/ZpywD4A3EfnSpbeWrq4fLwMBUAWhduOZFVGkbxTPyb6XoDGoqyHaZclAVgAT1Bv
IgcVv+81/2lskRB8to9PGzgDFz4oTzWKns9NaL3zLEixUbbzDFH4uKLsA7N9qqbeu8uGDn2NJMVE
BSq/ovSAyGNcDmm471CLskE6l78vQNa4Le2jIx3MoC27JkkqrS8nfhu0z/F6NOdv//S7Zk7IOdZm
ZAxE+HO7DzC8pmOazXaD1iw5tSwKNO7S329048A6qjvqM83KxPHXV1560J9vGKBBRhqM6Rhpf/qy
OwEHn6jgbAc9qSJpEiKYF8OB++dXWdp2FOP8ciw4Hx+pIiP7SKuzbIdBudhJgjeh7USvv76I+7kv
tTy5tMykANax4JE/w5HLvJGSFgdBFSJ7D2TQ0BhsKZ5CoohQSvKSe9rA3kKDY1MYc7rP7ezdCK35
FjPYxi7AAQXwpdaG1aOnUba2iXDWXGTow7cpfiqQQWixgCmeYRRMW8bUV4LUcdjGHXOOkfK9R3e8
1cxBbVDAoF8p7Z0+sr7ZxijWCxtrU8b8a21kG0dOd8ztOyKkvICft2oYjROy7QWq6q5qpLAXPw6u
lYi9bYHeBcNnZSE1ah9GRvUrUQ0JwSfJaz7Hr3Zi3ubVHOxhYuCIpDxuREdZ30VwJb3iQhs9fd2h
VthmhNE0IXVlV7Lm1iYlP0wqHjiD57sIEYP2Vfbq9DyDVhp+oVs3b/vMO6Me4AlUKP6keVvEYL6G
CGGOKdQTSk1vPSyr9zSl7WM1Un9bGmqzcSzEOrW4WOYl1osB0gzduITqSTnbhqPrQycUAI6zGuKj
/Vw0IlmHXU5ntRwoHmISvIgE1pBrJ+9GxC/9g86eL6i7UKk7Otjf0YThHYCpEA5DT0okC/fQVSBN
2UB8nAcEiTTak1zM/lbQeGsvMl0fwUew7qw22rKW/U/qzqwnjizd2n+l1BfnLlDMgz71uciZGWzs
onwTSmyIeZ7j13/PDrCLTCjo6mydw0FqqbvBMezY+x3XuxYjhEZwR22JgfvCBGxX4YHjoYZJQE/O
jDj/HCrOTQFMnGNY1ovItf01wQ/8H02rwz3Jp0mr8hM81Qhk5M0lAcbatdI7RgPL46qhASNZVP6c
njJEMmAsyyI053Ys5h3jh9QpAS4WLVItLXio6IEszFn31VBBtceLVl1ikGqfuxo70E5be0FB/yJy
AVYpSMuTWpAyqk0hL9ycfY5Ko7QcMuIrRGjz+dBGD+TC7Fi+7GB5QGjBXpFcGV/bqA754iSiqp5U
C5o7D8yFsAmYxxCSCfZC8rOz3iLD80m2kJZJ7uCoiy8bKjhzs5Xsz5Uar8bQvzM1Odv4g1zCaWvd
yDXitCXh6ZkZklVPH4bI4KJiNnoJBRZtf7F3h45tIzMjOKvcuEYcJbizXQGN87RrzY6ddT3Ed7bc
hrOIHa7UHI1p46JAx8aH3BmIICOOicmMLaIQDoGMD5HE4xFI2GEgA66rukQzqyX4ZHJsPE97PlYD
h/qMMR3UXRL4sGyfHaQpfP5K5rjkTSbPVLX1zzpIlZcwZsAdZ7Npszq4mx6cxyWKaZhoDemirR2H
91YNtL2oMSBnX8vY67znqFl+fp45TrEMGP2bW1DXLcfCOlbMSceL+Z2gpm8b9u0ZCirePIQzZdWD
Z58hIvwgVcJgWZQIgPhes3XpzIgPnMjGtRoXt1nOuTL78AGacqiTi/BuMheMzT3UPXE0ZAvOLA09
blCRutYiw89NIMUlg+JMUbGIJAPEQyPxFFGyNWsNZUM3JDyLMztaRAVWCUMVLc0xvzXgGp+8kwNM
lTlsVgD0i3sCJ/PDILvulRpmlPIrpnlNGsBlleYrSD0X2NMfaYwx0VR2bkrQNWNc5UtVobKgS1y3
xdZGZsZH6o11acV3NfGVMGcMzmHyYvNiMkqNgXnx6+qWAhSOsTHRtjHHTREb1+Q7iAgpHBXTDu8G
KaAoo1HqiFs+7pRNMJKBKnCgofOO2zEz62J6Q0SbHsSRKALjWrgCy1Sv65wHm75BrjoXAUiemZyi
QRJ1Z7YXGlRAxLZhYh3CFdrtmVLeyvDLnxklFYnciyGbYKuUDKo/Wjpbx5jANHuTDQYWlUoW3Tan
u6zsoQaMz/kNOZnLThr5V7YubWCOdk9q8XWA6qP/MWZnMBDLC4MpDBqzY38yWeKgF4GY6cGJgFIt
Jxjg5DDaN1aMTB6slanJk9j9qhIVC7viAyBik6+CDDE8KUqCi8wBqGkbQDidSqAxZVZs8itaxEPB
cMZRNQ2qS+5y8KMBeiSwA9HAQoodBqU/AXJOmI6lWbUICMy6jE1XOhieOGdbobqNCDVwy7XmEFCI
r4uS822QcsItH6tPFpSuC48LFnAsrib7Gwvr6BY+1bRI0WaSk1HMR414KXxc6XADD+IEalccIGuM
zmA4AtBQYG5CmKoWUzgMSVAsuGijc8mNhy8yitIbK+F0I56tzVCnv5v2Slond6HtP6Rjf+PKCJ5F
RkkJqWWphbdB8h7HWHMEYIKNYAg0owXsiGBaBLWPXtNTMphIgCErhX+0FQLXUDtfTPBXAFHE5wZ8
AEXhb+Ic/nbcSXGBlSyYD/PrY72jZlQZKO71ms/4tTI6zM92jIlkDk3fAthMVnUMh7k+zLxlPnp3
PkyfcOkoerBqFVieapQg1szrE2owBMk45K0L3nvVk1l9l5xo/AydTn4KS2y/8PL6M+NA3po8J2DE
U1FuEW5g+CoZUFe2mJjzG8Vl3mWUN/AurIyRNAmYmggN8hbgs+FbV0oDx2Y3Dupc74AoR0ORHdsi
gYt84uRiLC805lhWlt5TVna8u0aK+0VoqdW8jVwN9OBYrSAMG0+ZnJThfMDYizQvs/Jo4Su0nXHv
1QoRW3+DkEVxETAWuugpVYKZjSl5Mus+rxrKuX3s6cQoRUuCRi0Y3U/mSNTyPhwJ2OoWlmSlSOMN
hLH1UrX049opbmMnsRAfR7Wq1cwO1htG2SC3qta5AidOQBGQ2wNTg4nNXQiMMopngoZIUZpV2Rgn
1M6/ebHX3Ucox22SwnYXHTxUcxKo77klOgzD96YneJYUH6MlwcAASwhCmJBiz9kNyMVHaUBlVqby
BiRaJocLTNq62kYKKSJrFbyrracvCJ6vJLgWpBIDUMnNyoOtb2l7fFPPP5e68jSgG80m7L4ocneC
RrPNiAh9eMeR7nOTI20BNF+qvcJIRCNtwU8g3Vco2nE96tcIu6lARWU47jVItUBtQ3DdoBYaKNKm
YDoVUqGEUysynzGidyEjeoaxDR6UPnNWvk/8pEA0tchSf/ii1XohvvAIqSYeiNlT96ELpWyuKnb8
FVZo/VQf5dtWxVRISnULQRkhFTN63z2G1TBvYAiYQanXUUYQ7CMrseoiIiaZHC6ahZKK4RJ2XJei
M1EFhtsHin3FqJdSmzlrgK38K5HRGw7BnaVxTO2cQIYZgmsNNfZZnCKlVibsW1jbZwUJ81rvujuE
G2DiTNtr32bHuA4K7lLaYjRxBeI5RclbofqwrkyFtBBvPXMIsxvFv4uM7FaOGmJkQ76uYCeZ1bLF
DvWr/mRqKwWyhRiT5V0h+nCWD8o3EshiJbdGeVrJavmlkaI/QnyaV1vrQh2ck67EqAGtjc5DxvKW
ME7Ys8qpia6FOR3rZDyPGjxea9c5dC32DSXnO6QTzwgw+qvR6kuiQO08L4lrELY7QxLGJG+EfKMW
0yBA/z87Kk1wle5Xrca8K4RDF3oX+ldyqeR/BDJrnxImL0VlPtbZYTms+ptGsjMCLNY0iSmT+7pl
f0Vgo4T/K+hukkJi6rZkuzESAELHG+ZdBFMglEIapWXiHORi+wsJkohmZjrCSCdEfG2bE3tXTG6F
HTGmOrb5Og3gSkUyZhN7ytqVAawiHvaQSv4DfOS3ZYkfqpCO8KDeXEweHQE+2GUIdwqxVz22yYWr
0133iAlIrqEB0QZpCYk/JW3hM9MhQ6hJZC1jT4GImcQIvovyNkO5cd52TXfp5RwppJD52GmdrsGM
uScDlcmZI8f9ZWTW0aeigUGYWYWl5NH86dG7WsVk9MvJy5V1lp4FLS0WR2fawLMdiMpzbhOr7OEe
DplvzF75P8oAygKqFvQhHIB/kKYy6iyxmxyUxbZxV3GVMnmQR0ZUEtTLzmK83rT7yTeXNUSoJySr
DxQheKtYzJAyuwZEleEUUj0XzxXm0r0oVBk6yhNMZbTnBizKsyESPlA0ZZpMbecVMRRGwcuvUUJm
yql2csawpHCuynDgBJgxipHRMrFUcx5BHC81Y4DFzU+ZgETpreD2Q2wTr+oEWIGkXgopQrofdA4l
kFMLx6cqxW7HxTV8ojbVryff6/ScU19338GjGK8VMYDoAMaExEeWxVDA83IqZNhW64VDtGYmhERc
o2Br1PVtkVMUDGXEeEdJocfW8JXrEYFeX00aTE3+1Sh+t4v8RrYDhTNMoivCjMaSpaVpWTdR613B
ajTOtcSSNmpcNgu/gx8x79orM5GqhWrXBMC192UqZE45Ev3wH0Gd+A9mD3LNqJmNg64FtpRaDLJA
X2LmfXImJK5JSkRQapED1TRNyZcilfzaIPYSkIopCWsUzf7UIEgpueVpWhXOXPdEFOiL/iA578Lw
bBdSP6X/+yVyOgKgplUa9FQF9mXsUZ6DWZGTAs8VKYdtde5JRb8W9meCLljUvwaT4aWOT4uW46ZA
f/1OifplARTyJpoZzC0x8UU9d/erarZdGIEaNevQqnQ6nKO/qUriJN8sABVLjNr4ZivTtAy0d8pV
gvN1vypG+i5U2ZmBU6kl7d6ak600QeQ0a5tRoJmBUV+EsIZ9CjoTGYMxz781cuguXRnRgEzQrLRJ
+9nJ1TWTrMrt22UtUYHbr9ABb1GgmLOAW8l7deBGbZiqz7porQsjIAoGes2RBnKHJJ4g1PGwrm/f
Urze3i2pj6J1RntCVgi8d19fS2uZdNNt1pWr2cu4YHy58PhvSpzd9BV8b60vdYu0K+NN4LXJ5u27
v3Ka6RPwAEy3T62s3bsnLKpW0+ZcFzbBWERBZw4HavXODn9lWakyg2MzbOqeL9pUeFOoJ4kl1qOC
UF8DOcSiDPtvNOIvKif+Y6jRXnz7vZTXXowBIzYugDGq+2LXPev6FCnAa2SgalTYw+qU2UPkcAFK
HGMSKOV09g163ilMDFTPRGs96eNhDZNgPuu9opkjevhj/Jt4W1ExFX1EkCtsdorAe5uLGYcycOSc
MxaF37LcGO4fg98IYe0s7ouLd5ZAXG93ZxmMSAPaVlTwgyTmu0vQqLC7umlUrRlrFrI2DnoPRrrM
XD0AC4cDVlpzCwblSy4zYydbX8oAHFkbdOew5/2o7Q4mNYOZyrcfax/UzzIYBhzMAJbYecjr7TcE
bXDXnuVV64SZRcjJCJ7NAlODSjouU1WPm6w48ymS/a7Veb6qMj6R5CeUdAENKGVPYYo4bhbnqopo
DtwADJtddEpdzuow/G5WG6OW+8WoE4IgTq2BdVCJcSCPglnCa8KlVHtLH66iuYUUyRzOt0Usuo4R
/CHQlDKBric11J2ayK1lGfpGN00Qm5LQfhWlLNG2mxxbOMrl8dtro2ovPpnoJEN4rAHZAge7tzaO
0vYMC8j5GvpTFHmMwptb6PeASEioi1lFPUckPKB0kCAc3rby9JqUVucIfMH5YVuUamH5gxm4RMRV
bqSlARZk2Yq4eYyISitk0M8pSQActqmEMtv2nj2bpnx2t50FWgo8rWaYNKVl8Y7PTh61DOx8SbBJ
UAphiWNLC2pqDOxa5W2jGtkMmqczsJ7lUgktgKhxAM4Sxq+3l/Ll5ge/jFCkCsW3LDMjtvsUSThq
DIx6xRoG9hO1Y2EE6iVIW/OdG6kvLY0YGYSUlw6vpVr7loYuiFuocZSv3ZSqYEjcowzRuCqsOn2I
R/A9lkVVKhDVZQars1kalTxM4wxzN4HKvsv9O3Dud0FHv8lKyPciUsAJhJOJnDEleae+fVZq9Oa1
mDKc5JK7vL1ar300Gni2LBvMWgJn22tNpWSuKlLe+dqHuRJeDz2YlWmfz5OKqLNnnmypdc0PkS9N
4Jmm8B+GxH7HYu1hCLEMFrAI+onMkOkv3QR8vJWVK0q+lvXsXnMG6MxVprmbGDBUN7x3N3UP1jfd
TgP5KCPnrcjAi3e3iJYpDOuYak7/EqxvlGdINdKWHKEMmjuKZ1DAJaAWTA0zcI/eZYJ2TdZn0bkp
ZqZ1Gd4mWxnOY0ZfNi2J9yyCHwSVCjJ7ya3a81Dr3pnhfOlHGaw3RKPYMrHo+0ACZBsspKw5WpYE
t3dWQbAAQ2K0bGTyJ0rZIMjk+J2m5SsBP3djRzC8IGO2909STOjQZYUKC2tIYbPINJ1EvFfPwkzv
N35SU0/10oSMtjmuKE+dOhqFSlEzpN4uLRM1kxcBhMFr1JWqRR0hHMMGUE4orSirgmg2h3GU6JK0
WzPqW3Uk3ppqIqlC4qTSfl7VlrBmgUG9VrRfdLUJriMyqnkCf84GqhB97TGcPA9c7UsM6Ao1PZp6
uWLCTkDTYeXDwDnX3c5ZG6JDCdDzuu+ok0y9jSzW5Rk9t+8iEzaDmtv1Mh0K95sGQ848z6GuGEe2
4dsn7lWzYWo6AB4T1O6jWsAzM5nbTH2UOmbDG2rkMRPamEKVe6Uaeg37YY5MuE6SC77xjrI51WyD
D512DMZ3jRovU7PsTqyBGtFk69ERoDU6BMzk6VVuLOpa/WNqbeq54oD5ScqThHb3BXxO7/WbXwaw
YGOJLkAzqbIq7w9tlJ5OC7a0qnVq4Yzh5ESBzBJHQveRHyydZO4g4f6HbrvWAixo9I7P1F/aXwh4
LUMD8wLWCBrr3WPs2H3kdH0Kx0ZMFy1Ty/5Kiaj327GQWCscNDlzA5E7zY+OG0E1HOl4yF6ijg2D
E3ljlBaLRoZrxhvZpvguOkooF0GVo3+TleYkGrJbqaL4OvUfKG0okPTSvA6XPvPit0YuugEGRfaQ
ouRahhR6UfainDvmwXVZdDpsasYil52zshVcHNABIZeAVUk854H/0PSIJfkeHHO8Tm0ANpFFu/Gd
7fYysmCOxIbFFg0NvLIpVvHZdmvp1aVhhzptQZNiahAkumgJw4sHiwLHcKzRkvGi8RgqM+hsAiIG
N/hK8wDpLNGGGWVAtXnpINgH8DQW9q0wb/QQQLBb53+kdPQX3kAvwpKTYf3207+0e7ZqElFw7mXS
1P0cCX7YvAIFm60lW18rLv1FYSqigXLkVI2K4eh7+47TQNrzKAY6AeyARlIGzAHHvrerfAVCoDIi
E6S0nc+gsgHxLDr3Uy+mmj5vQ1Ooxb6A5AA00og2YFsX9kzL+mZZFlCZG4BZoGrB5rz9dPuOcno4
hmE0zptADYnfP/uYMMaEoRSlKID5BQDukmcYCCMa0WWNxar87duJIw5SSVNIJl64nSg3KhqR0boz
xK4FwzpIBFQQgztzcsf3Ikh7f69a2DgsCohOgGwM/OztVb9s6TaWgb/2fd84c4JWxxaW1qLXnRWt
JsefdRERSSBw0UxDoGpodO5GQUH0Qs906/dOT5yrEAIGU2suK9Pul4VZmzO9a4tlxxldUF2pTiG4
S2F4GExmN9PgLNVCENRtQndzrNNVFXDxoC2RKpKk64By+HHYpMoqCyu0IyDyXDBAnm/IYXTY1jNm
/XXPYMZI89vj3u1WVCSLZekVOjNlnnYClkOioxJdVoybzUnbtLWFthfSLWVwZhYSEodh5F1CiKmu
IOJtFzEqoovG5xe+Kt0pAm2ndEVzPRCorZLYDReWT6bmQshH2RA2poaYG65a+tSLNEq0EwCqBjiw
yAkXJgooSJvowUkTlm0H0gLCtU5ytbVmFfYGYr3gTELBj/ruZ0jVLj0/UBcS1eFT25TgpYT26lvT
Odq6ZlDunYOm7QfqlmoThKmAaLFKMvn67l5G8qJ0pBgvD4LC3kx5jxaDGkkrmc42sVSoJvJlXhQp
c6mdPtfGQV+qufiAWaQvmIOAszZktHJmlVa4CGL/ewxROnPhBRzKTofcFhtoOUh2uICzgEZ4WqYr
mgj6XFQlVrY2SjcDAplnjrg8wn2Xta/eGBZok643QZIYjbZsyiTdqGFlv1Nw2ndewP44UJxg4hgM
jby31bGciqEVkQ0Z+7guGRCgRPTO6d03ntMtLBCGhiMjTLE/vUIWZlAI8GwAA2G+yFrKr20JI0Yk
2C2rmrGyQUJR5W2TsR8UcFNsJ3NFVNiF2dizUJ5km6Hpl9aqgMh4SfMLrp4R8bLWY37A1mjpSZpR
HWelDAt4HVXvlLWU/djeElpR4PwI4KmnUnHZ3VWoYsYMrWYWHIq5RF8+rPja2jhx7BMKGs5x7tT2
Gmt3Q9khWse62X55ewkmBNyOCxHPQIlcJZcB9CsA4s+tNMemtNRSMlehGUHfMBTVJtFhbUVIvRpn
ZRs4zLPK1baXR/eChdQvsh7UaVqr9mcJ8TcYlK1yXnV6uGqS0b6VKySA0gItWFSwV0nkl586hDCP
DTjyj1H2tc6KQjfPrLwrvqoeqARIShTEmZz6SrM8lGhaKX4n+Jo0q3bekQBWR+ZL0zQK1/jm3Xcc
GM3UC1zoquFUnXUac6dy7ilzp83ak+klnMaPr2RY4M8qn1/QeHTnziiPC1Shw/lICLbQqEXMNaQD
Nw4838hChhLnWq6O+xF+NrAYG6k1gZDZ7bgIPO06UhNtmZdCagWe401cmMgqGKMNE7DV0tWulpLB
vKfgLoBerR5B+GSix55KqySH3aV0jZkHe+oqKovqoudfrnKzBWLhe58gYpSYHeliGHdzeJ1DDSPU
nBgd81GjzvSzV/jtuRpY9a0EbfLbW0Z74dhZTorwYCotSsHM5e0uZ+44bjCSN8HVXFI7aaQS0jf0
BL3uM4Q67lxrdMhQaublAxNScJWK1zw0cnsT2WjNSwHVq4j+MjOxHLMwbf1TJFnkbcEQDO1lZzzl
KuZZ22YNHWE93VBIahix8c01NHPfxzB3Tsny5LlcA9kz4MBYFSrqWRAelnO4kb/Crtms2l66SShI
LyJor9+xG/s8DjY2g5ybE8tEPgd4okN5FtqEaNrAOBEbK6XFedvMKHxT+44mGA/OWFxjq8sms9HI
6npppUmJBBCn8E8VeJw3gw67aui7DVNoWfIl8AS8I+DYRWNlIElkhNJK7XI2pulJixJw3EIu2SNw
E4VIqduQ8su2AoV7s+7RtgVLoH/uWu1Wl6BxGxzrs+sHP8h1mllOf+o0qSVr4wHaOPdQuL2qiSeX
fgyhrtPGpOOpny+Srq/XJrWBtU7Lb0Vjko3ecsveibV3ajiv7R06FzpFb+zOi6AQvQWfHiV7p42N
B6YN7CtxVkpmquZMDLfvlHGtF54LLQtDA6FGJZfR0n0wc9JQq5KbGgsLnApN2cq5BVjmn+Zjqszl
MelXmuyGF75Z+6eqXWLwSsIvpWPR+7YggrfRs6ab+HvruGedZ567o1GtFFA+vQkLQ5gtCtRz+Asg
r/ztPCcmXKDa4c4RU3UXasdpJmx/gFV5vFYzwHxKMcJIl2WQHGucgZyk8CysZHMJOba38oHEf+nQ
ovtEw99dKKrfXucBgmK6Ck4j0hVKXAhALD0Gts4BcznHdGSva+ZjNk40YDng5z9PzNQ6K5muOO9k
zHKVR9GqEo9DxzQWgXj7xRjYW1WLX5N8CA3mhmqFq6yoOYW1FF6ocibr1Nbkb5prQfrdKrSzfT+T
YFVPKDszeb8qWMiZbynm0qcWRATKgRjfOWiv7BY2CbUYgUcXXnLX0lSmGUeJByrWZlARG8L6lbmB
c8qgorYMDsTbpu3l/egqgkgnxCJRN/azdDOCNRXZb2MVJwkBSM5pEIzCx2CO7I0/GsU7p0F5GViS
tjEpTcYLTN1iXnr3DW3gbYXqeeiUgfpYBgPIUMQZTYTCaUSlo+yf9o4eLL3KhCerKTdlhbkwo0Jb
ZvB4zq0upRXQWe68J3OeOw2OSm751FBylIASlHqdF7xKYGblp6TCXBupcO7ob+F5gvjKSLPtIMyI
lzLQGwiKSpjKt+AXIaE2QYWGWSAtPGqTN5mNsxuRn4tbP1rRZXgoYMldjKjUR1YMAxnPLsl1v4KJ
ezylrqUulQahDycrb6qRva5IWP7JteYRoVbJTOgtiDINOWMA9wogXzAinCYHxte1zxY8zfxYPu1q
XegnCW+awDnr5cQlUYCfQVdgFEQD42JQsR9l0gx36Yh9i1r2+ViwxaOyrDYgi/E9EWa3ivICBcZI
WrFu2jIueaAcpQPkrPD1juTTBRiK/um3MfsdbnJpVVoS2XwGMmSBmm6BhnWIPLLwuqGvVsd6AAdC
ScwDOqwjHqj7kUXsq2O/lu1zpaCB38T8T6f2bGQHOKGpz5/IHhFE6jr1okLacw7mu16XsJBdBAoo
orR2M/wCrykZSnjRSuO4yFulWjZDJpi+XOZ4k4C1iw17HY/mFxP20AS8LmznunrM6WzPmKmB2rXj
1HjGYK9RHSJkCQijp+PuoIrGNASacxKavovcIdLxE9bfR3WIpJ3PMZ2u/zRdwl/OfYobfc8+lBit
Ap+ABWHQMzPzYqZzsf1Rbh8nOrce85ybbXsfB8/HOf+8yhOJgnYExT7kjgoVBoG1IN38xUD5yFao
MaFpC3HaX/OcqnxEDkFDzoBk0JhIBp/GOfmNLCgxZHgX4MbgrB7CoSASNFHZZ1oSGAQV1V2LFcKX
0MO940KWG87CsF+jFbVSKpVxF/2ditr+5CjvTndO2DsRaYo0ZfdeiCTltKArl0mcbAWkR8ikbuDM
WqXY6NEp/gD5ji7p7462kqzx0ktQ0/S129hTZ2rQn/ZILpgIjz77elePecNzUof9qtvjU+GT4Abl
8cx9cJGLOo5DtcJd5v4AzWxxHJsdQFjUvoRY3wg5piUlc5MJcRs0quO1i8HVQYd7TO7Biavm128/
kDqt+bMERzyRjVYxWbjJN3mRPSe+lUug8NFWGRt/rYb6MeZc/6Q7invZ+z7gWkOKL/O4BS/cmyNt
DbrF9WgwSBq1+jGU69+kMjWu3VqJT7XGdk91HSEoK13lQIwhNuq+IeEXQxzTwjxjZum52cJV0CGD
1MKUbNApFHzaDGZWSBSB/BRSX0U2LgrfmFMuOpchv3TycJXr6SKM0VOKmlXjByem9KlTs08j5Ooq
WFe9oNJtD7iRhgYCswro6iC5u24KdGJMdRMk6awob4dEQtGpmI/tnZSemlYTUzbTTvJhFqv6JnK+
tg0RWxMxWjTQccl761ivoWpqgCcjA4dWn8bQTlLFUEx716N+guTTBTo/czK+uW0M4NzcEwM9RgaV
Zo4bnw0GqU2bniBFvOorbWNGKBKCfl4VoT2gNAhLs2rBfsA4FDoyFLnOW99c4SF7C70InXvG3ZLJ
/JWGImZl/A6V0kmYGHMrjY6V2MA9NDMlaFce2ODQyPDy3dyLK5aH26AHnxfdp6w0rvmeoGC1TVOb
CcxKLTEQXdqwXCgFaPBLhEXOECGfBYE9B182oxtykuuczNZeQjI3l4LPEcwOUnkx5NYKnv9tC2ZJ
18FNZt+q6nsKkMezC3RanMuKBMsZrhBS2thMgyS2tQqSfu6h2XzBHHX+Oajdb56VSOdDwZezqBpK
edh9Av2Z1XOPraXWrnPlJnr23dOQgYYHiUVL2jyElTGN72Fk8q/V0cu2jobOE8VycWiEFqTi+sdW
p3+2lEb9YkZqe1zBaPgH3C1AL1B/XHedhYIBxCre1ySPkEweNJSC3HREpS4CDg9FdZN8RiaxWSlm
hbIbMggMMXVM5vEUZr814F3awI3YgDku0Pb02zw40xrt0igr87ocW+tTDWX56n/W/z13f/+XeA9w
b2x/USb4a9H2xS/aA8Dje77x6R8/+Ub1CCAYlySHxOxN7eUn3ygfUZF+5jZJBp/YmfGA/IYiLsaa
UiZo219cB8JtUhhi6B9fA92Bpv8d5+ioeKTnlpgimqarULVhiBkE32cYAnRNKy1VdGAjwUNjmRcW
Uqa56dyEbo6kSags44GuRCu5NwFMLflo/mGVaAY631CdjukJe6euP36NGnNNL3mlMG4Wwk5eMv9j
EM/HS89tz8Gcfi1UbY002CpHKiccy42cI5HKYY7zU6Wcm429Mjv+LTigOCw3ehEfR6Z2jTrXhWEi
gVHo17qr0ImYCWBZ7/mrAcFQOy4+21L+eeyBMpoaE+UZMu3yLK7vxvjz4JETIFlj9CZDHd25ldvH
DTrS1P0vUr3/mqMcTJfiCmzZMh+Y7GaYJcTQDqp7A8mkvbBd/aYyvQ0q65eJq9Pk9p0Ee1huRrdr
Z6EXX9ce8kl5xQSG0X6rSwckbnkrpDNg9dOZODKPYSlaApn7LqGDXOTJmdD4e7bzXnPw7IaXH9Fi
2lYjBmPX7NW7oaVVK1+WdICOhZCUmbpJXldcGsNwaaETQREumkejtZQAbbd8mbcfYL++RHVE8JeJ
CWwKqlQw9rJCxoLtzFGhfgDCD7Y0OLObcoUypzJrB8NYRr56qbtIqDfueBUW41fEQrUzokLpODFB
Xlmz+0GryxU0oCazNlqwshQ3WSLTcdbH5QZNuWhuohJ6LNcRxE34bN2Ik8U67QaGRxFumwGrW3aA
WxitMWdZ5hob19FOix4glg8fw7Kp1O9D5w6zrh+vGxSlxooEj7P3u1aop+iEnNthc4r6QXGCGLh3
+vcN6V9mCTtW8i//6oBc4infEXE+StqU+q6b+3L4dI9qTw2L2yM1gfitEOmob7J/74/evtBv/xId
vuBmo8PxbPP9eqzpmd+6Srzl1Zof9//8h6oeMTIAbTfYiceff/wWZ6n39GtLOWISlP6J4JIRP7R2
sPPPVumv1uHtV3xc0Lf/ZucFvmdNWosP4RG+7rgQUZ/dcT3TE71cgr0r7CwBr2eQPhF7ix/W9PkS
OMKH0ESiIjz9/G8twfZHgox1wARz8L3eWQLyVGXKVP6Vddi7zLN1sPjWGh0UmCGmn911cMyjKR0m
ZX38wW79r2yFvRd4PCzHP/75DxJjaogHrYFiwI5kGGApf77l/l6A/xD2YAp608/j3vufPw5vrIEm
OmAHLYKmHYlusEGA8/SpdxfBEBuBjtvPX3+4jUCiLPL6gxZB1Y5AQdOsFribZ+bAto6gHAH7SFQ5
/Tze6ANtAQZYHk3UnrN6aRL3dtEzU2AegZDGFHAQHn921gDiMVsVzXzR5xE/H+8YTFmJ0Oo4bBMY
R7g+BpJEM3/62V0H5Yg2KZTINC9+/pr7faC9AOXYwRGCAZUchUfqT49ugYD6+Xng14L9lFGKabE/
0MuDejjYFpJBGsD3BS33r0/8/O31Ix0CWPo8zuPifDhrgDoD0he6fLBJYK8TY1CAfIqS9rYB6kk6
85iEUR9tG0wFePrDh9oC7YiqhCxm1XYOgIM4FJNz1CaeFubjbQGADI8++gCP4BzB50Ujk7d7tv8t
HAWNB1BjDG6Inw8XCyik2HQWDnIDmnLEZzdEfenxLXf3vmWJjg5TPpSnpp+PtwhPRuBgfyhovql/
Mar5aA3pXT3bDTbuUozvqpS4px9qKx/LHz5WKwXo6aANoZpHABlp0f0MgfdMAl6Brj+Ix8f98GR8
P5BrFEOPhxpE2Nuh3dRVXX/9VJAvEjgQNnzYIJGg5XGH/vt2UZGPEMUSo9pc6dlRwDDqMiMDukJr
Vvx8OLdIzR7wPrEbtov/An/8oRuCvBEmOAUixqfsePdUYCYNwkgdZ/G4JB8vawCrc+gikDeCSUPV
iAnU6WfPVyAYyUA4TYmn3PrDLQKdDfVQ+6g4RwyDyUJf89VFEKUkkLrqz33y8UImrLumYroOdBSK
dcQ2MOGc3vWUloPYqJjBh/11+uHXH9JTHnwccBKaGCYnQ3r82TGTkJsL+l4LoYJfv/5w68BMtYDu
HRYxaEeMcFFZFXCfZ35ClFI0U1YdmBmmnw9nD6h1iQH6g95eo3sLsQqkC+ynZ29vGUc4SLiNacd9
0Ldn0O3QtydaBElOs4at/vizuwii0ki9CqfxaCw/nDXUZFugZQ/aAiren/cT84KvLYJtH+kQFxA5
PAWTHzaHerTU/37EyFkgQyLyQjFo+tk1CHgGMcFMivW0TB9vN4h24YG7QVGOaFnRZxLDds8NAttA
ZsgfEojpDh8oZcKLCd3vww6B+VhIAIj+WlxkU2xkkMkAyPn48f+GM/gXVupX/3ruB/GPqXMd3Fev
Nbj/6g9+Nmxf/v6pWTu14ejI7vzhzZDfP977z8b2f+/0HqaS+bNf/iyhT/d5+udPL/jy1jv3+vlW
P//PTXBfbsvvYDWnbv7TYwrFtn/+Az0WH/DuVbn9cV/5Ox3VqZP45wP98x87j/tsF7x5/araJs8v
+9iZOfSys8Dfls8v+1jkP/Sym205bNPt8wsz0SAKhwdfOUi23/1t/OpKP5bnDr3FyTZJmt/+a5vk
/++3023lJ8HOClGEEJ2AQ+9yui1ToB/R7iI9llIOvjb7NN678FSeOPTCZ1uIR7Y/uvv7/OcKTKeU
cRTM2aFXP9/+8IfXz9BjMn3oDS5/BDz+zwcVT/7U1jn0wlfND2RT78ty2Lm4iZLRz/9DWJ5/7+hf
NWm4vft5nempH8PoQ5/60zbcVrW/3cHAICMigtRDr/05YE5mx2A9BX6HXvhmmwTxbxfbH83PhxQr
QplYxBGHXvxLXTN38YoRf3LYh17/9/uq/m12j9Jd/PNhp6d/xBgcevXzLcYcg1WXO3v8qQhz6NXX
TcjVd8BCv2BjB1/7r6RCJ0f77x+dv62Sduj9yib9a/f0C1p16HKdB2NW7oYDT43J/4CHvSmDvNnd
QX92PQ998r814nTgx7hgiEoI4j0/aX/2bA59k/NtKtbplYuTbRx88XuPGGc77Jzjp2enEH7o5Rf3
sR/8vIwwQI+X1ultHnzpfwGef+B3neOxfgQMyO2G2Y+zA/8B14UY6raug+rFHf5EPxy6SpOf2Ubi
RX4u+fQZnu7wH4ilTnAFf3n9/8AWurnnaHn7Mf6fle5DV+hs+4P1eb44r/aYDr3N6/boN/zGb385
aCI4CSAKZ1QFSB+tfIZMfj7nX3mq1/LNX9iul1noT0Tza/9sN8UWf/E9vt+W//3/AQAA//8=</cx:binary>
              </cx:geoCache>
            </cx:geography>
          </cx:layoutPr>
          <cx:valueColors>
            <cx:minColor>
              <a:srgbClr val="00B0F0"/>
            </cx:minColor>
            <cx:midColor>
              <a:schemeClr val="accent1">
                <a:lumMod val="75000"/>
              </a:schemeClr>
            </cx:midColor>
            <cx:maxColor>
              <a:schemeClr val="tx1"/>
            </cx:maxColor>
          </cx:valueColors>
          <cx:valueColorPositions count="3"/>
        </cx:series>
      </cx:plotAreaRegion>
    </cx:plotArea>
    <cx:legend pos="r" align="min" overlay="0"/>
  </cx:chart>
  <cx:spPr>
    <a:gradFill>
      <a:gsLst>
        <a:gs pos="0">
          <a:schemeClr val="accent4">
            <a:lumMod val="40000"/>
            <a:lumOff val="60000"/>
          </a:schemeClr>
        </a:gs>
        <a:gs pos="100000">
          <a:schemeClr val="accent4"/>
        </a:gs>
      </a:gsLst>
      <a:lin ang="4200000" scaled="0"/>
    </a:gra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1.xml"/><Relationship Id="rId13" Type="http://schemas.microsoft.com/office/2014/relationships/chartEx" Target="../charts/chartEx4.xml"/><Relationship Id="rId3" Type="http://schemas.openxmlformats.org/officeDocument/2006/relationships/image" Target="../media/image2.emf"/><Relationship Id="rId7" Type="http://schemas.openxmlformats.org/officeDocument/2006/relationships/chart" Target="../charts/chart10.xml"/><Relationship Id="rId12" Type="http://schemas.openxmlformats.org/officeDocument/2006/relationships/chart" Target="../charts/chart13.xml"/><Relationship Id="rId2" Type="http://schemas.openxmlformats.org/officeDocument/2006/relationships/chart" Target="../charts/chart8.xml"/><Relationship Id="rId16" Type="http://schemas.openxmlformats.org/officeDocument/2006/relationships/hyperlink" Target="https://freepngimg.com/png/65862-televisions-sales-e-commerce-vu-logo-flipkart-gmail" TargetMode="External"/><Relationship Id="rId1" Type="http://schemas.openxmlformats.org/officeDocument/2006/relationships/image" Target="../media/image1.emf"/><Relationship Id="rId6" Type="http://schemas.openxmlformats.org/officeDocument/2006/relationships/chart" Target="../charts/chart9.xml"/><Relationship Id="rId11" Type="http://schemas.microsoft.com/office/2014/relationships/chartEx" Target="../charts/chartEx3.xml"/><Relationship Id="rId5" Type="http://schemas.openxmlformats.org/officeDocument/2006/relationships/image" Target="../media/image4.emf"/><Relationship Id="rId15" Type="http://schemas.openxmlformats.org/officeDocument/2006/relationships/image" Target="../media/image6.png"/><Relationship Id="rId10" Type="http://schemas.openxmlformats.org/officeDocument/2006/relationships/image" Target="../media/image5.emf"/><Relationship Id="rId4" Type="http://schemas.openxmlformats.org/officeDocument/2006/relationships/image" Target="../media/image3.emf"/><Relationship Id="rId9" Type="http://schemas.openxmlformats.org/officeDocument/2006/relationships/chart" Target="../charts/chart12.xml"/><Relationship Id="rId14" Type="http://schemas.openxmlformats.org/officeDocument/2006/relationships/chart" Target="../charts/chart1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xdr:from>
      <xdr:col>6</xdr:col>
      <xdr:colOff>487680</xdr:colOff>
      <xdr:row>10</xdr:row>
      <xdr:rowOff>15240</xdr:rowOff>
    </xdr:from>
    <xdr:to>
      <xdr:col>14</xdr:col>
      <xdr:colOff>182880</xdr:colOff>
      <xdr:row>25</xdr:row>
      <xdr:rowOff>15240</xdr:rowOff>
    </xdr:to>
    <xdr:graphicFrame macro="">
      <xdr:nvGraphicFramePr>
        <xdr:cNvPr id="2" name="Chart 1">
          <a:extLst>
            <a:ext uri="{FF2B5EF4-FFF2-40B4-BE49-F238E27FC236}">
              <a16:creationId xmlns:a16="http://schemas.microsoft.com/office/drawing/2014/main" id="{6043A65F-77C9-8B7A-74E5-939448E6B5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60960</xdr:colOff>
      <xdr:row>10</xdr:row>
      <xdr:rowOff>3810</xdr:rowOff>
    </xdr:from>
    <xdr:to>
      <xdr:col>13</xdr:col>
      <xdr:colOff>121920</xdr:colOff>
      <xdr:row>25</xdr:row>
      <xdr:rowOff>3810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61AD248-EC49-CAC8-ECEF-C08C5D8337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18560" y="1832610"/>
              <a:ext cx="538734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335280</xdr:colOff>
      <xdr:row>10</xdr:row>
      <xdr:rowOff>167640</xdr:rowOff>
    </xdr:from>
    <xdr:to>
      <xdr:col>11</xdr:col>
      <xdr:colOff>358140</xdr:colOff>
      <xdr:row>25</xdr:row>
      <xdr:rowOff>167640</xdr:rowOff>
    </xdr:to>
    <xdr:graphicFrame macro="">
      <xdr:nvGraphicFramePr>
        <xdr:cNvPr id="2" name="Chart 1">
          <a:extLst>
            <a:ext uri="{FF2B5EF4-FFF2-40B4-BE49-F238E27FC236}">
              <a16:creationId xmlns:a16="http://schemas.microsoft.com/office/drawing/2014/main" id="{BC2AC1CE-C26B-3125-F421-0DAEE42955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91440</xdr:colOff>
      <xdr:row>12</xdr:row>
      <xdr:rowOff>15240</xdr:rowOff>
    </xdr:from>
    <xdr:to>
      <xdr:col>13</xdr:col>
      <xdr:colOff>472440</xdr:colOff>
      <xdr:row>27</xdr:row>
      <xdr:rowOff>15240</xdr:rowOff>
    </xdr:to>
    <xdr:graphicFrame macro="">
      <xdr:nvGraphicFramePr>
        <xdr:cNvPr id="2" name="Chart 1">
          <a:extLst>
            <a:ext uri="{FF2B5EF4-FFF2-40B4-BE49-F238E27FC236}">
              <a16:creationId xmlns:a16="http://schemas.microsoft.com/office/drawing/2014/main" id="{39422E95-5764-0680-B9C2-89BA441293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575828</xdr:colOff>
      <xdr:row>13</xdr:row>
      <xdr:rowOff>91787</xdr:rowOff>
    </xdr:from>
    <xdr:to>
      <xdr:col>16</xdr:col>
      <xdr:colOff>298737</xdr:colOff>
      <xdr:row>28</xdr:row>
      <xdr:rowOff>107374</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27C9A280-CA74-4516-BA21-503CD34C68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59508" y="2469227"/>
              <a:ext cx="4599709" cy="27587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35035</xdr:colOff>
      <xdr:row>15</xdr:row>
      <xdr:rowOff>36611</xdr:rowOff>
    </xdr:from>
    <xdr:to>
      <xdr:col>3</xdr:col>
      <xdr:colOff>1129862</xdr:colOff>
      <xdr:row>18</xdr:row>
      <xdr:rowOff>174823</xdr:rowOff>
    </xdr:to>
    <xdr:graphicFrame macro="">
      <xdr:nvGraphicFramePr>
        <xdr:cNvPr id="2" name="Chart 1">
          <a:extLst>
            <a:ext uri="{FF2B5EF4-FFF2-40B4-BE49-F238E27FC236}">
              <a16:creationId xmlns:a16="http://schemas.microsoft.com/office/drawing/2014/main" id="{18FEAB27-3F64-DD6A-118E-DDA4A7037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586828</xdr:colOff>
      <xdr:row>15</xdr:row>
      <xdr:rowOff>122664</xdr:rowOff>
    </xdr:from>
    <xdr:to>
      <xdr:col>6</xdr:col>
      <xdr:colOff>805793</xdr:colOff>
      <xdr:row>18</xdr:row>
      <xdr:rowOff>166412</xdr:rowOff>
    </xdr:to>
    <xdr:graphicFrame macro="">
      <xdr:nvGraphicFramePr>
        <xdr:cNvPr id="3" name="Chart 2">
          <a:extLst>
            <a:ext uri="{FF2B5EF4-FFF2-40B4-BE49-F238E27FC236}">
              <a16:creationId xmlns:a16="http://schemas.microsoft.com/office/drawing/2014/main" id="{9924F69F-793C-322A-A48E-0DE9949DB1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595587</xdr:colOff>
      <xdr:row>15</xdr:row>
      <xdr:rowOff>25925</xdr:rowOff>
    </xdr:from>
    <xdr:to>
      <xdr:col>10</xdr:col>
      <xdr:colOff>998483</xdr:colOff>
      <xdr:row>19</xdr:row>
      <xdr:rowOff>17517</xdr:rowOff>
    </xdr:to>
    <xdr:graphicFrame macro="">
      <xdr:nvGraphicFramePr>
        <xdr:cNvPr id="4" name="Chart 3">
          <a:extLst>
            <a:ext uri="{FF2B5EF4-FFF2-40B4-BE49-F238E27FC236}">
              <a16:creationId xmlns:a16="http://schemas.microsoft.com/office/drawing/2014/main" id="{001213A4-C90D-CC46-95BE-ADB8F1C051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140138</xdr:colOff>
      <xdr:row>15</xdr:row>
      <xdr:rowOff>13401</xdr:rowOff>
    </xdr:from>
    <xdr:to>
      <xdr:col>13</xdr:col>
      <xdr:colOff>1243724</xdr:colOff>
      <xdr:row>19</xdr:row>
      <xdr:rowOff>87586</xdr:rowOff>
    </xdr:to>
    <xdr:graphicFrame macro="">
      <xdr:nvGraphicFramePr>
        <xdr:cNvPr id="5" name="Chart 4">
          <a:extLst>
            <a:ext uri="{FF2B5EF4-FFF2-40B4-BE49-F238E27FC236}">
              <a16:creationId xmlns:a16="http://schemas.microsoft.com/office/drawing/2014/main" id="{7375EE97-F6CD-0631-6518-C67B695DBE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236220</xdr:colOff>
      <xdr:row>0</xdr:row>
      <xdr:rowOff>99060</xdr:rowOff>
    </xdr:from>
    <xdr:to>
      <xdr:col>23</xdr:col>
      <xdr:colOff>175260</xdr:colOff>
      <xdr:row>3</xdr:row>
      <xdr:rowOff>76200</xdr:rowOff>
    </xdr:to>
    <xdr:sp macro="" textlink="">
      <xdr:nvSpPr>
        <xdr:cNvPr id="5" name="Rectangle: Rounded Corners 4">
          <a:extLst>
            <a:ext uri="{FF2B5EF4-FFF2-40B4-BE49-F238E27FC236}">
              <a16:creationId xmlns:a16="http://schemas.microsoft.com/office/drawing/2014/main" id="{54CC57A2-4D34-EEB4-9438-2D56BACE20DB}"/>
            </a:ext>
          </a:extLst>
        </xdr:cNvPr>
        <xdr:cNvSpPr/>
      </xdr:nvSpPr>
      <xdr:spPr>
        <a:xfrm>
          <a:off x="236220" y="99060"/>
          <a:ext cx="13947277" cy="526108"/>
        </a:xfrm>
        <a:prstGeom prst="round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aseline="0">
              <a:solidFill>
                <a:schemeClr val="accent4"/>
              </a:solidFill>
              <a:latin typeface="Lato Black" panose="020F0502020204030203" pitchFamily="34" charset="0"/>
              <a:ea typeface="Lato Black" panose="020F0502020204030203" pitchFamily="34" charset="0"/>
              <a:cs typeface="Lato Black" panose="020F0502020204030203" pitchFamily="34" charset="0"/>
            </a:rPr>
            <a:t>FLIPKART SALES ANALYSIS </a:t>
          </a:r>
          <a:r>
            <a:rPr lang="en-US" sz="3200" baseline="0">
              <a:solidFill>
                <a:schemeClr val="accent4"/>
              </a:solidFill>
              <a:latin typeface="Lato Black" panose="020F0502020204030204" pitchFamily="34" charset="0"/>
              <a:ea typeface="Lato Black" panose="020F0502020204030204" pitchFamily="34" charset="0"/>
              <a:cs typeface="Lato Black" panose="020F0502020204030204" pitchFamily="34" charset="0"/>
            </a:rPr>
            <a:t>DASHBOARD</a:t>
          </a:r>
          <a:r>
            <a:rPr lang="en-US" sz="3200" baseline="0">
              <a:solidFill>
                <a:schemeClr val="accent4"/>
              </a:solidFill>
            </a:rPr>
            <a:t> </a:t>
          </a:r>
          <a:endParaRPr lang="en-US" sz="3200">
            <a:solidFill>
              <a:schemeClr val="accent4"/>
            </a:solidFill>
          </a:endParaRPr>
        </a:p>
      </xdr:txBody>
    </xdr:sp>
    <xdr:clientData/>
  </xdr:twoCellAnchor>
  <mc:AlternateContent xmlns:mc="http://schemas.openxmlformats.org/markup-compatibility/2006">
    <mc:Choice xmlns:a14="http://schemas.microsoft.com/office/drawing/2010/main" Requires="a14">
      <xdr:twoCellAnchor editAs="oneCell">
        <xdr:from>
          <xdr:col>3</xdr:col>
          <xdr:colOff>329885</xdr:colOff>
          <xdr:row>13</xdr:row>
          <xdr:rowOff>181538</xdr:rowOff>
        </xdr:from>
        <xdr:to>
          <xdr:col>5</xdr:col>
          <xdr:colOff>241720</xdr:colOff>
          <xdr:row>15</xdr:row>
          <xdr:rowOff>111886</xdr:rowOff>
        </xdr:to>
        <xdr:pic>
          <xdr:nvPicPr>
            <xdr:cNvPr id="21" name="Picture 20">
              <a:extLst>
                <a:ext uri="{FF2B5EF4-FFF2-40B4-BE49-F238E27FC236}">
                  <a16:creationId xmlns:a16="http://schemas.microsoft.com/office/drawing/2014/main" id="{00949BC5-8701-24A5-C262-62630B248618}"/>
                </a:ext>
              </a:extLst>
            </xdr:cNvPr>
            <xdr:cNvPicPr>
              <a:picLocks noChangeAspect="1" noChangeArrowheads="1"/>
              <a:extLst>
                <a:ext uri="{84589F7E-364E-4C9E-8A38-B11213B215E9}">
                  <a14:cameraTool cellRange="'KPI MOM'!$K$13" spid="_x0000_s15451"/>
                </a:ext>
              </a:extLst>
            </xdr:cNvPicPr>
          </xdr:nvPicPr>
          <xdr:blipFill>
            <a:blip xmlns:r="http://schemas.openxmlformats.org/officeDocument/2006/relationships" r:embed="rId1"/>
            <a:srcRect/>
            <a:stretch>
              <a:fillRect/>
            </a:stretch>
          </xdr:blipFill>
          <xdr:spPr bwMode="auto">
            <a:xfrm>
              <a:off x="2151810" y="2564936"/>
              <a:ext cx="1126451" cy="297025"/>
            </a:xfrm>
            <a:prstGeom prst="rect">
              <a:avLst/>
            </a:prstGeom>
            <a:noFill/>
            <a:ln>
              <a:solidFill>
                <a:schemeClr val="tx1"/>
              </a:solidFill>
            </a:ln>
            <a:extLst>
              <a:ext uri="{909E8E84-426E-40DD-AFC4-6F175D3DCCD1}">
                <a14:hiddenFill>
                  <a:solidFill>
                    <a:srgbClr val="FFFFFF"/>
                  </a:solidFill>
                </a14:hiddenFill>
              </a:ext>
            </a:extLst>
          </xdr:spPr>
        </xdr:pic>
        <xdr:clientData/>
      </xdr:twoCellAnchor>
    </mc:Choice>
    <mc:Fallback/>
  </mc:AlternateContent>
  <xdr:twoCellAnchor>
    <xdr:from>
      <xdr:col>0</xdr:col>
      <xdr:colOff>222693</xdr:colOff>
      <xdr:row>4</xdr:row>
      <xdr:rowOff>23554</xdr:rowOff>
    </xdr:from>
    <xdr:to>
      <xdr:col>23</xdr:col>
      <xdr:colOff>176498</xdr:colOff>
      <xdr:row>16</xdr:row>
      <xdr:rowOff>113270</xdr:rowOff>
    </xdr:to>
    <xdr:grpSp>
      <xdr:nvGrpSpPr>
        <xdr:cNvPr id="54" name="Group 53">
          <a:extLst>
            <a:ext uri="{FF2B5EF4-FFF2-40B4-BE49-F238E27FC236}">
              <a16:creationId xmlns:a16="http://schemas.microsoft.com/office/drawing/2014/main" id="{B933E513-E3E0-A8FB-003B-3C1990CB1CC5}"/>
            </a:ext>
          </a:extLst>
        </xdr:cNvPr>
        <xdr:cNvGrpSpPr/>
      </xdr:nvGrpSpPr>
      <xdr:grpSpPr>
        <a:xfrm>
          <a:off x="222693" y="743990"/>
          <a:ext cx="13974605" cy="2251025"/>
          <a:chOff x="222710" y="734754"/>
          <a:chExt cx="13974588" cy="2223248"/>
        </a:xfrm>
      </xdr:grpSpPr>
      <xdr:grpSp>
        <xdr:nvGrpSpPr>
          <xdr:cNvPr id="27" name="Group 26">
            <a:extLst>
              <a:ext uri="{FF2B5EF4-FFF2-40B4-BE49-F238E27FC236}">
                <a16:creationId xmlns:a16="http://schemas.microsoft.com/office/drawing/2014/main" id="{9351A6D1-CCCF-B48A-C5FA-8DEE9FE34277}"/>
              </a:ext>
            </a:extLst>
          </xdr:cNvPr>
          <xdr:cNvGrpSpPr/>
        </xdr:nvGrpSpPr>
        <xdr:grpSpPr>
          <a:xfrm>
            <a:off x="222710" y="747129"/>
            <a:ext cx="3503387" cy="2200978"/>
            <a:chOff x="211990" y="789888"/>
            <a:chExt cx="2925649" cy="1966574"/>
          </a:xfrm>
        </xdr:grpSpPr>
        <xdr:sp macro="" textlink="">
          <xdr:nvSpPr>
            <xdr:cNvPr id="14" name="Rectangle: Rounded Corners 13">
              <a:extLst>
                <a:ext uri="{FF2B5EF4-FFF2-40B4-BE49-F238E27FC236}">
                  <a16:creationId xmlns:a16="http://schemas.microsoft.com/office/drawing/2014/main" id="{980E26EB-48F3-7A8F-541E-BE829EC60576}"/>
                </a:ext>
              </a:extLst>
            </xdr:cNvPr>
            <xdr:cNvSpPr/>
          </xdr:nvSpPr>
          <xdr:spPr>
            <a:xfrm>
              <a:off x="247402" y="789888"/>
              <a:ext cx="2862647" cy="444426"/>
            </a:xfrm>
            <a:prstGeom prst="roundRect">
              <a:avLst/>
            </a:prstGeom>
            <a:gradFill>
              <a:gsLst>
                <a:gs pos="0">
                  <a:schemeClr val="accent4">
                    <a:lumMod val="20000"/>
                    <a:lumOff val="80000"/>
                  </a:schemeClr>
                </a:gs>
                <a:gs pos="100000">
                  <a:schemeClr val="accent4"/>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solidFill>
                  <a:latin typeface="Lato Black" panose="020F0502020204030203" pitchFamily="34" charset="0"/>
                  <a:ea typeface="Lato Black" panose="020F0502020204030203" pitchFamily="34" charset="0"/>
                  <a:cs typeface="Lato Black" panose="020F0502020204030203" pitchFamily="34" charset="0"/>
                </a:rPr>
                <a:t>SALES</a:t>
              </a:r>
            </a:p>
          </xdr:txBody>
        </xdr:sp>
        <xdr:sp macro="" textlink="">
          <xdr:nvSpPr>
            <xdr:cNvPr id="15" name="Rectangle: Rounded Corners 14">
              <a:extLst>
                <a:ext uri="{FF2B5EF4-FFF2-40B4-BE49-F238E27FC236}">
                  <a16:creationId xmlns:a16="http://schemas.microsoft.com/office/drawing/2014/main" id="{8277BD58-BC00-F9AB-CEE1-79576FFD142A}"/>
                </a:ext>
              </a:extLst>
            </xdr:cNvPr>
            <xdr:cNvSpPr/>
          </xdr:nvSpPr>
          <xdr:spPr>
            <a:xfrm>
              <a:off x="211990" y="1302488"/>
              <a:ext cx="2925649" cy="1453974"/>
            </a:xfrm>
            <a:prstGeom prst="roundRect">
              <a:avLst/>
            </a:prstGeom>
            <a:gradFill>
              <a:gsLst>
                <a:gs pos="0">
                  <a:schemeClr val="accent4">
                    <a:lumMod val="20000"/>
                    <a:lumOff val="80000"/>
                  </a:schemeClr>
                </a:gs>
                <a:gs pos="100000">
                  <a:schemeClr val="accent4"/>
                </a:gs>
              </a:gsLst>
              <a:lin ang="600000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n>
                    <a:noFill/>
                  </a:ln>
                  <a:noFill/>
                </a:rPr>
                <a:t> </a:t>
              </a:r>
            </a:p>
          </xdr:txBody>
        </xdr:sp>
        <xdr:sp macro="" textlink="KPI!$D$15">
          <xdr:nvSpPr>
            <xdr:cNvPr id="16" name="Rectangle: Rounded Corners 15">
              <a:extLst>
                <a:ext uri="{FF2B5EF4-FFF2-40B4-BE49-F238E27FC236}">
                  <a16:creationId xmlns:a16="http://schemas.microsoft.com/office/drawing/2014/main" id="{B415CB6F-D86D-2735-81E4-50D5DF9A8931}"/>
                </a:ext>
              </a:extLst>
            </xdr:cNvPr>
            <xdr:cNvSpPr/>
          </xdr:nvSpPr>
          <xdr:spPr>
            <a:xfrm>
              <a:off x="544286" y="1357566"/>
              <a:ext cx="2344476" cy="362287"/>
            </a:xfrm>
            <a:prstGeom prst="roundRect">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7F635DD-82B1-4659-97F6-D85EF92A548E}"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23,07,500 ₹</a:t>
              </a:fld>
              <a:endParaRPr lang="en-US" sz="20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8" name="Rectangle: Rounded Corners 17">
              <a:extLst>
                <a:ext uri="{FF2B5EF4-FFF2-40B4-BE49-F238E27FC236}">
                  <a16:creationId xmlns:a16="http://schemas.microsoft.com/office/drawing/2014/main" id="{BA7F994E-4D57-F293-13B0-0983AE1F457A}"/>
                </a:ext>
              </a:extLst>
            </xdr:cNvPr>
            <xdr:cNvSpPr/>
          </xdr:nvSpPr>
          <xdr:spPr>
            <a:xfrm>
              <a:off x="538871" y="2321525"/>
              <a:ext cx="2342432" cy="320432"/>
            </a:xfrm>
            <a:prstGeom prst="roundRect">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Lato Black" panose="020F0502020204030203" pitchFamily="34" charset="0"/>
                  <a:ea typeface="Lato Black" panose="020F0502020204030203" pitchFamily="34" charset="0"/>
                  <a:cs typeface="Lato Black" panose="020F0502020204030203" pitchFamily="34" charset="0"/>
                </a:rPr>
                <a:t>MOM GROWTH</a:t>
              </a:r>
            </a:p>
          </xdr:txBody>
        </xdr:sp>
        <xdr:graphicFrame macro="">
          <xdr:nvGraphicFramePr>
            <xdr:cNvPr id="19" name="Chart 18">
              <a:extLst>
                <a:ext uri="{FF2B5EF4-FFF2-40B4-BE49-F238E27FC236}">
                  <a16:creationId xmlns:a16="http://schemas.microsoft.com/office/drawing/2014/main" id="{3C712DD7-5A50-4501-A0E4-B36D095E8BEE}"/>
                </a:ext>
              </a:extLst>
            </xdr:cNvPr>
            <xdr:cNvGraphicFramePr>
              <a:graphicFrameLocks/>
            </xdr:cNvGraphicFramePr>
          </xdr:nvGraphicFramePr>
          <xdr:xfrm>
            <a:off x="597089" y="1762369"/>
            <a:ext cx="2238722" cy="504239"/>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28" name="Group 27">
            <a:extLst>
              <a:ext uri="{FF2B5EF4-FFF2-40B4-BE49-F238E27FC236}">
                <a16:creationId xmlns:a16="http://schemas.microsoft.com/office/drawing/2014/main" id="{A7AD4ED5-42FB-67F3-6AD3-0A00067C1DEE}"/>
              </a:ext>
            </a:extLst>
          </xdr:cNvPr>
          <xdr:cNvGrpSpPr/>
        </xdr:nvGrpSpPr>
        <xdr:grpSpPr>
          <a:xfrm>
            <a:off x="3837557" y="749798"/>
            <a:ext cx="3363343" cy="2197579"/>
            <a:chOff x="207817" y="789888"/>
            <a:chExt cx="2925649" cy="1932752"/>
          </a:xfrm>
        </xdr:grpSpPr>
        <xdr:sp macro="" textlink="">
          <xdr:nvSpPr>
            <xdr:cNvPr id="29" name="Rectangle: Rounded Corners 28">
              <a:extLst>
                <a:ext uri="{FF2B5EF4-FFF2-40B4-BE49-F238E27FC236}">
                  <a16:creationId xmlns:a16="http://schemas.microsoft.com/office/drawing/2014/main" id="{02B445D7-34E8-0A41-54E4-A1922A9B48FE}"/>
                </a:ext>
              </a:extLst>
            </xdr:cNvPr>
            <xdr:cNvSpPr/>
          </xdr:nvSpPr>
          <xdr:spPr>
            <a:xfrm>
              <a:off x="247403" y="789888"/>
              <a:ext cx="2841105" cy="444426"/>
            </a:xfrm>
            <a:prstGeom prst="roundRect">
              <a:avLst/>
            </a:prstGeom>
            <a:gradFill>
              <a:gsLst>
                <a:gs pos="0">
                  <a:schemeClr val="accent4">
                    <a:lumMod val="20000"/>
                    <a:lumOff val="80000"/>
                  </a:schemeClr>
                </a:gs>
                <a:gs pos="100000">
                  <a:schemeClr val="accent4"/>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solidFill>
                  <a:latin typeface="Lato Black" panose="020F0502020204030203" pitchFamily="34" charset="0"/>
                  <a:ea typeface="Lato Black" panose="020F0502020204030203" pitchFamily="34" charset="0"/>
                  <a:cs typeface="Lato Black" panose="020F0502020204030203" pitchFamily="34" charset="0"/>
                </a:rPr>
                <a:t>PROFIT</a:t>
              </a:r>
            </a:p>
          </xdr:txBody>
        </xdr:sp>
        <xdr:sp macro="" textlink="">
          <xdr:nvSpPr>
            <xdr:cNvPr id="30" name="Rectangle: Rounded Corners 29">
              <a:extLst>
                <a:ext uri="{FF2B5EF4-FFF2-40B4-BE49-F238E27FC236}">
                  <a16:creationId xmlns:a16="http://schemas.microsoft.com/office/drawing/2014/main" id="{7FDD322D-62A3-2498-9EA7-DDD8C1D90A87}"/>
                </a:ext>
              </a:extLst>
            </xdr:cNvPr>
            <xdr:cNvSpPr/>
          </xdr:nvSpPr>
          <xdr:spPr>
            <a:xfrm>
              <a:off x="207817" y="1298189"/>
              <a:ext cx="2925649" cy="1424451"/>
            </a:xfrm>
            <a:prstGeom prst="roundRect">
              <a:avLst/>
            </a:prstGeom>
            <a:gradFill>
              <a:gsLst>
                <a:gs pos="0">
                  <a:schemeClr val="accent4">
                    <a:lumMod val="20000"/>
                    <a:lumOff val="80000"/>
                  </a:schemeClr>
                </a:gs>
                <a:gs pos="100000">
                  <a:schemeClr val="accent4"/>
                </a:gs>
              </a:gsLst>
              <a:lin ang="600000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n>
                    <a:noFill/>
                  </a:ln>
                  <a:noFill/>
                </a:rPr>
                <a:t> </a:t>
              </a:r>
            </a:p>
          </xdr:txBody>
        </xdr:sp>
        <xdr:sp macro="" textlink="KPI!$G$15">
          <xdr:nvSpPr>
            <xdr:cNvPr id="31" name="Rectangle: Rounded Corners 30">
              <a:extLst>
                <a:ext uri="{FF2B5EF4-FFF2-40B4-BE49-F238E27FC236}">
                  <a16:creationId xmlns:a16="http://schemas.microsoft.com/office/drawing/2014/main" id="{6E3076E0-7975-A2C6-F957-55813AF19C61}"/>
                </a:ext>
              </a:extLst>
            </xdr:cNvPr>
            <xdr:cNvSpPr/>
          </xdr:nvSpPr>
          <xdr:spPr>
            <a:xfrm>
              <a:off x="544286" y="1357566"/>
              <a:ext cx="2344476" cy="362287"/>
            </a:xfrm>
            <a:prstGeom prst="roundRect">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BFF4FCA-5CF3-4A28-8660-87B2B2156AA1}"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3,16,200 ₹</a:t>
              </a:fld>
              <a:endParaRPr lang="en-US" sz="20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2" name="Rectangle: Rounded Corners 31">
              <a:extLst>
                <a:ext uri="{FF2B5EF4-FFF2-40B4-BE49-F238E27FC236}">
                  <a16:creationId xmlns:a16="http://schemas.microsoft.com/office/drawing/2014/main" id="{C27DD3B5-8A10-040D-57CA-2D9B54A11A84}"/>
                </a:ext>
              </a:extLst>
            </xdr:cNvPr>
            <xdr:cNvSpPr/>
          </xdr:nvSpPr>
          <xdr:spPr>
            <a:xfrm>
              <a:off x="538871" y="2321525"/>
              <a:ext cx="2342432" cy="320432"/>
            </a:xfrm>
            <a:prstGeom prst="roundRect">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latin typeface="Lato Black" panose="020F0502020204030203" pitchFamily="34" charset="0"/>
                  <a:ea typeface="Lato Black" panose="020F0502020204030203" pitchFamily="34" charset="0"/>
                  <a:cs typeface="Lato Black" panose="020F0502020204030203" pitchFamily="34" charset="0"/>
                </a:rPr>
                <a:t>MOM GROWTH</a:t>
              </a:r>
            </a:p>
          </xdr:txBody>
        </xdr:sp>
      </xdr:grpSp>
      <xdr:grpSp>
        <xdr:nvGrpSpPr>
          <xdr:cNvPr id="34" name="Group 33">
            <a:extLst>
              <a:ext uri="{FF2B5EF4-FFF2-40B4-BE49-F238E27FC236}">
                <a16:creationId xmlns:a16="http://schemas.microsoft.com/office/drawing/2014/main" id="{E78722C3-E8CF-D460-2614-CA8E7141368E}"/>
              </a:ext>
            </a:extLst>
          </xdr:cNvPr>
          <xdr:cNvGrpSpPr/>
        </xdr:nvGrpSpPr>
        <xdr:grpSpPr>
          <a:xfrm>
            <a:off x="7305834" y="750858"/>
            <a:ext cx="3434132" cy="2207144"/>
            <a:chOff x="207817" y="789888"/>
            <a:chExt cx="2925649" cy="1944215"/>
          </a:xfrm>
        </xdr:grpSpPr>
        <xdr:sp macro="" textlink="">
          <xdr:nvSpPr>
            <xdr:cNvPr id="35" name="Rectangle: Rounded Corners 34">
              <a:extLst>
                <a:ext uri="{FF2B5EF4-FFF2-40B4-BE49-F238E27FC236}">
                  <a16:creationId xmlns:a16="http://schemas.microsoft.com/office/drawing/2014/main" id="{BED74753-CD92-FEF4-D8C2-27BD0ABD26DF}"/>
                </a:ext>
              </a:extLst>
            </xdr:cNvPr>
            <xdr:cNvSpPr/>
          </xdr:nvSpPr>
          <xdr:spPr>
            <a:xfrm>
              <a:off x="247404" y="789888"/>
              <a:ext cx="2841818" cy="444426"/>
            </a:xfrm>
            <a:prstGeom prst="roundRect">
              <a:avLst/>
            </a:prstGeom>
            <a:gradFill>
              <a:gsLst>
                <a:gs pos="0">
                  <a:schemeClr val="accent4">
                    <a:lumMod val="20000"/>
                    <a:lumOff val="80000"/>
                  </a:schemeClr>
                </a:gs>
                <a:gs pos="100000">
                  <a:schemeClr val="accent4"/>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solidFill>
                  <a:latin typeface="Lato Black" panose="020F0502020204030203" pitchFamily="34" charset="0"/>
                  <a:ea typeface="Lato Black" panose="020F0502020204030203" pitchFamily="34" charset="0"/>
                  <a:cs typeface="Lato Black" panose="020F0502020204030203" pitchFamily="34" charset="0"/>
                </a:rPr>
                <a:t>QUANTITY</a:t>
              </a:r>
            </a:p>
          </xdr:txBody>
        </xdr:sp>
        <xdr:sp macro="" textlink="">
          <xdr:nvSpPr>
            <xdr:cNvPr id="36" name="Rectangle: Rounded Corners 35">
              <a:extLst>
                <a:ext uri="{FF2B5EF4-FFF2-40B4-BE49-F238E27FC236}">
                  <a16:creationId xmlns:a16="http://schemas.microsoft.com/office/drawing/2014/main" id="{65E7C85D-0C19-E4B9-0080-2D5F3DDA9AA5}"/>
                </a:ext>
              </a:extLst>
            </xdr:cNvPr>
            <xdr:cNvSpPr/>
          </xdr:nvSpPr>
          <xdr:spPr>
            <a:xfrm>
              <a:off x="207817" y="1298189"/>
              <a:ext cx="2925649" cy="1435914"/>
            </a:xfrm>
            <a:prstGeom prst="roundRect">
              <a:avLst/>
            </a:prstGeom>
            <a:gradFill>
              <a:gsLst>
                <a:gs pos="0">
                  <a:schemeClr val="accent4">
                    <a:lumMod val="20000"/>
                    <a:lumOff val="80000"/>
                  </a:schemeClr>
                </a:gs>
                <a:gs pos="100000">
                  <a:schemeClr val="accent4"/>
                </a:gs>
              </a:gsLst>
              <a:lin ang="600000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n>
                    <a:noFill/>
                  </a:ln>
                  <a:noFill/>
                </a:rPr>
                <a:t> </a:t>
              </a:r>
            </a:p>
          </xdr:txBody>
        </xdr:sp>
        <xdr:sp macro="" textlink="KPI!$K$15">
          <xdr:nvSpPr>
            <xdr:cNvPr id="37" name="Rectangle: Rounded Corners 36">
              <a:extLst>
                <a:ext uri="{FF2B5EF4-FFF2-40B4-BE49-F238E27FC236}">
                  <a16:creationId xmlns:a16="http://schemas.microsoft.com/office/drawing/2014/main" id="{90AE300F-0EBA-7E74-39C5-C5CAFD8FF54D}"/>
                </a:ext>
              </a:extLst>
            </xdr:cNvPr>
            <xdr:cNvSpPr/>
          </xdr:nvSpPr>
          <xdr:spPr>
            <a:xfrm>
              <a:off x="544286" y="1357566"/>
              <a:ext cx="2344476" cy="362287"/>
            </a:xfrm>
            <a:prstGeom prst="roundRect">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686FE9C-0EB8-4C0A-8D22-99F33663FD65}"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 160</a:t>
              </a:fld>
              <a:endParaRPr lang="en-US" sz="20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8" name="Rectangle: Rounded Corners 37">
              <a:extLst>
                <a:ext uri="{FF2B5EF4-FFF2-40B4-BE49-F238E27FC236}">
                  <a16:creationId xmlns:a16="http://schemas.microsoft.com/office/drawing/2014/main" id="{615559D2-D547-700C-7B25-1785F8D1F2F8}"/>
                </a:ext>
              </a:extLst>
            </xdr:cNvPr>
            <xdr:cNvSpPr/>
          </xdr:nvSpPr>
          <xdr:spPr>
            <a:xfrm>
              <a:off x="538871" y="2321525"/>
              <a:ext cx="2342432" cy="320432"/>
            </a:xfrm>
            <a:prstGeom prst="roundRect">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latin typeface="Lato Black" panose="020F0502020204030203" pitchFamily="34" charset="0"/>
                  <a:ea typeface="Lato Black" panose="020F0502020204030203" pitchFamily="34" charset="0"/>
                  <a:cs typeface="Lato Black" panose="020F0502020204030203" pitchFamily="34" charset="0"/>
                </a:rPr>
                <a:t>MOM GROWTH</a:t>
              </a:r>
            </a:p>
          </xdr:txBody>
        </xdr:sp>
      </xdr:grpSp>
      <xdr:grpSp>
        <xdr:nvGrpSpPr>
          <xdr:cNvPr id="40" name="Group 39">
            <a:extLst>
              <a:ext uri="{FF2B5EF4-FFF2-40B4-BE49-F238E27FC236}">
                <a16:creationId xmlns:a16="http://schemas.microsoft.com/office/drawing/2014/main" id="{4B0135C8-B41D-AFA6-374B-6BF233B7D33A}"/>
              </a:ext>
            </a:extLst>
          </xdr:cNvPr>
          <xdr:cNvGrpSpPr/>
        </xdr:nvGrpSpPr>
        <xdr:grpSpPr>
          <a:xfrm>
            <a:off x="10855786" y="734754"/>
            <a:ext cx="3341512" cy="2213989"/>
            <a:chOff x="207817" y="789888"/>
            <a:chExt cx="2925649" cy="1922909"/>
          </a:xfrm>
        </xdr:grpSpPr>
        <xdr:sp macro="" textlink="">
          <xdr:nvSpPr>
            <xdr:cNvPr id="41" name="Rectangle: Rounded Corners 40">
              <a:extLst>
                <a:ext uri="{FF2B5EF4-FFF2-40B4-BE49-F238E27FC236}">
                  <a16:creationId xmlns:a16="http://schemas.microsoft.com/office/drawing/2014/main" id="{177D703A-BC3A-B087-CE45-72410A6B159D}"/>
                </a:ext>
              </a:extLst>
            </xdr:cNvPr>
            <xdr:cNvSpPr/>
          </xdr:nvSpPr>
          <xdr:spPr>
            <a:xfrm>
              <a:off x="247403" y="789888"/>
              <a:ext cx="2866272" cy="444426"/>
            </a:xfrm>
            <a:prstGeom prst="roundRect">
              <a:avLst/>
            </a:prstGeom>
            <a:gradFill>
              <a:gsLst>
                <a:gs pos="0">
                  <a:schemeClr val="accent4">
                    <a:lumMod val="20000"/>
                    <a:lumOff val="80000"/>
                  </a:schemeClr>
                </a:gs>
                <a:gs pos="100000">
                  <a:schemeClr val="accent4"/>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solidFill>
                  <a:latin typeface="Lato Black" panose="020F0502020204030203" pitchFamily="34" charset="0"/>
                  <a:ea typeface="Lato Black" panose="020F0502020204030203" pitchFamily="34" charset="0"/>
                  <a:cs typeface="Lato Black" panose="020F0502020204030203" pitchFamily="34" charset="0"/>
                </a:rPr>
                <a:t>NO OF ORDER'S</a:t>
              </a:r>
            </a:p>
          </xdr:txBody>
        </xdr:sp>
        <xdr:sp macro="" textlink="">
          <xdr:nvSpPr>
            <xdr:cNvPr id="42" name="Rectangle: Rounded Corners 41">
              <a:extLst>
                <a:ext uri="{FF2B5EF4-FFF2-40B4-BE49-F238E27FC236}">
                  <a16:creationId xmlns:a16="http://schemas.microsoft.com/office/drawing/2014/main" id="{2C485353-4799-C12B-4365-22C770E1CB9A}"/>
                </a:ext>
              </a:extLst>
            </xdr:cNvPr>
            <xdr:cNvSpPr/>
          </xdr:nvSpPr>
          <xdr:spPr>
            <a:xfrm>
              <a:off x="207817" y="1298189"/>
              <a:ext cx="2925649" cy="1414608"/>
            </a:xfrm>
            <a:prstGeom prst="roundRect">
              <a:avLst/>
            </a:prstGeom>
            <a:gradFill>
              <a:gsLst>
                <a:gs pos="0">
                  <a:schemeClr val="accent4">
                    <a:lumMod val="20000"/>
                    <a:lumOff val="80000"/>
                  </a:schemeClr>
                </a:gs>
                <a:gs pos="100000">
                  <a:schemeClr val="accent4"/>
                </a:gs>
              </a:gsLst>
              <a:lin ang="600000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n>
                    <a:noFill/>
                  </a:ln>
                  <a:noFill/>
                </a:rPr>
                <a:t> </a:t>
              </a:r>
            </a:p>
          </xdr:txBody>
        </xdr:sp>
        <xdr:sp macro="" textlink="KPI!$N$15">
          <xdr:nvSpPr>
            <xdr:cNvPr id="43" name="Rectangle: Rounded Corners 42">
              <a:extLst>
                <a:ext uri="{FF2B5EF4-FFF2-40B4-BE49-F238E27FC236}">
                  <a16:creationId xmlns:a16="http://schemas.microsoft.com/office/drawing/2014/main" id="{D3B04B78-902A-0025-6096-A8AC9575D991}"/>
                </a:ext>
              </a:extLst>
            </xdr:cNvPr>
            <xdr:cNvSpPr/>
          </xdr:nvSpPr>
          <xdr:spPr>
            <a:xfrm>
              <a:off x="544286" y="1357566"/>
              <a:ext cx="2344476" cy="362287"/>
            </a:xfrm>
            <a:prstGeom prst="roundRect">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CE0167C-9477-4E33-93DB-FDF3E4B0F262}"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 100</a:t>
              </a:fld>
              <a:endParaRPr lang="en-US" sz="20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44" name="Rectangle: Rounded Corners 43">
              <a:extLst>
                <a:ext uri="{FF2B5EF4-FFF2-40B4-BE49-F238E27FC236}">
                  <a16:creationId xmlns:a16="http://schemas.microsoft.com/office/drawing/2014/main" id="{52FD6E39-6C5E-DDF8-CFED-5D1A28D2F8E8}"/>
                </a:ext>
              </a:extLst>
            </xdr:cNvPr>
            <xdr:cNvSpPr/>
          </xdr:nvSpPr>
          <xdr:spPr>
            <a:xfrm>
              <a:off x="538871" y="2321525"/>
              <a:ext cx="2342432" cy="320432"/>
            </a:xfrm>
            <a:prstGeom prst="roundRect">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latin typeface="Lato Black" panose="020F0502020204030203" pitchFamily="34" charset="0"/>
                  <a:ea typeface="Lato Black" panose="020F0502020204030203" pitchFamily="34" charset="0"/>
                  <a:cs typeface="Lato Black" panose="020F0502020204030203" pitchFamily="34" charset="0"/>
                </a:rPr>
                <a:t>MOM GROWTH</a:t>
              </a:r>
            </a:p>
          </xdr:txBody>
        </xdr:sp>
      </xdr:grpSp>
    </xdr:grpSp>
    <xdr:clientData/>
  </xdr:twoCellAnchor>
  <xdr:twoCellAnchor editAs="oneCell">
    <xdr:from>
      <xdr:col>9</xdr:col>
      <xdr:colOff>264310</xdr:colOff>
      <xdr:row>14</xdr:row>
      <xdr:rowOff>36554</xdr:rowOff>
    </xdr:from>
    <xdr:to>
      <xdr:col>11</xdr:col>
      <xdr:colOff>59028</xdr:colOff>
      <xdr:row>15</xdr:row>
      <xdr:rowOff>146213</xdr:rowOff>
    </xdr:to>
    <xdr:pic>
      <xdr:nvPicPr>
        <xdr:cNvPr id="46" name="Picture 45">
          <a:extLst>
            <a:ext uri="{FF2B5EF4-FFF2-40B4-BE49-F238E27FC236}">
              <a16:creationId xmlns:a16="http://schemas.microsoft.com/office/drawing/2014/main" id="{763D745A-9C79-101F-B04C-0A7BE0A807A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55771" y="2595299"/>
          <a:ext cx="1015043" cy="292427"/>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80564</xdr:colOff>
      <xdr:row>14</xdr:row>
      <xdr:rowOff>26855</xdr:rowOff>
    </xdr:from>
    <xdr:to>
      <xdr:col>16</xdr:col>
      <xdr:colOff>540449</xdr:colOff>
      <xdr:row>15</xdr:row>
      <xdr:rowOff>154414</xdr:rowOff>
    </xdr:to>
    <xdr:pic>
      <xdr:nvPicPr>
        <xdr:cNvPr id="47" name="Picture 46">
          <a:extLst>
            <a:ext uri="{FF2B5EF4-FFF2-40B4-BE49-F238E27FC236}">
              <a16:creationId xmlns:a16="http://schemas.microsoft.com/office/drawing/2014/main" id="{96423ED8-0CCA-AEF7-C1DF-7435C3B78C1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244705" y="2564617"/>
          <a:ext cx="1070828" cy="308828"/>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21</xdr:col>
          <xdr:colOff>3948</xdr:colOff>
          <xdr:row>14</xdr:row>
          <xdr:rowOff>43430</xdr:rowOff>
        </xdr:from>
        <xdr:to>
          <xdr:col>22</xdr:col>
          <xdr:colOff>359285</xdr:colOff>
          <xdr:row>15</xdr:row>
          <xdr:rowOff>153978</xdr:rowOff>
        </xdr:to>
        <xdr:pic>
          <xdr:nvPicPr>
            <xdr:cNvPr id="49" name="Picture 48">
              <a:extLst>
                <a:ext uri="{FF2B5EF4-FFF2-40B4-BE49-F238E27FC236}">
                  <a16:creationId xmlns:a16="http://schemas.microsoft.com/office/drawing/2014/main" id="{65EC7AB4-1B27-F297-BFDC-C702776AA74C}"/>
                </a:ext>
              </a:extLst>
            </xdr:cNvPr>
            <xdr:cNvPicPr>
              <a:picLocks noChangeAspect="1" noChangeArrowheads="1"/>
              <a:extLst>
                <a:ext uri="{84589F7E-364E-4C9E-8A38-B11213B215E9}">
                  <a14:cameraTool cellRange="'KPI MOM'!$N$13" spid="_x0000_s15452"/>
                </a:ext>
              </a:extLst>
            </xdr:cNvPicPr>
          </xdr:nvPicPr>
          <xdr:blipFill>
            <a:blip xmlns:r="http://schemas.openxmlformats.org/officeDocument/2006/relationships" r:embed="rId5"/>
            <a:srcRect/>
            <a:stretch>
              <a:fillRect/>
            </a:stretch>
          </xdr:blipFill>
          <xdr:spPr bwMode="auto">
            <a:xfrm>
              <a:off x="12772383" y="2586062"/>
              <a:ext cx="963358" cy="292165"/>
            </a:xfrm>
            <a:prstGeom prst="rect">
              <a:avLst/>
            </a:prstGeom>
            <a:noFill/>
            <a:ln>
              <a:solidFill>
                <a:schemeClr val="tx1"/>
              </a:solidFill>
            </a:ln>
            <a:effectLst/>
            <a:extLst>
              <a:ext uri="{909E8E84-426E-40DD-AFC4-6F175D3DCCD1}">
                <a14:hiddenFill>
                  <a:solidFill>
                    <a:srgbClr val="FFFFFF"/>
                  </a:solidFill>
                </a14:hiddenFill>
              </a:ext>
            </a:extLst>
          </xdr:spPr>
        </xdr:pic>
        <xdr:clientData/>
      </xdr:twoCellAnchor>
    </mc:Choice>
    <mc:Fallback/>
  </mc:AlternateContent>
  <xdr:twoCellAnchor>
    <xdr:from>
      <xdr:col>6</xdr:col>
      <xdr:colOff>598873</xdr:colOff>
      <xdr:row>10</xdr:row>
      <xdr:rowOff>106192</xdr:rowOff>
    </xdr:from>
    <xdr:to>
      <xdr:col>11</xdr:col>
      <xdr:colOff>115493</xdr:colOff>
      <xdr:row>13</xdr:row>
      <xdr:rowOff>110867</xdr:rowOff>
    </xdr:to>
    <xdr:graphicFrame macro="">
      <xdr:nvGraphicFramePr>
        <xdr:cNvPr id="51" name="Chart 50">
          <a:extLst>
            <a:ext uri="{FF2B5EF4-FFF2-40B4-BE49-F238E27FC236}">
              <a16:creationId xmlns:a16="http://schemas.microsoft.com/office/drawing/2014/main" id="{CF4F8668-DCDA-4568-BB21-72080D9CD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509559</xdr:colOff>
      <xdr:row>10</xdr:row>
      <xdr:rowOff>88823</xdr:rowOff>
    </xdr:from>
    <xdr:to>
      <xdr:col>16</xdr:col>
      <xdr:colOff>546957</xdr:colOff>
      <xdr:row>13</xdr:row>
      <xdr:rowOff>102848</xdr:rowOff>
    </xdr:to>
    <xdr:graphicFrame macro="">
      <xdr:nvGraphicFramePr>
        <xdr:cNvPr id="52" name="Chart 51">
          <a:extLst>
            <a:ext uri="{FF2B5EF4-FFF2-40B4-BE49-F238E27FC236}">
              <a16:creationId xmlns:a16="http://schemas.microsoft.com/office/drawing/2014/main" id="{B1616A0B-4CF9-4FCE-BBA4-D6631AA946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362858</xdr:colOff>
      <xdr:row>10</xdr:row>
      <xdr:rowOff>93306</xdr:rowOff>
    </xdr:from>
    <xdr:to>
      <xdr:col>22</xdr:col>
      <xdr:colOff>368041</xdr:colOff>
      <xdr:row>13</xdr:row>
      <xdr:rowOff>124409</xdr:rowOff>
    </xdr:to>
    <xdr:graphicFrame macro="">
      <xdr:nvGraphicFramePr>
        <xdr:cNvPr id="53" name="Chart 52">
          <a:extLst>
            <a:ext uri="{FF2B5EF4-FFF2-40B4-BE49-F238E27FC236}">
              <a16:creationId xmlns:a16="http://schemas.microsoft.com/office/drawing/2014/main" id="{FEA67391-3F8A-428C-9D10-DD73A68ECF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207182</xdr:colOff>
      <xdr:row>17</xdr:row>
      <xdr:rowOff>20595</xdr:rowOff>
    </xdr:from>
    <xdr:to>
      <xdr:col>23</xdr:col>
      <xdr:colOff>250210</xdr:colOff>
      <xdr:row>36</xdr:row>
      <xdr:rowOff>5562</xdr:rowOff>
    </xdr:to>
    <xdr:grpSp>
      <xdr:nvGrpSpPr>
        <xdr:cNvPr id="6" name="Group 5">
          <a:extLst>
            <a:ext uri="{FF2B5EF4-FFF2-40B4-BE49-F238E27FC236}">
              <a16:creationId xmlns:a16="http://schemas.microsoft.com/office/drawing/2014/main" id="{C51FE370-C2E4-5588-8E04-BCF9D6FDE73E}"/>
            </a:ext>
          </a:extLst>
        </xdr:cNvPr>
        <xdr:cNvGrpSpPr/>
      </xdr:nvGrpSpPr>
      <xdr:grpSpPr>
        <a:xfrm>
          <a:off x="207182" y="3082450"/>
          <a:ext cx="14063828" cy="3407039"/>
          <a:chOff x="207182" y="3202279"/>
          <a:chExt cx="14186817" cy="3540967"/>
        </a:xfrm>
      </xdr:grpSpPr>
      <xdr:sp macro="" textlink="">
        <xdr:nvSpPr>
          <xdr:cNvPr id="55" name="Rectangle: Rounded Corners 54">
            <a:extLst>
              <a:ext uri="{FF2B5EF4-FFF2-40B4-BE49-F238E27FC236}">
                <a16:creationId xmlns:a16="http://schemas.microsoft.com/office/drawing/2014/main" id="{78C1348F-22D1-F67B-6D8B-8ACDDAB301FD}"/>
              </a:ext>
            </a:extLst>
          </xdr:cNvPr>
          <xdr:cNvSpPr/>
        </xdr:nvSpPr>
        <xdr:spPr>
          <a:xfrm>
            <a:off x="207182" y="3202279"/>
            <a:ext cx="5463821" cy="3535406"/>
          </a:xfrm>
          <a:prstGeom prst="roundRect">
            <a:avLst>
              <a:gd name="adj" fmla="val 7282"/>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6" name="Rectangle: Rounded Corners 55">
            <a:extLst>
              <a:ext uri="{FF2B5EF4-FFF2-40B4-BE49-F238E27FC236}">
                <a16:creationId xmlns:a16="http://schemas.microsoft.com/office/drawing/2014/main" id="{ABEEA2EC-3ACE-DD69-9A6E-0F14345EB585}"/>
              </a:ext>
            </a:extLst>
          </xdr:cNvPr>
          <xdr:cNvSpPr/>
        </xdr:nvSpPr>
        <xdr:spPr>
          <a:xfrm>
            <a:off x="5747886" y="3217725"/>
            <a:ext cx="4842696" cy="3525521"/>
          </a:xfrm>
          <a:prstGeom prst="roundRect">
            <a:avLst>
              <a:gd name="adj" fmla="val 7282"/>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7" name="Rectangle: Rounded Corners 56">
            <a:extLst>
              <a:ext uri="{FF2B5EF4-FFF2-40B4-BE49-F238E27FC236}">
                <a16:creationId xmlns:a16="http://schemas.microsoft.com/office/drawing/2014/main" id="{2197EB56-A574-9853-4DA3-A3BA67381D5D}"/>
              </a:ext>
            </a:extLst>
          </xdr:cNvPr>
          <xdr:cNvSpPr/>
        </xdr:nvSpPr>
        <xdr:spPr>
          <a:xfrm>
            <a:off x="10683445" y="3217726"/>
            <a:ext cx="3710554" cy="3505224"/>
          </a:xfrm>
          <a:prstGeom prst="roundRect">
            <a:avLst>
              <a:gd name="adj" fmla="val 7282"/>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0</xdr:col>
      <xdr:colOff>150254</xdr:colOff>
      <xdr:row>36</xdr:row>
      <xdr:rowOff>107511</xdr:rowOff>
    </xdr:from>
    <xdr:to>
      <xdr:col>9</xdr:col>
      <xdr:colOff>139521</xdr:colOff>
      <xdr:row>55</xdr:row>
      <xdr:rowOff>77491</xdr:rowOff>
    </xdr:to>
    <xdr:sp macro="" textlink="">
      <xdr:nvSpPr>
        <xdr:cNvPr id="58" name="Rectangle: Rounded Corners 57">
          <a:extLst>
            <a:ext uri="{FF2B5EF4-FFF2-40B4-BE49-F238E27FC236}">
              <a16:creationId xmlns:a16="http://schemas.microsoft.com/office/drawing/2014/main" id="{DAA3B710-2B53-1FC0-A652-306D08E5B920}"/>
            </a:ext>
          </a:extLst>
        </xdr:cNvPr>
        <xdr:cNvSpPr/>
      </xdr:nvSpPr>
      <xdr:spPr>
        <a:xfrm>
          <a:off x="150254" y="6616799"/>
          <a:ext cx="5452420" cy="3405438"/>
        </a:xfrm>
        <a:prstGeom prst="roundRect">
          <a:avLst>
            <a:gd name="adj" fmla="val 7282"/>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219157</xdr:colOff>
      <xdr:row>36</xdr:row>
      <xdr:rowOff>113550</xdr:rowOff>
    </xdr:from>
    <xdr:to>
      <xdr:col>16</xdr:col>
      <xdr:colOff>320040</xdr:colOff>
      <xdr:row>55</xdr:row>
      <xdr:rowOff>64576</xdr:rowOff>
    </xdr:to>
    <xdr:sp macro="" textlink="">
      <xdr:nvSpPr>
        <xdr:cNvPr id="59" name="Rectangle: Rounded Corners 58">
          <a:extLst>
            <a:ext uri="{FF2B5EF4-FFF2-40B4-BE49-F238E27FC236}">
              <a16:creationId xmlns:a16="http://schemas.microsoft.com/office/drawing/2014/main" id="{81C38292-E6E8-483F-918C-B4F93A6B47E4}"/>
            </a:ext>
          </a:extLst>
        </xdr:cNvPr>
        <xdr:cNvSpPr/>
      </xdr:nvSpPr>
      <xdr:spPr>
        <a:xfrm>
          <a:off x="5682310" y="6622838"/>
          <a:ext cx="4350001" cy="3386484"/>
        </a:xfrm>
        <a:prstGeom prst="roundRect">
          <a:avLst>
            <a:gd name="adj" fmla="val 7282"/>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477077</xdr:colOff>
      <xdr:row>17</xdr:row>
      <xdr:rowOff>159027</xdr:rowOff>
    </xdr:from>
    <xdr:to>
      <xdr:col>6</xdr:col>
      <xdr:colOff>79512</xdr:colOff>
      <xdr:row>19</xdr:row>
      <xdr:rowOff>165652</xdr:rowOff>
    </xdr:to>
    <xdr:sp macro="" textlink="">
      <xdr:nvSpPr>
        <xdr:cNvPr id="60" name="Rectangle: Rounded Corners 59">
          <a:extLst>
            <a:ext uri="{FF2B5EF4-FFF2-40B4-BE49-F238E27FC236}">
              <a16:creationId xmlns:a16="http://schemas.microsoft.com/office/drawing/2014/main" id="{0260C76C-6D39-10FE-B497-965988178BB5}"/>
            </a:ext>
          </a:extLst>
        </xdr:cNvPr>
        <xdr:cNvSpPr/>
      </xdr:nvSpPr>
      <xdr:spPr>
        <a:xfrm>
          <a:off x="477077" y="3313044"/>
          <a:ext cx="3260035" cy="377686"/>
        </a:xfrm>
        <a:prstGeom prst="roundRect">
          <a:avLst/>
        </a:prstGeom>
        <a:gradFill>
          <a:gsLst>
            <a:gs pos="0">
              <a:schemeClr val="accent4">
                <a:lumMod val="40000"/>
                <a:lumOff val="60000"/>
              </a:schemeClr>
            </a:gs>
            <a:gs pos="100000">
              <a:schemeClr val="accent4">
                <a:lumMod val="20000"/>
                <a:lumOff val="80000"/>
              </a:schemeClr>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latin typeface="Lato Black" panose="020F0502020204030203" pitchFamily="34" charset="0"/>
              <a:ea typeface="Lato Black" panose="020F0502020204030203" pitchFamily="34" charset="0"/>
              <a:cs typeface="Lato Black" panose="020F0502020204030203" pitchFamily="34" charset="0"/>
            </a:rPr>
            <a:t>SALES AND PROFIT ANALYSIS</a:t>
          </a:r>
        </a:p>
      </xdr:txBody>
    </xdr:sp>
    <xdr:clientData/>
  </xdr:twoCellAnchor>
  <xdr:twoCellAnchor>
    <xdr:from>
      <xdr:col>9</xdr:col>
      <xdr:colOff>500158</xdr:colOff>
      <xdr:row>18</xdr:row>
      <xdr:rowOff>9297</xdr:rowOff>
    </xdr:from>
    <xdr:to>
      <xdr:col>15</xdr:col>
      <xdr:colOff>102593</xdr:colOff>
      <xdr:row>20</xdr:row>
      <xdr:rowOff>15921</xdr:rowOff>
    </xdr:to>
    <xdr:sp macro="" textlink="">
      <xdr:nvSpPr>
        <xdr:cNvPr id="61" name="Rectangle: Rounded Corners 60">
          <a:extLst>
            <a:ext uri="{FF2B5EF4-FFF2-40B4-BE49-F238E27FC236}">
              <a16:creationId xmlns:a16="http://schemas.microsoft.com/office/drawing/2014/main" id="{0B276125-D9FB-E2EB-2361-66568EC0D253}"/>
            </a:ext>
          </a:extLst>
        </xdr:cNvPr>
        <xdr:cNvSpPr/>
      </xdr:nvSpPr>
      <xdr:spPr>
        <a:xfrm>
          <a:off x="5980435" y="3315833"/>
          <a:ext cx="3255953" cy="374017"/>
        </a:xfrm>
        <a:prstGeom prst="roundRect">
          <a:avLst/>
        </a:prstGeom>
        <a:gradFill>
          <a:gsLst>
            <a:gs pos="0">
              <a:schemeClr val="accent4">
                <a:lumMod val="40000"/>
                <a:lumOff val="60000"/>
              </a:schemeClr>
            </a:gs>
            <a:gs pos="100000">
              <a:schemeClr val="accent4">
                <a:lumMod val="20000"/>
                <a:lumOff val="80000"/>
              </a:schemeClr>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latin typeface="Lato Black" panose="020F0502020204030203" pitchFamily="34" charset="0"/>
              <a:ea typeface="Lato Black" panose="020F0502020204030203" pitchFamily="34" charset="0"/>
              <a:cs typeface="Lato Black" panose="020F0502020204030203" pitchFamily="34" charset="0"/>
            </a:rPr>
            <a:t>CATEGORY WISE PROFIT</a:t>
          </a:r>
        </a:p>
      </xdr:txBody>
    </xdr:sp>
    <xdr:clientData/>
  </xdr:twoCellAnchor>
  <xdr:twoCellAnchor>
    <xdr:from>
      <xdr:col>17</xdr:col>
      <xdr:colOff>455412</xdr:colOff>
      <xdr:row>17</xdr:row>
      <xdr:rowOff>177032</xdr:rowOff>
    </xdr:from>
    <xdr:to>
      <xdr:col>22</xdr:col>
      <xdr:colOff>239306</xdr:colOff>
      <xdr:row>20</xdr:row>
      <xdr:rowOff>3656</xdr:rowOff>
    </xdr:to>
    <xdr:sp macro="" textlink="">
      <xdr:nvSpPr>
        <xdr:cNvPr id="62" name="Rectangle: Rounded Corners 61">
          <a:extLst>
            <a:ext uri="{FF2B5EF4-FFF2-40B4-BE49-F238E27FC236}">
              <a16:creationId xmlns:a16="http://schemas.microsoft.com/office/drawing/2014/main" id="{8E185B4F-846F-613F-AA55-390EFFD94A05}"/>
            </a:ext>
          </a:extLst>
        </xdr:cNvPr>
        <xdr:cNvSpPr/>
      </xdr:nvSpPr>
      <xdr:spPr>
        <a:xfrm>
          <a:off x="10840024" y="3281710"/>
          <a:ext cx="2838191" cy="374508"/>
        </a:xfrm>
        <a:prstGeom prst="roundRect">
          <a:avLst/>
        </a:prstGeom>
        <a:gradFill>
          <a:gsLst>
            <a:gs pos="0">
              <a:schemeClr val="accent4">
                <a:lumMod val="40000"/>
                <a:lumOff val="60000"/>
              </a:schemeClr>
            </a:gs>
            <a:gs pos="100000">
              <a:schemeClr val="accent4">
                <a:lumMod val="20000"/>
                <a:lumOff val="80000"/>
              </a:schemeClr>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tx1"/>
              </a:solidFill>
              <a:latin typeface="Lato Black" panose="020F0502020204030203" pitchFamily="34" charset="0"/>
              <a:ea typeface="Lato Black" panose="020F0502020204030203" pitchFamily="34" charset="0"/>
              <a:cs typeface="Lato Black" panose="020F0502020204030203" pitchFamily="34" charset="0"/>
            </a:rPr>
            <a:t>CATEGORY WISE SALES SHARE %</a:t>
          </a:r>
        </a:p>
      </xdr:txBody>
    </xdr:sp>
    <xdr:clientData/>
  </xdr:twoCellAnchor>
  <xdr:twoCellAnchor>
    <xdr:from>
      <xdr:col>9</xdr:col>
      <xdr:colOff>573085</xdr:colOff>
      <xdr:row>37</xdr:row>
      <xdr:rowOff>103647</xdr:rowOff>
    </xdr:from>
    <xdr:to>
      <xdr:col>14</xdr:col>
      <xdr:colOff>106681</xdr:colOff>
      <xdr:row>39</xdr:row>
      <xdr:rowOff>45721</xdr:rowOff>
    </xdr:to>
    <xdr:sp macro="" textlink="">
      <xdr:nvSpPr>
        <xdr:cNvPr id="64" name="Rectangle: Rounded Corners 63">
          <a:extLst>
            <a:ext uri="{FF2B5EF4-FFF2-40B4-BE49-F238E27FC236}">
              <a16:creationId xmlns:a16="http://schemas.microsoft.com/office/drawing/2014/main" id="{E830B4C4-BD73-C010-5972-5442CC314A60}"/>
            </a:ext>
          </a:extLst>
        </xdr:cNvPr>
        <xdr:cNvSpPr/>
      </xdr:nvSpPr>
      <xdr:spPr>
        <a:xfrm>
          <a:off x="6059485" y="6870207"/>
          <a:ext cx="2581596" cy="307834"/>
        </a:xfrm>
        <a:prstGeom prst="roundRect">
          <a:avLst/>
        </a:prstGeom>
        <a:gradFill>
          <a:gsLst>
            <a:gs pos="0">
              <a:schemeClr val="accent4">
                <a:lumMod val="40000"/>
                <a:lumOff val="60000"/>
              </a:schemeClr>
            </a:gs>
            <a:gs pos="100000">
              <a:schemeClr val="accent4">
                <a:lumMod val="20000"/>
                <a:lumOff val="80000"/>
              </a:schemeClr>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latin typeface="Lato Black" panose="020F0502020204030203" pitchFamily="34" charset="0"/>
              <a:ea typeface="Lato Black" panose="020F0502020204030203" pitchFamily="34" charset="0"/>
              <a:cs typeface="Lato Black" panose="020F0502020204030203" pitchFamily="34" charset="0"/>
            </a:rPr>
            <a:t>TOP 5 PRODUCT'S</a:t>
          </a:r>
        </a:p>
      </xdr:txBody>
    </xdr:sp>
    <xdr:clientData/>
  </xdr:twoCellAnchor>
  <xdr:twoCellAnchor>
    <xdr:from>
      <xdr:col>0</xdr:col>
      <xdr:colOff>497416</xdr:colOff>
      <xdr:row>20</xdr:row>
      <xdr:rowOff>78408</xdr:rowOff>
    </xdr:from>
    <xdr:to>
      <xdr:col>9</xdr:col>
      <xdr:colOff>30369</xdr:colOff>
      <xdr:row>35</xdr:row>
      <xdr:rowOff>138373</xdr:rowOff>
    </xdr:to>
    <xdr:graphicFrame macro="">
      <xdr:nvGraphicFramePr>
        <xdr:cNvPr id="66" name="Chart 65">
          <a:extLst>
            <a:ext uri="{FF2B5EF4-FFF2-40B4-BE49-F238E27FC236}">
              <a16:creationId xmlns:a16="http://schemas.microsoft.com/office/drawing/2014/main" id="{2E4FAE55-CD16-4893-979B-DDB530972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xdr:col>
      <xdr:colOff>343786</xdr:colOff>
      <xdr:row>14</xdr:row>
      <xdr:rowOff>13366</xdr:rowOff>
    </xdr:from>
    <xdr:to>
      <xdr:col>5</xdr:col>
      <xdr:colOff>260684</xdr:colOff>
      <xdr:row>15</xdr:row>
      <xdr:rowOff>116958</xdr:rowOff>
    </xdr:to>
    <xdr:pic>
      <xdr:nvPicPr>
        <xdr:cNvPr id="67" name="Picture 66">
          <a:extLst>
            <a:ext uri="{FF2B5EF4-FFF2-40B4-BE49-F238E27FC236}">
              <a16:creationId xmlns:a16="http://schemas.microsoft.com/office/drawing/2014/main" id="{2756D2CB-8B87-6E94-05F4-9829DDBD512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172586" y="2593533"/>
          <a:ext cx="1136098" cy="28789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9</xdr:col>
      <xdr:colOff>385972</xdr:colOff>
      <xdr:row>20</xdr:row>
      <xdr:rowOff>104302</xdr:rowOff>
    </xdr:from>
    <xdr:to>
      <xdr:col>17</xdr:col>
      <xdr:colOff>62699</xdr:colOff>
      <xdr:row>35</xdr:row>
      <xdr:rowOff>76592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5E31D75-67D4-4F32-AD5C-479BF66126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5872372" y="3761902"/>
              <a:ext cx="4553527" cy="27154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108857</xdr:colOff>
      <xdr:row>19</xdr:row>
      <xdr:rowOff>159099</xdr:rowOff>
    </xdr:from>
    <xdr:to>
      <xdr:col>23</xdr:col>
      <xdr:colOff>318197</xdr:colOff>
      <xdr:row>36</xdr:row>
      <xdr:rowOff>108857</xdr:rowOff>
    </xdr:to>
    <xdr:graphicFrame macro="">
      <xdr:nvGraphicFramePr>
        <xdr:cNvPr id="3" name="Chart 2">
          <a:extLst>
            <a:ext uri="{FF2B5EF4-FFF2-40B4-BE49-F238E27FC236}">
              <a16:creationId xmlns:a16="http://schemas.microsoft.com/office/drawing/2014/main" id="{6FED36B0-DFBC-4F4C-9709-165B20859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367957</xdr:colOff>
      <xdr:row>36</xdr:row>
      <xdr:rowOff>174394</xdr:rowOff>
    </xdr:from>
    <xdr:to>
      <xdr:col>4</xdr:col>
      <xdr:colOff>496785</xdr:colOff>
      <xdr:row>38</xdr:row>
      <xdr:rowOff>176894</xdr:rowOff>
    </xdr:to>
    <xdr:sp macro="" textlink="">
      <xdr:nvSpPr>
        <xdr:cNvPr id="4" name="Rectangle: Rounded Corners 3">
          <a:extLst>
            <a:ext uri="{FF2B5EF4-FFF2-40B4-BE49-F238E27FC236}">
              <a16:creationId xmlns:a16="http://schemas.microsoft.com/office/drawing/2014/main" id="{921252C2-FA89-A43F-71E4-918C0B7CACE1}"/>
            </a:ext>
          </a:extLst>
        </xdr:cNvPr>
        <xdr:cNvSpPr/>
      </xdr:nvSpPr>
      <xdr:spPr>
        <a:xfrm>
          <a:off x="367957" y="6742619"/>
          <a:ext cx="2575814" cy="367402"/>
        </a:xfrm>
        <a:prstGeom prst="roundRect">
          <a:avLst/>
        </a:prstGeom>
        <a:gradFill>
          <a:gsLst>
            <a:gs pos="0">
              <a:schemeClr val="accent4">
                <a:lumMod val="40000"/>
                <a:lumOff val="60000"/>
              </a:schemeClr>
            </a:gs>
            <a:gs pos="100000">
              <a:schemeClr val="accent4">
                <a:lumMod val="20000"/>
                <a:lumOff val="80000"/>
              </a:schemeClr>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Lato Black" panose="020F0502020204030203" pitchFamily="34" charset="0"/>
              <a:ea typeface="Lato Black" panose="020F0502020204030203" pitchFamily="34" charset="0"/>
              <a:cs typeface="Lato Black" panose="020F0502020204030203" pitchFamily="34" charset="0"/>
            </a:rPr>
            <a:t>SALES</a:t>
          </a:r>
          <a:r>
            <a:rPr lang="en-US" sz="1400" b="1"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 </a:t>
          </a:r>
          <a:r>
            <a:rPr lang="en-US" sz="1400" b="1">
              <a:solidFill>
                <a:schemeClr val="tx1"/>
              </a:solidFill>
              <a:latin typeface="Lato Black" panose="020F0502020204030203" pitchFamily="34" charset="0"/>
              <a:ea typeface="Lato Black" panose="020F0502020204030203" pitchFamily="34" charset="0"/>
              <a:cs typeface="Lato Black" panose="020F0502020204030203" pitchFamily="34" charset="0"/>
            </a:rPr>
            <a:t>BY STATE</a:t>
          </a:r>
        </a:p>
      </xdr:txBody>
    </xdr:sp>
    <xdr:clientData/>
  </xdr:twoCellAnchor>
  <xdr:twoCellAnchor>
    <xdr:from>
      <xdr:col>0</xdr:col>
      <xdr:colOff>542416</xdr:colOff>
      <xdr:row>39</xdr:row>
      <xdr:rowOff>31198</xdr:rowOff>
    </xdr:from>
    <xdr:to>
      <xdr:col>8</xdr:col>
      <xdr:colOff>343436</xdr:colOff>
      <xdr:row>54</xdr:row>
      <xdr:rowOff>165940</xdr:rowOff>
    </xdr:to>
    <mc:AlternateContent xmlns:mc="http://schemas.openxmlformats.org/markup-compatibility/2006">
      <mc:Choice xmlns:cx4="http://schemas.microsoft.com/office/drawing/2016/5/10/chartex" Requires="cx4">
        <xdr:graphicFrame macro="">
          <xdr:nvGraphicFramePr>
            <xdr:cNvPr id="10" name="Chart 9">
              <a:extLst>
                <a:ext uri="{FF2B5EF4-FFF2-40B4-BE49-F238E27FC236}">
                  <a16:creationId xmlns:a16="http://schemas.microsoft.com/office/drawing/2014/main" id="{FC54224F-639D-456F-BE77-BF7C37712D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542416" y="7163518"/>
              <a:ext cx="4677820" cy="287794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396240</xdr:colOff>
      <xdr:row>39</xdr:row>
      <xdr:rowOff>83540</xdr:rowOff>
    </xdr:from>
    <xdr:to>
      <xdr:col>17</xdr:col>
      <xdr:colOff>274320</xdr:colOff>
      <xdr:row>54</xdr:row>
      <xdr:rowOff>137160</xdr:rowOff>
    </xdr:to>
    <xdr:graphicFrame macro="">
      <xdr:nvGraphicFramePr>
        <xdr:cNvPr id="11" name="Chart 10">
          <a:extLst>
            <a:ext uri="{FF2B5EF4-FFF2-40B4-BE49-F238E27FC236}">
              <a16:creationId xmlns:a16="http://schemas.microsoft.com/office/drawing/2014/main" id="{D6C0DF60-CC8B-4E22-9EB5-3878965CB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399574</xdr:colOff>
      <xdr:row>36</xdr:row>
      <xdr:rowOff>92733</xdr:rowOff>
    </xdr:from>
    <xdr:to>
      <xdr:col>23</xdr:col>
      <xdr:colOff>231934</xdr:colOff>
      <xdr:row>55</xdr:row>
      <xdr:rowOff>65902</xdr:rowOff>
    </xdr:to>
    <xdr:sp macro="" textlink="">
      <xdr:nvSpPr>
        <xdr:cNvPr id="12" name="Rectangle: Rounded Corners 11">
          <a:extLst>
            <a:ext uri="{FF2B5EF4-FFF2-40B4-BE49-F238E27FC236}">
              <a16:creationId xmlns:a16="http://schemas.microsoft.com/office/drawing/2014/main" id="{40DA185A-EEF2-CF47-21F8-054A3FA03BBA}"/>
            </a:ext>
          </a:extLst>
        </xdr:cNvPr>
        <xdr:cNvSpPr/>
      </xdr:nvSpPr>
      <xdr:spPr>
        <a:xfrm>
          <a:off x="10115074" y="6522108"/>
          <a:ext cx="4082891" cy="3366450"/>
        </a:xfrm>
        <a:prstGeom prst="roundRect">
          <a:avLst>
            <a:gd name="adj" fmla="val 9367"/>
          </a:avLst>
        </a:prstGeom>
        <a:gradFill>
          <a:gsLst>
            <a:gs pos="0">
              <a:schemeClr val="accent4">
                <a:lumMod val="40000"/>
                <a:lumOff val="60000"/>
              </a:schemeClr>
            </a:gs>
            <a:gs pos="100000">
              <a:schemeClr val="accent4"/>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213360</xdr:colOff>
      <xdr:row>37</xdr:row>
      <xdr:rowOff>30480</xdr:rowOff>
    </xdr:from>
    <xdr:to>
      <xdr:col>20</xdr:col>
      <xdr:colOff>518160</xdr:colOff>
      <xdr:row>38</xdr:row>
      <xdr:rowOff>137160</xdr:rowOff>
    </xdr:to>
    <xdr:sp macro="" textlink="">
      <xdr:nvSpPr>
        <xdr:cNvPr id="13" name="Rectangle: Rounded Corners 12">
          <a:extLst>
            <a:ext uri="{FF2B5EF4-FFF2-40B4-BE49-F238E27FC236}">
              <a16:creationId xmlns:a16="http://schemas.microsoft.com/office/drawing/2014/main" id="{4F78C728-A6F6-C29C-EE51-DADA92077F75}"/>
            </a:ext>
          </a:extLst>
        </xdr:cNvPr>
        <xdr:cNvSpPr/>
      </xdr:nvSpPr>
      <xdr:spPr>
        <a:xfrm>
          <a:off x="10576560" y="6797040"/>
          <a:ext cx="2133600" cy="289560"/>
        </a:xfrm>
        <a:prstGeom prst="roundRect">
          <a:avLst/>
        </a:prstGeom>
        <a:gradFill>
          <a:gsLst>
            <a:gs pos="0">
              <a:schemeClr val="accent4">
                <a:lumMod val="40000"/>
                <a:lumOff val="60000"/>
              </a:schemeClr>
            </a:gs>
            <a:gs pos="100000">
              <a:schemeClr val="accent4">
                <a:lumMod val="20000"/>
                <a:lumOff val="80000"/>
              </a:schemeClr>
            </a:gs>
          </a:gsLst>
          <a:lin ang="4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Lato Black" panose="020F0502020204030203" pitchFamily="34" charset="0"/>
              <a:ea typeface="Lato Black" panose="020F0502020204030203" pitchFamily="34" charset="0"/>
              <a:cs typeface="Lato Black" panose="020F0502020204030203" pitchFamily="34" charset="0"/>
            </a:rPr>
            <a:t>FILTER'S</a:t>
          </a:r>
        </a:p>
      </xdr:txBody>
    </xdr:sp>
    <xdr:clientData/>
  </xdr:twoCellAnchor>
  <xdr:oneCellAnchor>
    <xdr:from>
      <xdr:col>24</xdr:col>
      <xdr:colOff>289560</xdr:colOff>
      <xdr:row>45</xdr:row>
      <xdr:rowOff>177107</xdr:rowOff>
    </xdr:from>
    <xdr:ext cx="2788920" cy="233205"/>
    <xdr:sp macro="" textlink="">
      <xdr:nvSpPr>
        <xdr:cNvPr id="8" name="TextBox 7">
          <a:extLst>
            <a:ext uri="{FF2B5EF4-FFF2-40B4-BE49-F238E27FC236}">
              <a16:creationId xmlns:a16="http://schemas.microsoft.com/office/drawing/2014/main" id="{46A0636B-D64F-F0B1-55DE-EF60A17F2AF3}"/>
            </a:ext>
          </a:extLst>
        </xdr:cNvPr>
        <xdr:cNvSpPr txBox="1"/>
      </xdr:nvSpPr>
      <xdr:spPr>
        <a:xfrm>
          <a:off x="14848939" y="8499923"/>
          <a:ext cx="278892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oneCellAnchor>
    <xdr:from>
      <xdr:col>25</xdr:col>
      <xdr:colOff>0</xdr:colOff>
      <xdr:row>54</xdr:row>
      <xdr:rowOff>26670</xdr:rowOff>
    </xdr:from>
    <xdr:ext cx="7772400" cy="233205"/>
    <xdr:sp macro="" textlink="">
      <xdr:nvSpPr>
        <xdr:cNvPr id="25" name="TextBox 24">
          <a:extLst>
            <a:ext uri="{FF2B5EF4-FFF2-40B4-BE49-F238E27FC236}">
              <a16:creationId xmlns:a16="http://schemas.microsoft.com/office/drawing/2014/main" id="{7FB51D6F-4BAD-48B0-86CC-BF5571B1FA2A}"/>
            </a:ext>
          </a:extLst>
        </xdr:cNvPr>
        <xdr:cNvSpPr txBox="1"/>
      </xdr:nvSpPr>
      <xdr:spPr>
        <a:xfrm>
          <a:off x="15240000" y="9902190"/>
          <a:ext cx="77724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oneCellAnchor>
    <xdr:from>
      <xdr:col>25</xdr:col>
      <xdr:colOff>0</xdr:colOff>
      <xdr:row>20</xdr:row>
      <xdr:rowOff>107968</xdr:rowOff>
    </xdr:from>
    <xdr:ext cx="5714286" cy="233205"/>
    <xdr:sp macro="" textlink="">
      <xdr:nvSpPr>
        <xdr:cNvPr id="50" name="TextBox 49">
          <a:extLst>
            <a:ext uri="{FF2B5EF4-FFF2-40B4-BE49-F238E27FC236}">
              <a16:creationId xmlns:a16="http://schemas.microsoft.com/office/drawing/2014/main" id="{FC0A3E5F-EC8A-3588-2C27-C62F32249235}"/>
            </a:ext>
          </a:extLst>
        </xdr:cNvPr>
        <xdr:cNvSpPr txBox="1"/>
      </xdr:nvSpPr>
      <xdr:spPr>
        <a:xfrm>
          <a:off x="15169444" y="3776857"/>
          <a:ext cx="5714286"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twoCellAnchor editAs="oneCell">
    <xdr:from>
      <xdr:col>4</xdr:col>
      <xdr:colOff>90753</xdr:colOff>
      <xdr:row>0</xdr:row>
      <xdr:rowOff>108320</xdr:rowOff>
    </xdr:from>
    <xdr:to>
      <xdr:col>4</xdr:col>
      <xdr:colOff>584972</xdr:colOff>
      <xdr:row>3</xdr:row>
      <xdr:rowOff>54980</xdr:rowOff>
    </xdr:to>
    <xdr:pic>
      <xdr:nvPicPr>
        <xdr:cNvPr id="65" name="Picture 64">
          <a:extLst>
            <a:ext uri="{FF2B5EF4-FFF2-40B4-BE49-F238E27FC236}">
              <a16:creationId xmlns:a16="http://schemas.microsoft.com/office/drawing/2014/main" id="{31ED2607-A2B2-4171-A430-B3F43944469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837473B0-CC2E-450A-ABE3-18F120FF3D39}">
              <a1611:picAttrSrcUrl xmlns:a1611="http://schemas.microsoft.com/office/drawing/2016/11/main" r:id="rId16"/>
            </a:ext>
          </a:extLst>
        </a:blip>
        <a:stretch>
          <a:fillRect/>
        </a:stretch>
      </xdr:blipFill>
      <xdr:spPr>
        <a:xfrm>
          <a:off x="2509801" y="108320"/>
          <a:ext cx="494219" cy="490946"/>
        </a:xfrm>
        <a:prstGeom prst="rect">
          <a:avLst/>
        </a:prstGeom>
      </xdr:spPr>
    </xdr:pic>
    <xdr:clientData/>
  </xdr:twoCellAnchor>
  <xdr:oneCellAnchor>
    <xdr:from>
      <xdr:col>23</xdr:col>
      <xdr:colOff>0</xdr:colOff>
      <xdr:row>27</xdr:row>
      <xdr:rowOff>183321</xdr:rowOff>
    </xdr:from>
    <xdr:ext cx="4876800" cy="233205"/>
    <xdr:sp macro="" textlink="">
      <xdr:nvSpPr>
        <xdr:cNvPr id="68" name="TextBox 67">
          <a:extLst>
            <a:ext uri="{FF2B5EF4-FFF2-40B4-BE49-F238E27FC236}">
              <a16:creationId xmlns:a16="http://schemas.microsoft.com/office/drawing/2014/main" id="{96D74F3E-BBDA-25B8-3472-7D02BB70425C}"/>
            </a:ext>
          </a:extLst>
        </xdr:cNvPr>
        <xdr:cNvSpPr txBox="1"/>
      </xdr:nvSpPr>
      <xdr:spPr>
        <a:xfrm>
          <a:off x="13970000" y="5252278"/>
          <a:ext cx="48768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twoCellAnchor>
    <xdr:from>
      <xdr:col>16</xdr:col>
      <xdr:colOff>462552</xdr:colOff>
      <xdr:row>38</xdr:row>
      <xdr:rowOff>169593</xdr:rowOff>
    </xdr:from>
    <xdr:to>
      <xdr:col>23</xdr:col>
      <xdr:colOff>121920</xdr:colOff>
      <xdr:row>54</xdr:row>
      <xdr:rowOff>147053</xdr:rowOff>
    </xdr:to>
    <xdr:grpSp>
      <xdr:nvGrpSpPr>
        <xdr:cNvPr id="26" name="Group 25">
          <a:extLst>
            <a:ext uri="{FF2B5EF4-FFF2-40B4-BE49-F238E27FC236}">
              <a16:creationId xmlns:a16="http://schemas.microsoft.com/office/drawing/2014/main" id="{BCFDC93A-9E4D-B631-FA12-3CABA3B34CA6}"/>
            </a:ext>
          </a:extLst>
        </xdr:cNvPr>
        <xdr:cNvGrpSpPr/>
      </xdr:nvGrpSpPr>
      <xdr:grpSpPr>
        <a:xfrm>
          <a:off x="10216152" y="7013738"/>
          <a:ext cx="3926568" cy="2859206"/>
          <a:chOff x="10301800" y="7281941"/>
          <a:chExt cx="3963909" cy="2971637"/>
        </a:xfrm>
      </xdr:grpSpPr>
      <mc:AlternateContent xmlns:mc="http://schemas.openxmlformats.org/markup-compatibility/2006">
        <mc:Choice xmlns:a14="http://schemas.microsoft.com/office/drawing/2010/main" Requires="a14">
          <xdr:graphicFrame macro="">
            <xdr:nvGraphicFramePr>
              <xdr:cNvPr id="17" name="Months (Order_Date) 1">
                <a:extLst>
                  <a:ext uri="{FF2B5EF4-FFF2-40B4-BE49-F238E27FC236}">
                    <a16:creationId xmlns:a16="http://schemas.microsoft.com/office/drawing/2014/main" id="{90646562-C728-4154-8907-5E461A91CB38}"/>
                  </a:ext>
                </a:extLst>
              </xdr:cNvPr>
              <xdr:cNvGraphicFramePr/>
            </xdr:nvGraphicFramePr>
            <xdr:xfrm>
              <a:off x="10308453" y="7365283"/>
              <a:ext cx="1248058" cy="1546093"/>
            </xdr:xfrm>
            <a:graphic>
              <a:graphicData uri="http://schemas.microsoft.com/office/drawing/2010/slicer">
                <sle:slicer xmlns:sle="http://schemas.microsoft.com/office/drawing/2010/slicer" name="Months (Order_Date) 1"/>
              </a:graphicData>
            </a:graphic>
          </xdr:graphicFrame>
        </mc:Choice>
        <mc:Fallback>
          <xdr:sp macro="" textlink="">
            <xdr:nvSpPr>
              <xdr:cNvPr id="0" name=""/>
              <xdr:cNvSpPr>
                <a:spLocks noTextEdit="1"/>
              </xdr:cNvSpPr>
            </xdr:nvSpPr>
            <xdr:spPr>
              <a:xfrm>
                <a:off x="10222742" y="7093927"/>
                <a:ext cx="1236301" cy="14875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0" name="Region 1">
                <a:extLst>
                  <a:ext uri="{FF2B5EF4-FFF2-40B4-BE49-F238E27FC236}">
                    <a16:creationId xmlns:a16="http://schemas.microsoft.com/office/drawing/2014/main" id="{E63F5CDA-AE85-44C3-A983-EEB71237538B}"/>
                  </a:ext>
                </a:extLst>
              </xdr:cNvPr>
              <xdr:cNvGraphicFramePr/>
            </xdr:nvGraphicFramePr>
            <xdr:xfrm>
              <a:off x="11627735" y="7281941"/>
              <a:ext cx="1124540" cy="1472051"/>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469478" y="7019368"/>
                <a:ext cx="1107440" cy="14175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2" name="Category 1">
                <a:extLst>
                  <a:ext uri="{FF2B5EF4-FFF2-40B4-BE49-F238E27FC236}">
                    <a16:creationId xmlns:a16="http://schemas.microsoft.com/office/drawing/2014/main" id="{7F0BB96B-4461-46B0-BBE0-4F94B1D7F4EE}"/>
                  </a:ext>
                </a:extLst>
              </xdr:cNvPr>
              <xdr:cNvGraphicFramePr/>
            </xdr:nvGraphicFramePr>
            <xdr:xfrm>
              <a:off x="10301800" y="9011120"/>
              <a:ext cx="1233784" cy="1166703"/>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0163705" y="8684528"/>
                <a:ext cx="1215023" cy="11235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3" name="Payment_Mode 1">
                <a:extLst>
                  <a:ext uri="{FF2B5EF4-FFF2-40B4-BE49-F238E27FC236}">
                    <a16:creationId xmlns:a16="http://schemas.microsoft.com/office/drawing/2014/main" id="{5D3BCAA7-F08A-4069-A2CA-4119F10407E5}"/>
                  </a:ext>
                </a:extLst>
              </xdr:cNvPr>
              <xdr:cNvGraphicFramePr/>
            </xdr:nvGraphicFramePr>
            <xdr:xfrm>
              <a:off x="11624907" y="8800881"/>
              <a:ext cx="1130110" cy="1444509"/>
            </xdr:xfrm>
            <a:graphic>
              <a:graphicData uri="http://schemas.microsoft.com/office/drawing/2010/slicer">
                <sle:slicer xmlns:sle="http://schemas.microsoft.com/office/drawing/2010/slicer" name="Payment_Mode 1"/>
              </a:graphicData>
            </a:graphic>
          </xdr:graphicFrame>
        </mc:Choice>
        <mc:Fallback xmlns="">
          <xdr:sp macro="" textlink="">
            <xdr:nvSpPr>
              <xdr:cNvPr id="0" name=""/>
              <xdr:cNvSpPr>
                <a:spLocks noTextEdit="1"/>
              </xdr:cNvSpPr>
            </xdr:nvSpPr>
            <xdr:spPr>
              <a:xfrm>
                <a:off x="11466693" y="8482073"/>
                <a:ext cx="1112926" cy="13910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State 1">
                <a:extLst>
                  <a:ext uri="{FF2B5EF4-FFF2-40B4-BE49-F238E27FC236}">
                    <a16:creationId xmlns:a16="http://schemas.microsoft.com/office/drawing/2014/main" id="{624C8E4F-C157-4F30-8034-E761ED92DD24}"/>
                  </a:ext>
                </a:extLst>
              </xdr:cNvPr>
              <xdr:cNvGraphicFramePr/>
            </xdr:nvGraphicFramePr>
            <xdr:xfrm>
              <a:off x="12867086" y="7331641"/>
              <a:ext cx="1398623" cy="2921937"/>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12689983" y="7067227"/>
                <a:ext cx="1377356" cy="2813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888.55594421296" createdVersion="8" refreshedVersion="8" minRefreshableVersion="3" recordCount="100" xr:uid="{4C0DAADE-4CB6-4808-B621-E535144EAE2E}">
  <cacheSource type="worksheet">
    <worksheetSource ref="A1:N101" sheet="Raw Data"/>
  </cacheSource>
  <cacheFields count="16">
    <cacheField name="Order_ID" numFmtId="0">
      <sharedItems count="100">
        <s v="ORD1001"/>
        <s v="ORD1002"/>
        <s v="ORD1003"/>
        <s v="ORD1004"/>
        <s v="ORD1005"/>
        <s v="ORD1006"/>
        <s v="ORD1007"/>
        <s v="ORD1008"/>
        <s v="ORD1009"/>
        <s v="ORD1010"/>
        <s v="ORD1011"/>
        <s v="ORD1012"/>
        <s v="ORD1013"/>
        <s v="ORD1014"/>
        <s v="ORD1015"/>
        <s v="ORD1016"/>
        <s v="ORD1017"/>
        <s v="ORD1018"/>
        <s v="ORD1019"/>
        <s v="ORD1020"/>
        <s v="ORD1021"/>
        <s v="ORD1022"/>
        <s v="ORD1023"/>
        <s v="ORD1024"/>
        <s v="ORD1025"/>
        <s v="ORD1026"/>
        <s v="ORD1027"/>
        <s v="ORD1028"/>
        <s v="ORD1029"/>
        <s v="ORD1030"/>
        <s v="ORD1031"/>
        <s v="ORD1032"/>
        <s v="ORD1033"/>
        <s v="ORD1034"/>
        <s v="ORD1035"/>
        <s v="ORD1036"/>
        <s v="ORD1037"/>
        <s v="ORD1038"/>
        <s v="ORD1039"/>
        <s v="ORD1040"/>
        <s v="ORD1041"/>
        <s v="ORD1042"/>
        <s v="ORD1043"/>
        <s v="ORD1044"/>
        <s v="ORD1045"/>
        <s v="ORD1046"/>
        <s v="ORD1047"/>
        <s v="ORD1048"/>
        <s v="ORD1049"/>
        <s v="ORD1050"/>
        <s v="ORD1051"/>
        <s v="ORD1052"/>
        <s v="ORD1053"/>
        <s v="ORD1054"/>
        <s v="ORD1055"/>
        <s v="ORD1056"/>
        <s v="ORD1057"/>
        <s v="ORD1058"/>
        <s v="ORD1059"/>
        <s v="ORD1060"/>
        <s v="ORD1061"/>
        <s v="ORD1062"/>
        <s v="ORD1063"/>
        <s v="ORD1064"/>
        <s v="ORD1065"/>
        <s v="ORD1066"/>
        <s v="ORD1067"/>
        <s v="ORD1068"/>
        <s v="ORD1069"/>
        <s v="ORD1070"/>
        <s v="ORD1071"/>
        <s v="ORD1072"/>
        <s v="ORD1073"/>
        <s v="ORD1074"/>
        <s v="ORD1075"/>
        <s v="ORD1076"/>
        <s v="ORD1077"/>
        <s v="ORD1078"/>
        <s v="ORD1079"/>
        <s v="ORD1080"/>
        <s v="ORD1081"/>
        <s v="ORD1082"/>
        <s v="ORD1083"/>
        <s v="ORD1084"/>
        <s v="ORD1085"/>
        <s v="ORD1086"/>
        <s v="ORD1087"/>
        <s v="ORD1088"/>
        <s v="ORD1089"/>
        <s v="ORD1090"/>
        <s v="ORD1091"/>
        <s v="ORD1092"/>
        <s v="ORD1093"/>
        <s v="ORD1094"/>
        <s v="ORD1095"/>
        <s v="ORD1096"/>
        <s v="ORD1097"/>
        <s v="ORD1098"/>
        <s v="ORD1099"/>
        <s v="ORD1100"/>
      </sharedItems>
    </cacheField>
    <cacheField name="Customer_ID" numFmtId="0">
      <sharedItems count="100">
        <s v="CUST101"/>
        <s v="CUST102"/>
        <s v="CUST103"/>
        <s v="CUST104"/>
        <s v="CUST105"/>
        <s v="CUST106"/>
        <s v="CUST107"/>
        <s v="CUST108"/>
        <s v="CUST109"/>
        <s v="CUST110"/>
        <s v="CUST111"/>
        <s v="CUST112"/>
        <s v="CUST113"/>
        <s v="CUST114"/>
        <s v="CUST115"/>
        <s v="CUST116"/>
        <s v="CUST117"/>
        <s v="CUST118"/>
        <s v="CUST119"/>
        <s v="CUST120"/>
        <s v="CUST121"/>
        <s v="CUST122"/>
        <s v="CUST123"/>
        <s v="CUST124"/>
        <s v="CUST125"/>
        <s v="CUST126"/>
        <s v="CUST127"/>
        <s v="CUST128"/>
        <s v="CUST129"/>
        <s v="CUST130"/>
        <s v="CUST131"/>
        <s v="CUST132"/>
        <s v="CUST133"/>
        <s v="CUST134"/>
        <s v="CUST135"/>
        <s v="CUST136"/>
        <s v="CUST137"/>
        <s v="CUST138"/>
        <s v="CUST139"/>
        <s v="CUST140"/>
        <s v="CUST141"/>
        <s v="CUST142"/>
        <s v="CUST143"/>
        <s v="CUST144"/>
        <s v="CUST145"/>
        <s v="CUST146"/>
        <s v="CUST147"/>
        <s v="CUST148"/>
        <s v="CUST149"/>
        <s v="CUST150"/>
        <s v="CUST151"/>
        <s v="CUST152"/>
        <s v="CUST153"/>
        <s v="CUST154"/>
        <s v="CUST155"/>
        <s v="CUST156"/>
        <s v="CUST157"/>
        <s v="CUST158"/>
        <s v="CUST159"/>
        <s v="CUST160"/>
        <s v="CUST161"/>
        <s v="CUST162"/>
        <s v="CUST163"/>
        <s v="CUST164"/>
        <s v="CUST165"/>
        <s v="CUST166"/>
        <s v="CUST167"/>
        <s v="CUST168"/>
        <s v="CUST169"/>
        <s v="CUST170"/>
        <s v="CUST171"/>
        <s v="CUST172"/>
        <s v="CUST173"/>
        <s v="CUST174"/>
        <s v="CUST175"/>
        <s v="CUST176"/>
        <s v="CUST177"/>
        <s v="CUST178"/>
        <s v="CUST179"/>
        <s v="CUST180"/>
        <s v="CUST181"/>
        <s v="CUST182"/>
        <s v="CUST183"/>
        <s v="CUST184"/>
        <s v="CUST185"/>
        <s v="CUST186"/>
        <s v="CUST187"/>
        <s v="CUST188"/>
        <s v="CUST189"/>
        <s v="CUST190"/>
        <s v="CUST191"/>
        <s v="CUST192"/>
        <s v="CUST193"/>
        <s v="CUST194"/>
        <s v="CUST195"/>
        <s v="CUST196"/>
        <s v="CUST197"/>
        <s v="CUST198"/>
        <s v="CUST199"/>
        <s v="CUST200"/>
      </sharedItems>
    </cacheField>
    <cacheField name="Product" numFmtId="0">
      <sharedItems count="10">
        <s v="Mobile"/>
        <s v="Laptop"/>
        <s v="Shoes"/>
        <s v="Watch"/>
        <s v="TV"/>
        <s v="Microwave"/>
        <s v="Camera"/>
        <s v="Refrigerator"/>
        <s v="AC"/>
        <s v="Headphones"/>
      </sharedItems>
    </cacheField>
    <cacheField name="Category" numFmtId="0">
      <sharedItems count="3">
        <s v="Electronics"/>
        <s v="Fashion"/>
        <s v="Home Appliance"/>
      </sharedItems>
    </cacheField>
    <cacheField name="Order_Date" numFmtId="14">
      <sharedItems containsSemiMixedTypes="0" containsNonDate="0" containsDate="1" containsString="0" minDate="2024-01-05T00:00:00" maxDate="2024-05-21T00:00:00" count="10">
        <d v="2024-01-05T00:00:00"/>
        <d v="2024-02-10T00:00:00"/>
        <d v="2024-03-03T00:00:00"/>
        <d v="2024-03-20T00:00:00"/>
        <d v="2024-04-01T00:00:00"/>
        <d v="2024-04-08T00:00:00"/>
        <d v="2024-04-15T00:00:00"/>
        <d v="2024-05-01T00:00:00"/>
        <d v="2024-05-10T00:00:00"/>
        <d v="2024-05-20T00:00:00"/>
      </sharedItems>
      <fieldGroup par="14"/>
    </cacheField>
    <cacheField name="Ship_Date" numFmtId="14">
      <sharedItems containsSemiMixedTypes="0" containsNonDate="0" containsDate="1" containsString="0" minDate="2024-01-07T00:00:00" maxDate="2024-05-24T00:00:00"/>
    </cacheField>
    <cacheField name="Region" numFmtId="0">
      <sharedItems count="4">
        <s v="North"/>
        <s v="South"/>
        <s v="West"/>
        <s v="East"/>
      </sharedItems>
    </cacheField>
    <cacheField name="Quantity" numFmtId="0">
      <sharedItems containsSemiMixedTypes="0" containsString="0" containsNumber="1" containsInteger="1" minValue="1" maxValue="4"/>
    </cacheField>
    <cacheField name="Price" numFmtId="164">
      <sharedItems containsSemiMixedTypes="0" containsString="0" containsNumber="1" containsInteger="1" minValue="2000" maxValue="50000"/>
    </cacheField>
    <cacheField name="Discount(%)" numFmtId="0">
      <sharedItems containsSemiMixedTypes="0" containsString="0" containsNumber="1" containsInteger="1" minValue="0" maxValue="20"/>
    </cacheField>
    <cacheField name="Order_Value" numFmtId="164">
      <sharedItems containsSemiMixedTypes="0" containsString="0" containsNumber="1" containsInteger="1" minValue="2000" maxValue="47500"/>
    </cacheField>
    <cacheField name="Profit" numFmtId="164">
      <sharedItems containsSemiMixedTypes="0" containsString="0" containsNumber="1" containsInteger="1" minValue="300" maxValue="6000"/>
    </cacheField>
    <cacheField name="Payment_Mode" numFmtId="0">
      <sharedItems count="5">
        <s v="UPI"/>
        <s v="Credit Card"/>
        <s v="COD"/>
        <s v="Wallet"/>
        <s v="Debit Card"/>
      </sharedItems>
    </cacheField>
    <cacheField name="Days (Order_Date)" numFmtId="0" databaseField="0">
      <fieldGroup base="4">
        <rangePr groupBy="days" startDate="2024-01-05T00:00:00" endDate="2024-05-21T00:00:00"/>
        <groupItems count="368">
          <s v="&lt;5/0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05/2024"/>
        </groupItems>
      </fieldGroup>
    </cacheField>
    <cacheField name="Months (Order_Date)" numFmtId="0" databaseField="0">
      <fieldGroup base="4">
        <rangePr groupBy="months" startDate="2024-01-05T00:00:00" endDate="2024-05-21T00:00:00"/>
        <groupItems count="14">
          <s v="&lt;5/01/2024"/>
          <s v="Jan"/>
          <s v="Feb"/>
          <s v="Mar"/>
          <s v="Apr"/>
          <s v="May"/>
          <s v="Jun"/>
          <s v="Jul"/>
          <s v="Aug"/>
          <s v="Sep"/>
          <s v="Oct"/>
          <s v="Nov"/>
          <s v="Dec"/>
          <s v="&gt;21/05/2024"/>
        </groupItems>
      </fieldGroup>
    </cacheField>
    <cacheField name="Profit Margin" numFmtId="0" formula="Profit/Order_Value" databaseField="0"/>
  </cacheFields>
  <extLst>
    <ext xmlns:x14="http://schemas.microsoft.com/office/spreadsheetml/2009/9/main" uri="{725AE2AE-9491-48be-B2B4-4EB974FC3084}">
      <x14:pivotCacheDefinition pivotCacheId="143762506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889.054247800923" createdVersion="8" refreshedVersion="8" minRefreshableVersion="3" recordCount="100" xr:uid="{329D7A24-484E-4ABB-8DD2-3AF8FE4D878F}">
  <cacheSource type="worksheet">
    <worksheetSource name="Table3"/>
  </cacheSource>
  <cacheFields count="14">
    <cacheField name="Order_ID" numFmtId="0">
      <sharedItems/>
    </cacheField>
    <cacheField name="Customer_ID" numFmtId="0">
      <sharedItems/>
    </cacheField>
    <cacheField name="Product" numFmtId="0">
      <sharedItems/>
    </cacheField>
    <cacheField name="Category" numFmtId="0">
      <sharedItems/>
    </cacheField>
    <cacheField name="Order_Date" numFmtId="14">
      <sharedItems containsSemiMixedTypes="0" containsNonDate="0" containsDate="1" containsString="0" minDate="2024-01-05T00:00:00" maxDate="2024-05-21T00:00:00"/>
    </cacheField>
    <cacheField name="Ship_Date" numFmtId="14">
      <sharedItems containsSemiMixedTypes="0" containsNonDate="0" containsDate="1" containsString="0" minDate="2024-01-07T00:00:00" maxDate="2024-05-24T00:00:00"/>
    </cacheField>
    <cacheField name="State" numFmtId="0">
      <sharedItems count="29">
        <s v="Andhra Pradesh"/>
        <s v="Arunachal Pradesh"/>
        <s v="Assam"/>
        <s v="Bihar"/>
        <s v="Jammu Kashmir"/>
        <s v="Gujarat"/>
        <s v="Haryana"/>
        <s v="Himachal Pradesh"/>
        <s v="Jharkhand"/>
        <s v="Karnataka"/>
        <s v="Kerala"/>
        <s v="Ladakh"/>
        <s v="Maharashtra"/>
        <s v="Manipur"/>
        <s v="Meghalaya"/>
        <s v="Nagaland"/>
        <s v="Punjab"/>
        <s v="Rajasthan"/>
        <s v="Sikkim"/>
        <s v="Tripura"/>
        <s v="Telangana"/>
        <s v="Uttarakhand"/>
        <s v=" West Bengal"/>
        <s v="Madhya Pradesh"/>
        <s v="Mizoram"/>
        <s v="Odisha (Orissa)"/>
        <s v="Tamil Nadu"/>
        <s v="Chhattisgarh"/>
        <s v="Uttar Pradesh"/>
      </sharedItems>
    </cacheField>
    <cacheField name="Region" numFmtId="0">
      <sharedItems count="4">
        <s v="North"/>
        <s v="South"/>
        <s v="West"/>
        <s v="East"/>
      </sharedItems>
    </cacheField>
    <cacheField name="Quantity" numFmtId="0">
      <sharedItems containsSemiMixedTypes="0" containsString="0" containsNumber="1" containsInteger="1" minValue="1" maxValue="4"/>
    </cacheField>
    <cacheField name="Price" numFmtId="164">
      <sharedItems containsSemiMixedTypes="0" containsString="0" containsNumber="1" containsInteger="1" minValue="2000" maxValue="50000"/>
    </cacheField>
    <cacheField name="Discount(%)" numFmtId="0">
      <sharedItems containsSemiMixedTypes="0" containsString="0" containsNumber="1" containsInteger="1" minValue="0" maxValue="20"/>
    </cacheField>
    <cacheField name="Order_Value" numFmtId="164">
      <sharedItems containsSemiMixedTypes="0" containsString="0" containsNumber="1" containsInteger="1" minValue="2000" maxValue="47500" count="10">
        <n v="27000"/>
        <n v="47500"/>
        <n v="6000"/>
        <n v="2000"/>
        <n v="34000"/>
        <n v="16000"/>
        <n v="22500"/>
        <n v="28500"/>
        <n v="35000"/>
        <n v="6400"/>
      </sharedItems>
    </cacheField>
    <cacheField name="Profit" numFmtId="164">
      <sharedItems containsSemiMixedTypes="0" containsString="0" containsNumber="1" containsInteger="1" minValue="300" maxValue="6000"/>
    </cacheField>
    <cacheField name="Payment_Mode" numFmtId="0">
      <sharedItems/>
    </cacheField>
  </cacheFields>
  <extLst>
    <ext xmlns:x14="http://schemas.microsoft.com/office/spreadsheetml/2009/9/main" uri="{725AE2AE-9491-48be-B2B4-4EB974FC3084}">
      <x14:pivotCacheDefinition pivotCacheId="5748633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x v="0"/>
    <d v="2024-01-07T00:00:00"/>
    <x v="0"/>
    <n v="2"/>
    <n v="15000"/>
    <n v="10"/>
    <n v="27000"/>
    <n v="3500"/>
    <x v="0"/>
  </r>
  <r>
    <x v="1"/>
    <x v="1"/>
    <x v="1"/>
    <x v="0"/>
    <x v="1"/>
    <d v="2024-02-14T00:00:00"/>
    <x v="1"/>
    <n v="1"/>
    <n v="50000"/>
    <n v="5"/>
    <n v="47500"/>
    <n v="6000"/>
    <x v="1"/>
  </r>
  <r>
    <x v="2"/>
    <x v="2"/>
    <x v="2"/>
    <x v="1"/>
    <x v="2"/>
    <d v="2024-03-05T00:00:00"/>
    <x v="2"/>
    <n v="3"/>
    <n v="2000"/>
    <n v="0"/>
    <n v="6000"/>
    <n v="800"/>
    <x v="2"/>
  </r>
  <r>
    <x v="3"/>
    <x v="3"/>
    <x v="3"/>
    <x v="1"/>
    <x v="3"/>
    <d v="2024-03-22T00:00:00"/>
    <x v="3"/>
    <n v="1"/>
    <n v="2500"/>
    <n v="20"/>
    <n v="2000"/>
    <n v="300"/>
    <x v="3"/>
  </r>
  <r>
    <x v="4"/>
    <x v="4"/>
    <x v="4"/>
    <x v="0"/>
    <x v="4"/>
    <d v="2024-04-06T00:00:00"/>
    <x v="0"/>
    <n v="1"/>
    <n v="40000"/>
    <n v="15"/>
    <n v="34000"/>
    <n v="4500"/>
    <x v="4"/>
  </r>
  <r>
    <x v="5"/>
    <x v="5"/>
    <x v="5"/>
    <x v="2"/>
    <x v="5"/>
    <d v="2024-04-12T00:00:00"/>
    <x v="1"/>
    <n v="2"/>
    <n v="8000"/>
    <n v="0"/>
    <n v="16000"/>
    <n v="2500"/>
    <x v="0"/>
  </r>
  <r>
    <x v="6"/>
    <x v="6"/>
    <x v="6"/>
    <x v="0"/>
    <x v="6"/>
    <d v="2024-04-18T00:00:00"/>
    <x v="2"/>
    <n v="1"/>
    <n v="25000"/>
    <n v="10"/>
    <n v="22500"/>
    <n v="4000"/>
    <x v="1"/>
  </r>
  <r>
    <x v="7"/>
    <x v="7"/>
    <x v="7"/>
    <x v="2"/>
    <x v="7"/>
    <d v="2024-05-04T00:00:00"/>
    <x v="3"/>
    <n v="1"/>
    <n v="30000"/>
    <n v="5"/>
    <n v="28500"/>
    <n v="3500"/>
    <x v="2"/>
  </r>
  <r>
    <x v="8"/>
    <x v="8"/>
    <x v="8"/>
    <x v="2"/>
    <x v="8"/>
    <d v="2024-05-15T00:00:00"/>
    <x v="0"/>
    <n v="1"/>
    <n v="35000"/>
    <n v="0"/>
    <n v="35000"/>
    <n v="5000"/>
    <x v="0"/>
  </r>
  <r>
    <x v="9"/>
    <x v="9"/>
    <x v="9"/>
    <x v="0"/>
    <x v="9"/>
    <d v="2024-05-23T00:00:00"/>
    <x v="1"/>
    <n v="4"/>
    <n v="2000"/>
    <n v="20"/>
    <n v="6400"/>
    <n v="1200"/>
    <x v="3"/>
  </r>
  <r>
    <x v="10"/>
    <x v="10"/>
    <x v="0"/>
    <x v="0"/>
    <x v="0"/>
    <d v="2024-01-07T00:00:00"/>
    <x v="0"/>
    <n v="2"/>
    <n v="15000"/>
    <n v="10"/>
    <n v="27000"/>
    <n v="3500"/>
    <x v="0"/>
  </r>
  <r>
    <x v="11"/>
    <x v="11"/>
    <x v="1"/>
    <x v="0"/>
    <x v="1"/>
    <d v="2024-02-14T00:00:00"/>
    <x v="1"/>
    <n v="1"/>
    <n v="50000"/>
    <n v="5"/>
    <n v="47500"/>
    <n v="6000"/>
    <x v="1"/>
  </r>
  <r>
    <x v="12"/>
    <x v="12"/>
    <x v="2"/>
    <x v="1"/>
    <x v="2"/>
    <d v="2024-03-05T00:00:00"/>
    <x v="2"/>
    <n v="3"/>
    <n v="2000"/>
    <n v="0"/>
    <n v="6000"/>
    <n v="800"/>
    <x v="2"/>
  </r>
  <r>
    <x v="13"/>
    <x v="13"/>
    <x v="3"/>
    <x v="1"/>
    <x v="3"/>
    <d v="2024-03-22T00:00:00"/>
    <x v="3"/>
    <n v="1"/>
    <n v="2500"/>
    <n v="20"/>
    <n v="2000"/>
    <n v="300"/>
    <x v="3"/>
  </r>
  <r>
    <x v="14"/>
    <x v="14"/>
    <x v="4"/>
    <x v="0"/>
    <x v="4"/>
    <d v="2024-04-06T00:00:00"/>
    <x v="0"/>
    <n v="1"/>
    <n v="40000"/>
    <n v="15"/>
    <n v="34000"/>
    <n v="4500"/>
    <x v="4"/>
  </r>
  <r>
    <x v="15"/>
    <x v="15"/>
    <x v="5"/>
    <x v="2"/>
    <x v="5"/>
    <d v="2024-04-12T00:00:00"/>
    <x v="1"/>
    <n v="2"/>
    <n v="8000"/>
    <n v="0"/>
    <n v="16000"/>
    <n v="2500"/>
    <x v="0"/>
  </r>
  <r>
    <x v="16"/>
    <x v="16"/>
    <x v="6"/>
    <x v="0"/>
    <x v="6"/>
    <d v="2024-04-18T00:00:00"/>
    <x v="2"/>
    <n v="1"/>
    <n v="25000"/>
    <n v="10"/>
    <n v="22500"/>
    <n v="4000"/>
    <x v="1"/>
  </r>
  <r>
    <x v="17"/>
    <x v="17"/>
    <x v="7"/>
    <x v="2"/>
    <x v="7"/>
    <d v="2024-05-04T00:00:00"/>
    <x v="3"/>
    <n v="1"/>
    <n v="30000"/>
    <n v="5"/>
    <n v="28500"/>
    <n v="3500"/>
    <x v="2"/>
  </r>
  <r>
    <x v="18"/>
    <x v="18"/>
    <x v="8"/>
    <x v="2"/>
    <x v="8"/>
    <d v="2024-05-15T00:00:00"/>
    <x v="0"/>
    <n v="1"/>
    <n v="35000"/>
    <n v="0"/>
    <n v="35000"/>
    <n v="5000"/>
    <x v="0"/>
  </r>
  <r>
    <x v="19"/>
    <x v="19"/>
    <x v="9"/>
    <x v="0"/>
    <x v="9"/>
    <d v="2024-05-23T00:00:00"/>
    <x v="1"/>
    <n v="4"/>
    <n v="2000"/>
    <n v="20"/>
    <n v="6400"/>
    <n v="1200"/>
    <x v="3"/>
  </r>
  <r>
    <x v="20"/>
    <x v="20"/>
    <x v="0"/>
    <x v="0"/>
    <x v="0"/>
    <d v="2024-01-07T00:00:00"/>
    <x v="0"/>
    <n v="2"/>
    <n v="15000"/>
    <n v="10"/>
    <n v="27000"/>
    <n v="3500"/>
    <x v="0"/>
  </r>
  <r>
    <x v="21"/>
    <x v="21"/>
    <x v="1"/>
    <x v="0"/>
    <x v="1"/>
    <d v="2024-02-14T00:00:00"/>
    <x v="1"/>
    <n v="1"/>
    <n v="50000"/>
    <n v="5"/>
    <n v="47500"/>
    <n v="6000"/>
    <x v="1"/>
  </r>
  <r>
    <x v="22"/>
    <x v="22"/>
    <x v="2"/>
    <x v="1"/>
    <x v="2"/>
    <d v="2024-03-05T00:00:00"/>
    <x v="2"/>
    <n v="3"/>
    <n v="2000"/>
    <n v="0"/>
    <n v="6000"/>
    <n v="800"/>
    <x v="2"/>
  </r>
  <r>
    <x v="23"/>
    <x v="23"/>
    <x v="3"/>
    <x v="1"/>
    <x v="3"/>
    <d v="2024-03-22T00:00:00"/>
    <x v="3"/>
    <n v="1"/>
    <n v="2500"/>
    <n v="20"/>
    <n v="2000"/>
    <n v="300"/>
    <x v="3"/>
  </r>
  <r>
    <x v="24"/>
    <x v="24"/>
    <x v="4"/>
    <x v="0"/>
    <x v="4"/>
    <d v="2024-04-06T00:00:00"/>
    <x v="0"/>
    <n v="1"/>
    <n v="40000"/>
    <n v="15"/>
    <n v="34000"/>
    <n v="4500"/>
    <x v="4"/>
  </r>
  <r>
    <x v="25"/>
    <x v="25"/>
    <x v="5"/>
    <x v="2"/>
    <x v="5"/>
    <d v="2024-04-12T00:00:00"/>
    <x v="1"/>
    <n v="2"/>
    <n v="8000"/>
    <n v="0"/>
    <n v="16000"/>
    <n v="2500"/>
    <x v="0"/>
  </r>
  <r>
    <x v="26"/>
    <x v="26"/>
    <x v="6"/>
    <x v="0"/>
    <x v="6"/>
    <d v="2024-04-18T00:00:00"/>
    <x v="2"/>
    <n v="1"/>
    <n v="25000"/>
    <n v="10"/>
    <n v="22500"/>
    <n v="4000"/>
    <x v="1"/>
  </r>
  <r>
    <x v="27"/>
    <x v="27"/>
    <x v="7"/>
    <x v="2"/>
    <x v="7"/>
    <d v="2024-05-04T00:00:00"/>
    <x v="3"/>
    <n v="1"/>
    <n v="30000"/>
    <n v="5"/>
    <n v="28500"/>
    <n v="3500"/>
    <x v="2"/>
  </r>
  <r>
    <x v="28"/>
    <x v="28"/>
    <x v="8"/>
    <x v="2"/>
    <x v="8"/>
    <d v="2024-05-15T00:00:00"/>
    <x v="0"/>
    <n v="1"/>
    <n v="35000"/>
    <n v="0"/>
    <n v="35000"/>
    <n v="5000"/>
    <x v="0"/>
  </r>
  <r>
    <x v="29"/>
    <x v="29"/>
    <x v="9"/>
    <x v="0"/>
    <x v="9"/>
    <d v="2024-05-23T00:00:00"/>
    <x v="1"/>
    <n v="4"/>
    <n v="2000"/>
    <n v="20"/>
    <n v="6400"/>
    <n v="1200"/>
    <x v="3"/>
  </r>
  <r>
    <x v="30"/>
    <x v="30"/>
    <x v="0"/>
    <x v="0"/>
    <x v="0"/>
    <d v="2024-01-07T00:00:00"/>
    <x v="0"/>
    <n v="2"/>
    <n v="15000"/>
    <n v="10"/>
    <n v="27000"/>
    <n v="3500"/>
    <x v="0"/>
  </r>
  <r>
    <x v="31"/>
    <x v="31"/>
    <x v="1"/>
    <x v="0"/>
    <x v="1"/>
    <d v="2024-02-14T00:00:00"/>
    <x v="1"/>
    <n v="1"/>
    <n v="50000"/>
    <n v="5"/>
    <n v="47500"/>
    <n v="6000"/>
    <x v="1"/>
  </r>
  <r>
    <x v="32"/>
    <x v="32"/>
    <x v="2"/>
    <x v="1"/>
    <x v="2"/>
    <d v="2024-03-05T00:00:00"/>
    <x v="2"/>
    <n v="3"/>
    <n v="2000"/>
    <n v="0"/>
    <n v="6000"/>
    <n v="800"/>
    <x v="2"/>
  </r>
  <r>
    <x v="33"/>
    <x v="33"/>
    <x v="3"/>
    <x v="1"/>
    <x v="3"/>
    <d v="2024-03-22T00:00:00"/>
    <x v="3"/>
    <n v="1"/>
    <n v="2500"/>
    <n v="20"/>
    <n v="2000"/>
    <n v="300"/>
    <x v="3"/>
  </r>
  <r>
    <x v="34"/>
    <x v="34"/>
    <x v="4"/>
    <x v="0"/>
    <x v="4"/>
    <d v="2024-04-06T00:00:00"/>
    <x v="0"/>
    <n v="1"/>
    <n v="40000"/>
    <n v="15"/>
    <n v="34000"/>
    <n v="4500"/>
    <x v="4"/>
  </r>
  <r>
    <x v="35"/>
    <x v="35"/>
    <x v="5"/>
    <x v="2"/>
    <x v="5"/>
    <d v="2024-04-12T00:00:00"/>
    <x v="1"/>
    <n v="2"/>
    <n v="8000"/>
    <n v="0"/>
    <n v="16000"/>
    <n v="2500"/>
    <x v="0"/>
  </r>
  <r>
    <x v="36"/>
    <x v="36"/>
    <x v="6"/>
    <x v="0"/>
    <x v="6"/>
    <d v="2024-04-18T00:00:00"/>
    <x v="2"/>
    <n v="1"/>
    <n v="25000"/>
    <n v="10"/>
    <n v="22500"/>
    <n v="4000"/>
    <x v="1"/>
  </r>
  <r>
    <x v="37"/>
    <x v="37"/>
    <x v="7"/>
    <x v="2"/>
    <x v="7"/>
    <d v="2024-05-04T00:00:00"/>
    <x v="3"/>
    <n v="1"/>
    <n v="30000"/>
    <n v="5"/>
    <n v="28500"/>
    <n v="3500"/>
    <x v="2"/>
  </r>
  <r>
    <x v="38"/>
    <x v="38"/>
    <x v="5"/>
    <x v="2"/>
    <x v="5"/>
    <d v="2024-04-12T00:00:00"/>
    <x v="1"/>
    <n v="2"/>
    <n v="8000"/>
    <n v="0"/>
    <n v="16000"/>
    <n v="2500"/>
    <x v="0"/>
  </r>
  <r>
    <x v="39"/>
    <x v="39"/>
    <x v="6"/>
    <x v="0"/>
    <x v="6"/>
    <d v="2024-04-18T00:00:00"/>
    <x v="2"/>
    <n v="1"/>
    <n v="25000"/>
    <n v="10"/>
    <n v="22500"/>
    <n v="4000"/>
    <x v="1"/>
  </r>
  <r>
    <x v="40"/>
    <x v="40"/>
    <x v="7"/>
    <x v="2"/>
    <x v="7"/>
    <d v="2024-05-04T00:00:00"/>
    <x v="3"/>
    <n v="1"/>
    <n v="30000"/>
    <n v="5"/>
    <n v="28500"/>
    <n v="3500"/>
    <x v="2"/>
  </r>
  <r>
    <x v="41"/>
    <x v="41"/>
    <x v="8"/>
    <x v="2"/>
    <x v="8"/>
    <d v="2024-05-15T00:00:00"/>
    <x v="0"/>
    <n v="1"/>
    <n v="35000"/>
    <n v="0"/>
    <n v="35000"/>
    <n v="5000"/>
    <x v="0"/>
  </r>
  <r>
    <x v="42"/>
    <x v="42"/>
    <x v="9"/>
    <x v="0"/>
    <x v="9"/>
    <d v="2024-05-23T00:00:00"/>
    <x v="1"/>
    <n v="4"/>
    <n v="2000"/>
    <n v="20"/>
    <n v="6400"/>
    <n v="1200"/>
    <x v="3"/>
  </r>
  <r>
    <x v="43"/>
    <x v="43"/>
    <x v="0"/>
    <x v="0"/>
    <x v="0"/>
    <d v="2024-01-07T00:00:00"/>
    <x v="0"/>
    <n v="2"/>
    <n v="15000"/>
    <n v="10"/>
    <n v="27000"/>
    <n v="3500"/>
    <x v="0"/>
  </r>
  <r>
    <x v="44"/>
    <x v="44"/>
    <x v="1"/>
    <x v="0"/>
    <x v="1"/>
    <d v="2024-02-14T00:00:00"/>
    <x v="1"/>
    <n v="1"/>
    <n v="50000"/>
    <n v="5"/>
    <n v="47500"/>
    <n v="6000"/>
    <x v="1"/>
  </r>
  <r>
    <x v="45"/>
    <x v="45"/>
    <x v="2"/>
    <x v="1"/>
    <x v="2"/>
    <d v="2024-03-05T00:00:00"/>
    <x v="2"/>
    <n v="3"/>
    <n v="2000"/>
    <n v="0"/>
    <n v="6000"/>
    <n v="800"/>
    <x v="2"/>
  </r>
  <r>
    <x v="46"/>
    <x v="46"/>
    <x v="3"/>
    <x v="1"/>
    <x v="3"/>
    <d v="2024-03-22T00:00:00"/>
    <x v="3"/>
    <n v="1"/>
    <n v="2500"/>
    <n v="20"/>
    <n v="2000"/>
    <n v="300"/>
    <x v="3"/>
  </r>
  <r>
    <x v="47"/>
    <x v="47"/>
    <x v="4"/>
    <x v="0"/>
    <x v="4"/>
    <d v="2024-04-06T00:00:00"/>
    <x v="0"/>
    <n v="1"/>
    <n v="40000"/>
    <n v="15"/>
    <n v="34000"/>
    <n v="4500"/>
    <x v="4"/>
  </r>
  <r>
    <x v="48"/>
    <x v="48"/>
    <x v="5"/>
    <x v="2"/>
    <x v="5"/>
    <d v="2024-04-12T00:00:00"/>
    <x v="1"/>
    <n v="2"/>
    <n v="8000"/>
    <n v="0"/>
    <n v="16000"/>
    <n v="2500"/>
    <x v="0"/>
  </r>
  <r>
    <x v="49"/>
    <x v="49"/>
    <x v="6"/>
    <x v="0"/>
    <x v="6"/>
    <d v="2024-04-18T00:00:00"/>
    <x v="2"/>
    <n v="1"/>
    <n v="25000"/>
    <n v="10"/>
    <n v="22500"/>
    <n v="4000"/>
    <x v="1"/>
  </r>
  <r>
    <x v="50"/>
    <x v="50"/>
    <x v="7"/>
    <x v="2"/>
    <x v="7"/>
    <d v="2024-05-04T00:00:00"/>
    <x v="3"/>
    <n v="1"/>
    <n v="30000"/>
    <n v="5"/>
    <n v="28500"/>
    <n v="3500"/>
    <x v="2"/>
  </r>
  <r>
    <x v="51"/>
    <x v="51"/>
    <x v="8"/>
    <x v="2"/>
    <x v="8"/>
    <d v="2024-05-15T00:00:00"/>
    <x v="0"/>
    <n v="1"/>
    <n v="35000"/>
    <n v="0"/>
    <n v="35000"/>
    <n v="5000"/>
    <x v="0"/>
  </r>
  <r>
    <x v="52"/>
    <x v="52"/>
    <x v="9"/>
    <x v="0"/>
    <x v="9"/>
    <d v="2024-05-23T00:00:00"/>
    <x v="1"/>
    <n v="4"/>
    <n v="2000"/>
    <n v="20"/>
    <n v="6400"/>
    <n v="1200"/>
    <x v="3"/>
  </r>
  <r>
    <x v="53"/>
    <x v="53"/>
    <x v="0"/>
    <x v="0"/>
    <x v="0"/>
    <d v="2024-01-07T00:00:00"/>
    <x v="0"/>
    <n v="2"/>
    <n v="15000"/>
    <n v="10"/>
    <n v="27000"/>
    <n v="3500"/>
    <x v="0"/>
  </r>
  <r>
    <x v="54"/>
    <x v="54"/>
    <x v="1"/>
    <x v="0"/>
    <x v="1"/>
    <d v="2024-02-14T00:00:00"/>
    <x v="1"/>
    <n v="1"/>
    <n v="50000"/>
    <n v="5"/>
    <n v="47500"/>
    <n v="6000"/>
    <x v="1"/>
  </r>
  <r>
    <x v="55"/>
    <x v="55"/>
    <x v="2"/>
    <x v="1"/>
    <x v="2"/>
    <d v="2024-03-05T00:00:00"/>
    <x v="2"/>
    <n v="3"/>
    <n v="2000"/>
    <n v="0"/>
    <n v="6000"/>
    <n v="800"/>
    <x v="2"/>
  </r>
  <r>
    <x v="56"/>
    <x v="56"/>
    <x v="3"/>
    <x v="1"/>
    <x v="3"/>
    <d v="2024-03-22T00:00:00"/>
    <x v="3"/>
    <n v="1"/>
    <n v="2500"/>
    <n v="20"/>
    <n v="2000"/>
    <n v="300"/>
    <x v="3"/>
  </r>
  <r>
    <x v="57"/>
    <x v="57"/>
    <x v="4"/>
    <x v="0"/>
    <x v="4"/>
    <d v="2024-04-06T00:00:00"/>
    <x v="0"/>
    <n v="1"/>
    <n v="40000"/>
    <n v="15"/>
    <n v="34000"/>
    <n v="4500"/>
    <x v="4"/>
  </r>
  <r>
    <x v="58"/>
    <x v="58"/>
    <x v="0"/>
    <x v="0"/>
    <x v="0"/>
    <d v="2024-01-07T00:00:00"/>
    <x v="0"/>
    <n v="2"/>
    <n v="15000"/>
    <n v="10"/>
    <n v="27000"/>
    <n v="3500"/>
    <x v="0"/>
  </r>
  <r>
    <x v="59"/>
    <x v="59"/>
    <x v="1"/>
    <x v="0"/>
    <x v="1"/>
    <d v="2024-02-14T00:00:00"/>
    <x v="1"/>
    <n v="1"/>
    <n v="50000"/>
    <n v="5"/>
    <n v="47500"/>
    <n v="6000"/>
    <x v="1"/>
  </r>
  <r>
    <x v="60"/>
    <x v="60"/>
    <x v="2"/>
    <x v="1"/>
    <x v="2"/>
    <d v="2024-03-05T00:00:00"/>
    <x v="2"/>
    <n v="3"/>
    <n v="2000"/>
    <n v="0"/>
    <n v="6000"/>
    <n v="800"/>
    <x v="2"/>
  </r>
  <r>
    <x v="61"/>
    <x v="61"/>
    <x v="3"/>
    <x v="1"/>
    <x v="3"/>
    <d v="2024-03-22T00:00:00"/>
    <x v="3"/>
    <n v="1"/>
    <n v="2500"/>
    <n v="20"/>
    <n v="2000"/>
    <n v="300"/>
    <x v="3"/>
  </r>
  <r>
    <x v="62"/>
    <x v="62"/>
    <x v="4"/>
    <x v="0"/>
    <x v="4"/>
    <d v="2024-04-06T00:00:00"/>
    <x v="0"/>
    <n v="1"/>
    <n v="40000"/>
    <n v="15"/>
    <n v="34000"/>
    <n v="4500"/>
    <x v="4"/>
  </r>
  <r>
    <x v="63"/>
    <x v="63"/>
    <x v="5"/>
    <x v="2"/>
    <x v="5"/>
    <d v="2024-04-12T00:00:00"/>
    <x v="1"/>
    <n v="2"/>
    <n v="8000"/>
    <n v="0"/>
    <n v="16000"/>
    <n v="2500"/>
    <x v="0"/>
  </r>
  <r>
    <x v="64"/>
    <x v="64"/>
    <x v="6"/>
    <x v="0"/>
    <x v="6"/>
    <d v="2024-04-18T00:00:00"/>
    <x v="2"/>
    <n v="1"/>
    <n v="25000"/>
    <n v="10"/>
    <n v="22500"/>
    <n v="4000"/>
    <x v="1"/>
  </r>
  <r>
    <x v="65"/>
    <x v="65"/>
    <x v="7"/>
    <x v="2"/>
    <x v="7"/>
    <d v="2024-05-04T00:00:00"/>
    <x v="3"/>
    <n v="1"/>
    <n v="30000"/>
    <n v="5"/>
    <n v="28500"/>
    <n v="3500"/>
    <x v="2"/>
  </r>
  <r>
    <x v="66"/>
    <x v="66"/>
    <x v="8"/>
    <x v="2"/>
    <x v="8"/>
    <d v="2024-05-15T00:00:00"/>
    <x v="0"/>
    <n v="1"/>
    <n v="35000"/>
    <n v="0"/>
    <n v="35000"/>
    <n v="5000"/>
    <x v="0"/>
  </r>
  <r>
    <x v="67"/>
    <x v="67"/>
    <x v="0"/>
    <x v="0"/>
    <x v="0"/>
    <d v="2024-01-07T00:00:00"/>
    <x v="0"/>
    <n v="2"/>
    <n v="15000"/>
    <n v="10"/>
    <n v="27000"/>
    <n v="3500"/>
    <x v="0"/>
  </r>
  <r>
    <x v="68"/>
    <x v="68"/>
    <x v="1"/>
    <x v="0"/>
    <x v="1"/>
    <d v="2024-02-14T00:00:00"/>
    <x v="1"/>
    <n v="1"/>
    <n v="50000"/>
    <n v="5"/>
    <n v="47500"/>
    <n v="6000"/>
    <x v="1"/>
  </r>
  <r>
    <x v="69"/>
    <x v="69"/>
    <x v="2"/>
    <x v="1"/>
    <x v="2"/>
    <d v="2024-03-05T00:00:00"/>
    <x v="2"/>
    <n v="3"/>
    <n v="2000"/>
    <n v="0"/>
    <n v="6000"/>
    <n v="800"/>
    <x v="2"/>
  </r>
  <r>
    <x v="70"/>
    <x v="70"/>
    <x v="3"/>
    <x v="1"/>
    <x v="3"/>
    <d v="2024-03-22T00:00:00"/>
    <x v="3"/>
    <n v="1"/>
    <n v="2500"/>
    <n v="20"/>
    <n v="2000"/>
    <n v="300"/>
    <x v="3"/>
  </r>
  <r>
    <x v="71"/>
    <x v="71"/>
    <x v="4"/>
    <x v="0"/>
    <x v="4"/>
    <d v="2024-04-06T00:00:00"/>
    <x v="0"/>
    <n v="1"/>
    <n v="40000"/>
    <n v="15"/>
    <n v="34000"/>
    <n v="4500"/>
    <x v="4"/>
  </r>
  <r>
    <x v="72"/>
    <x v="72"/>
    <x v="0"/>
    <x v="0"/>
    <x v="0"/>
    <d v="2024-01-07T00:00:00"/>
    <x v="0"/>
    <n v="2"/>
    <n v="15000"/>
    <n v="10"/>
    <n v="27000"/>
    <n v="3500"/>
    <x v="0"/>
  </r>
  <r>
    <x v="73"/>
    <x v="73"/>
    <x v="1"/>
    <x v="0"/>
    <x v="1"/>
    <d v="2024-02-14T00:00:00"/>
    <x v="1"/>
    <n v="1"/>
    <n v="50000"/>
    <n v="5"/>
    <n v="47500"/>
    <n v="6000"/>
    <x v="1"/>
  </r>
  <r>
    <x v="74"/>
    <x v="74"/>
    <x v="2"/>
    <x v="1"/>
    <x v="2"/>
    <d v="2024-03-05T00:00:00"/>
    <x v="2"/>
    <n v="3"/>
    <n v="2000"/>
    <n v="0"/>
    <n v="6000"/>
    <n v="800"/>
    <x v="2"/>
  </r>
  <r>
    <x v="75"/>
    <x v="75"/>
    <x v="3"/>
    <x v="1"/>
    <x v="3"/>
    <d v="2024-03-22T00:00:00"/>
    <x v="3"/>
    <n v="1"/>
    <n v="2500"/>
    <n v="20"/>
    <n v="2000"/>
    <n v="300"/>
    <x v="3"/>
  </r>
  <r>
    <x v="76"/>
    <x v="76"/>
    <x v="4"/>
    <x v="0"/>
    <x v="4"/>
    <d v="2024-04-06T00:00:00"/>
    <x v="0"/>
    <n v="1"/>
    <n v="40000"/>
    <n v="15"/>
    <n v="34000"/>
    <n v="4500"/>
    <x v="4"/>
  </r>
  <r>
    <x v="77"/>
    <x v="77"/>
    <x v="5"/>
    <x v="2"/>
    <x v="5"/>
    <d v="2024-04-12T00:00:00"/>
    <x v="1"/>
    <n v="2"/>
    <n v="8000"/>
    <n v="0"/>
    <n v="16000"/>
    <n v="2500"/>
    <x v="0"/>
  </r>
  <r>
    <x v="78"/>
    <x v="78"/>
    <x v="6"/>
    <x v="0"/>
    <x v="6"/>
    <d v="2024-04-18T00:00:00"/>
    <x v="2"/>
    <n v="1"/>
    <n v="25000"/>
    <n v="10"/>
    <n v="22500"/>
    <n v="4000"/>
    <x v="1"/>
  </r>
  <r>
    <x v="79"/>
    <x v="79"/>
    <x v="7"/>
    <x v="2"/>
    <x v="7"/>
    <d v="2024-05-04T00:00:00"/>
    <x v="3"/>
    <n v="1"/>
    <n v="30000"/>
    <n v="5"/>
    <n v="28500"/>
    <n v="3500"/>
    <x v="2"/>
  </r>
  <r>
    <x v="80"/>
    <x v="80"/>
    <x v="8"/>
    <x v="2"/>
    <x v="8"/>
    <d v="2024-05-15T00:00:00"/>
    <x v="0"/>
    <n v="1"/>
    <n v="35000"/>
    <n v="0"/>
    <n v="35000"/>
    <n v="5000"/>
    <x v="0"/>
  </r>
  <r>
    <x v="81"/>
    <x v="81"/>
    <x v="0"/>
    <x v="0"/>
    <x v="0"/>
    <d v="2024-01-07T00:00:00"/>
    <x v="0"/>
    <n v="2"/>
    <n v="15000"/>
    <n v="10"/>
    <n v="27000"/>
    <n v="3500"/>
    <x v="0"/>
  </r>
  <r>
    <x v="82"/>
    <x v="82"/>
    <x v="1"/>
    <x v="0"/>
    <x v="1"/>
    <d v="2024-02-14T00:00:00"/>
    <x v="1"/>
    <n v="1"/>
    <n v="50000"/>
    <n v="5"/>
    <n v="47500"/>
    <n v="6000"/>
    <x v="1"/>
  </r>
  <r>
    <x v="83"/>
    <x v="83"/>
    <x v="2"/>
    <x v="1"/>
    <x v="2"/>
    <d v="2024-03-05T00:00:00"/>
    <x v="2"/>
    <n v="3"/>
    <n v="2000"/>
    <n v="0"/>
    <n v="6000"/>
    <n v="800"/>
    <x v="2"/>
  </r>
  <r>
    <x v="84"/>
    <x v="84"/>
    <x v="3"/>
    <x v="1"/>
    <x v="3"/>
    <d v="2024-03-22T00:00:00"/>
    <x v="3"/>
    <n v="1"/>
    <n v="2500"/>
    <n v="20"/>
    <n v="2000"/>
    <n v="300"/>
    <x v="3"/>
  </r>
  <r>
    <x v="85"/>
    <x v="85"/>
    <x v="4"/>
    <x v="0"/>
    <x v="4"/>
    <d v="2024-04-06T00:00:00"/>
    <x v="0"/>
    <n v="1"/>
    <n v="40000"/>
    <n v="15"/>
    <n v="34000"/>
    <n v="4500"/>
    <x v="4"/>
  </r>
  <r>
    <x v="86"/>
    <x v="86"/>
    <x v="5"/>
    <x v="2"/>
    <x v="5"/>
    <d v="2024-04-12T00:00:00"/>
    <x v="1"/>
    <n v="2"/>
    <n v="8000"/>
    <n v="0"/>
    <n v="16000"/>
    <n v="2500"/>
    <x v="0"/>
  </r>
  <r>
    <x v="87"/>
    <x v="87"/>
    <x v="6"/>
    <x v="0"/>
    <x v="6"/>
    <d v="2024-04-18T00:00:00"/>
    <x v="2"/>
    <n v="1"/>
    <n v="25000"/>
    <n v="10"/>
    <n v="22500"/>
    <n v="4000"/>
    <x v="1"/>
  </r>
  <r>
    <x v="88"/>
    <x v="88"/>
    <x v="7"/>
    <x v="2"/>
    <x v="7"/>
    <d v="2024-05-04T00:00:00"/>
    <x v="3"/>
    <n v="1"/>
    <n v="30000"/>
    <n v="5"/>
    <n v="28500"/>
    <n v="3500"/>
    <x v="2"/>
  </r>
  <r>
    <x v="89"/>
    <x v="89"/>
    <x v="8"/>
    <x v="2"/>
    <x v="8"/>
    <d v="2024-05-15T00:00:00"/>
    <x v="0"/>
    <n v="1"/>
    <n v="35000"/>
    <n v="0"/>
    <n v="35000"/>
    <n v="5000"/>
    <x v="0"/>
  </r>
  <r>
    <x v="90"/>
    <x v="90"/>
    <x v="0"/>
    <x v="0"/>
    <x v="0"/>
    <d v="2024-01-07T00:00:00"/>
    <x v="0"/>
    <n v="2"/>
    <n v="15000"/>
    <n v="10"/>
    <n v="27000"/>
    <n v="3500"/>
    <x v="0"/>
  </r>
  <r>
    <x v="91"/>
    <x v="91"/>
    <x v="1"/>
    <x v="0"/>
    <x v="1"/>
    <d v="2024-02-14T00:00:00"/>
    <x v="1"/>
    <n v="1"/>
    <n v="50000"/>
    <n v="5"/>
    <n v="47500"/>
    <n v="6000"/>
    <x v="1"/>
  </r>
  <r>
    <x v="92"/>
    <x v="92"/>
    <x v="2"/>
    <x v="1"/>
    <x v="2"/>
    <d v="2024-03-05T00:00:00"/>
    <x v="2"/>
    <n v="3"/>
    <n v="2000"/>
    <n v="0"/>
    <n v="6000"/>
    <n v="800"/>
    <x v="2"/>
  </r>
  <r>
    <x v="93"/>
    <x v="93"/>
    <x v="3"/>
    <x v="1"/>
    <x v="3"/>
    <d v="2024-03-22T00:00:00"/>
    <x v="3"/>
    <n v="1"/>
    <n v="2500"/>
    <n v="20"/>
    <n v="2000"/>
    <n v="300"/>
    <x v="3"/>
  </r>
  <r>
    <x v="94"/>
    <x v="94"/>
    <x v="4"/>
    <x v="0"/>
    <x v="4"/>
    <d v="2024-04-06T00:00:00"/>
    <x v="0"/>
    <n v="1"/>
    <n v="40000"/>
    <n v="15"/>
    <n v="34000"/>
    <n v="4500"/>
    <x v="4"/>
  </r>
  <r>
    <x v="95"/>
    <x v="95"/>
    <x v="0"/>
    <x v="0"/>
    <x v="0"/>
    <d v="2024-01-07T00:00:00"/>
    <x v="0"/>
    <n v="2"/>
    <n v="15000"/>
    <n v="10"/>
    <n v="27000"/>
    <n v="3500"/>
    <x v="0"/>
  </r>
  <r>
    <x v="96"/>
    <x v="96"/>
    <x v="1"/>
    <x v="0"/>
    <x v="1"/>
    <d v="2024-02-14T00:00:00"/>
    <x v="1"/>
    <n v="1"/>
    <n v="50000"/>
    <n v="5"/>
    <n v="47500"/>
    <n v="6000"/>
    <x v="1"/>
  </r>
  <r>
    <x v="97"/>
    <x v="97"/>
    <x v="2"/>
    <x v="1"/>
    <x v="2"/>
    <d v="2024-03-05T00:00:00"/>
    <x v="2"/>
    <n v="3"/>
    <n v="2000"/>
    <n v="0"/>
    <n v="6000"/>
    <n v="800"/>
    <x v="2"/>
  </r>
  <r>
    <x v="98"/>
    <x v="98"/>
    <x v="3"/>
    <x v="1"/>
    <x v="3"/>
    <d v="2024-03-22T00:00:00"/>
    <x v="3"/>
    <n v="1"/>
    <n v="2500"/>
    <n v="20"/>
    <n v="2000"/>
    <n v="300"/>
    <x v="3"/>
  </r>
  <r>
    <x v="99"/>
    <x v="99"/>
    <x v="7"/>
    <x v="2"/>
    <x v="7"/>
    <d v="2024-05-04T00:00:00"/>
    <x v="3"/>
    <n v="1"/>
    <n v="30000"/>
    <n v="5"/>
    <n v="28500"/>
    <n v="350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ORD1001"/>
    <s v="CUST101"/>
    <s v="Mobile"/>
    <s v="Electronics"/>
    <d v="2024-01-05T00:00:00"/>
    <d v="2024-01-07T00:00:00"/>
    <x v="0"/>
    <x v="0"/>
    <n v="2"/>
    <n v="15000"/>
    <n v="10"/>
    <x v="0"/>
    <n v="3500"/>
    <s v="UPI"/>
  </r>
  <r>
    <s v="ORD1002"/>
    <s v="CUST102"/>
    <s v="Laptop"/>
    <s v="Electronics"/>
    <d v="2024-02-10T00:00:00"/>
    <d v="2024-02-14T00:00:00"/>
    <x v="1"/>
    <x v="1"/>
    <n v="1"/>
    <n v="50000"/>
    <n v="5"/>
    <x v="1"/>
    <n v="6000"/>
    <s v="Credit Card"/>
  </r>
  <r>
    <s v="ORD1003"/>
    <s v="CUST103"/>
    <s v="Shoes"/>
    <s v="Fashion"/>
    <d v="2024-03-03T00:00:00"/>
    <d v="2024-03-05T00:00:00"/>
    <x v="2"/>
    <x v="2"/>
    <n v="3"/>
    <n v="2000"/>
    <n v="0"/>
    <x v="2"/>
    <n v="800"/>
    <s v="COD"/>
  </r>
  <r>
    <s v="ORD1004"/>
    <s v="CUST104"/>
    <s v="Watch"/>
    <s v="Fashion"/>
    <d v="2024-03-20T00:00:00"/>
    <d v="2024-03-22T00:00:00"/>
    <x v="3"/>
    <x v="3"/>
    <n v="1"/>
    <n v="2500"/>
    <n v="20"/>
    <x v="3"/>
    <n v="300"/>
    <s v="Wallet"/>
  </r>
  <r>
    <s v="ORD1005"/>
    <s v="CUST105"/>
    <s v="TV"/>
    <s v="Electronics"/>
    <d v="2024-04-01T00:00:00"/>
    <d v="2024-04-06T00:00:00"/>
    <x v="4"/>
    <x v="0"/>
    <n v="1"/>
    <n v="40000"/>
    <n v="15"/>
    <x v="4"/>
    <n v="4500"/>
    <s v="Debit Card"/>
  </r>
  <r>
    <s v="ORD1006"/>
    <s v="CUST106"/>
    <s v="Microwave"/>
    <s v="Home Appliance"/>
    <d v="2024-04-08T00:00:00"/>
    <d v="2024-04-12T00:00:00"/>
    <x v="5"/>
    <x v="1"/>
    <n v="2"/>
    <n v="8000"/>
    <n v="0"/>
    <x v="5"/>
    <n v="2500"/>
    <s v="UPI"/>
  </r>
  <r>
    <s v="ORD1007"/>
    <s v="CUST107"/>
    <s v="Camera"/>
    <s v="Electronics"/>
    <d v="2024-04-15T00:00:00"/>
    <d v="2024-04-18T00:00:00"/>
    <x v="6"/>
    <x v="2"/>
    <n v="1"/>
    <n v="25000"/>
    <n v="10"/>
    <x v="6"/>
    <n v="4000"/>
    <s v="Credit Card"/>
  </r>
  <r>
    <s v="ORD1008"/>
    <s v="CUST108"/>
    <s v="Refrigerator"/>
    <s v="Home Appliance"/>
    <d v="2024-05-01T00:00:00"/>
    <d v="2024-05-04T00:00:00"/>
    <x v="7"/>
    <x v="3"/>
    <n v="1"/>
    <n v="30000"/>
    <n v="5"/>
    <x v="7"/>
    <n v="3500"/>
    <s v="COD"/>
  </r>
  <r>
    <s v="ORD1009"/>
    <s v="CUST109"/>
    <s v="AC"/>
    <s v="Home Appliance"/>
    <d v="2024-05-10T00:00:00"/>
    <d v="2024-05-15T00:00:00"/>
    <x v="8"/>
    <x v="0"/>
    <n v="1"/>
    <n v="35000"/>
    <n v="0"/>
    <x v="8"/>
    <n v="5000"/>
    <s v="UPI"/>
  </r>
  <r>
    <s v="ORD1010"/>
    <s v="CUST110"/>
    <s v="Headphones"/>
    <s v="Electronics"/>
    <d v="2024-05-20T00:00:00"/>
    <d v="2024-05-23T00:00:00"/>
    <x v="9"/>
    <x v="1"/>
    <n v="4"/>
    <n v="2000"/>
    <n v="20"/>
    <x v="9"/>
    <n v="1200"/>
    <s v="Wallet"/>
  </r>
  <r>
    <s v="ORD1011"/>
    <s v="CUST111"/>
    <s v="Mobile"/>
    <s v="Electronics"/>
    <d v="2024-01-05T00:00:00"/>
    <d v="2024-01-07T00:00:00"/>
    <x v="10"/>
    <x v="0"/>
    <n v="2"/>
    <n v="15000"/>
    <n v="10"/>
    <x v="0"/>
    <n v="3500"/>
    <s v="UPI"/>
  </r>
  <r>
    <s v="ORD1012"/>
    <s v="CUST112"/>
    <s v="Laptop"/>
    <s v="Electronics"/>
    <d v="2024-02-10T00:00:00"/>
    <d v="2024-02-14T00:00:00"/>
    <x v="11"/>
    <x v="1"/>
    <n v="1"/>
    <n v="50000"/>
    <n v="5"/>
    <x v="1"/>
    <n v="6000"/>
    <s v="Credit Card"/>
  </r>
  <r>
    <s v="ORD1013"/>
    <s v="CUST113"/>
    <s v="Shoes"/>
    <s v="Fashion"/>
    <d v="2024-03-03T00:00:00"/>
    <d v="2024-03-05T00:00:00"/>
    <x v="12"/>
    <x v="2"/>
    <n v="3"/>
    <n v="2000"/>
    <n v="0"/>
    <x v="2"/>
    <n v="800"/>
    <s v="COD"/>
  </r>
  <r>
    <s v="ORD1014"/>
    <s v="CUST114"/>
    <s v="Watch"/>
    <s v="Fashion"/>
    <d v="2024-03-20T00:00:00"/>
    <d v="2024-03-22T00:00:00"/>
    <x v="13"/>
    <x v="3"/>
    <n v="1"/>
    <n v="2500"/>
    <n v="20"/>
    <x v="3"/>
    <n v="300"/>
    <s v="Wallet"/>
  </r>
  <r>
    <s v="ORD1015"/>
    <s v="CUST115"/>
    <s v="TV"/>
    <s v="Electronics"/>
    <d v="2024-04-01T00:00:00"/>
    <d v="2024-04-06T00:00:00"/>
    <x v="14"/>
    <x v="0"/>
    <n v="1"/>
    <n v="40000"/>
    <n v="15"/>
    <x v="4"/>
    <n v="4500"/>
    <s v="Debit Card"/>
  </r>
  <r>
    <s v="ORD1016"/>
    <s v="CUST116"/>
    <s v="Microwave"/>
    <s v="Home Appliance"/>
    <d v="2024-04-08T00:00:00"/>
    <d v="2024-04-12T00:00:00"/>
    <x v="13"/>
    <x v="1"/>
    <n v="2"/>
    <n v="8000"/>
    <n v="0"/>
    <x v="5"/>
    <n v="2500"/>
    <s v="UPI"/>
  </r>
  <r>
    <s v="ORD1017"/>
    <s v="CUST117"/>
    <s v="Camera"/>
    <s v="Electronics"/>
    <d v="2024-04-15T00:00:00"/>
    <d v="2024-04-18T00:00:00"/>
    <x v="15"/>
    <x v="2"/>
    <n v="1"/>
    <n v="25000"/>
    <n v="10"/>
    <x v="6"/>
    <n v="4000"/>
    <s v="Credit Card"/>
  </r>
  <r>
    <s v="ORD1018"/>
    <s v="CUST118"/>
    <s v="Refrigerator"/>
    <s v="Home Appliance"/>
    <d v="2024-05-01T00:00:00"/>
    <d v="2024-05-04T00:00:00"/>
    <x v="12"/>
    <x v="3"/>
    <n v="1"/>
    <n v="30000"/>
    <n v="5"/>
    <x v="7"/>
    <n v="3500"/>
    <s v="COD"/>
  </r>
  <r>
    <s v="ORD1019"/>
    <s v="CUST119"/>
    <s v="AC"/>
    <s v="Home Appliance"/>
    <d v="2024-05-10T00:00:00"/>
    <d v="2024-05-15T00:00:00"/>
    <x v="16"/>
    <x v="0"/>
    <n v="1"/>
    <n v="35000"/>
    <n v="0"/>
    <x v="8"/>
    <n v="5000"/>
    <s v="UPI"/>
  </r>
  <r>
    <s v="ORD1020"/>
    <s v="CUST120"/>
    <s v="Headphones"/>
    <s v="Electronics"/>
    <d v="2024-05-20T00:00:00"/>
    <d v="2024-05-23T00:00:00"/>
    <x v="17"/>
    <x v="1"/>
    <n v="4"/>
    <n v="2000"/>
    <n v="20"/>
    <x v="9"/>
    <n v="1200"/>
    <s v="Wallet"/>
  </r>
  <r>
    <s v="ORD1021"/>
    <s v="CUST121"/>
    <s v="Mobile"/>
    <s v="Electronics"/>
    <d v="2024-01-05T00:00:00"/>
    <d v="2024-01-07T00:00:00"/>
    <x v="18"/>
    <x v="0"/>
    <n v="2"/>
    <n v="15000"/>
    <n v="10"/>
    <x v="0"/>
    <n v="3500"/>
    <s v="UPI"/>
  </r>
  <r>
    <s v="ORD1022"/>
    <s v="CUST122"/>
    <s v="Laptop"/>
    <s v="Electronics"/>
    <d v="2024-02-10T00:00:00"/>
    <d v="2024-02-14T00:00:00"/>
    <x v="19"/>
    <x v="1"/>
    <n v="1"/>
    <n v="50000"/>
    <n v="5"/>
    <x v="1"/>
    <n v="6000"/>
    <s v="Credit Card"/>
  </r>
  <r>
    <s v="ORD1023"/>
    <s v="CUST123"/>
    <s v="Shoes"/>
    <s v="Fashion"/>
    <d v="2024-03-03T00:00:00"/>
    <d v="2024-03-05T00:00:00"/>
    <x v="20"/>
    <x v="2"/>
    <n v="3"/>
    <n v="2000"/>
    <n v="0"/>
    <x v="2"/>
    <n v="800"/>
    <s v="COD"/>
  </r>
  <r>
    <s v="ORD1024"/>
    <s v="CUST124"/>
    <s v="Watch"/>
    <s v="Fashion"/>
    <d v="2024-03-20T00:00:00"/>
    <d v="2024-03-22T00:00:00"/>
    <x v="19"/>
    <x v="3"/>
    <n v="1"/>
    <n v="2500"/>
    <n v="20"/>
    <x v="3"/>
    <n v="300"/>
    <s v="Wallet"/>
  </r>
  <r>
    <s v="ORD1025"/>
    <s v="CUST125"/>
    <s v="TV"/>
    <s v="Electronics"/>
    <d v="2024-04-01T00:00:00"/>
    <d v="2024-04-06T00:00:00"/>
    <x v="12"/>
    <x v="0"/>
    <n v="1"/>
    <n v="40000"/>
    <n v="15"/>
    <x v="4"/>
    <n v="4500"/>
    <s v="Debit Card"/>
  </r>
  <r>
    <s v="ORD1026"/>
    <s v="CUST126"/>
    <s v="Microwave"/>
    <s v="Home Appliance"/>
    <d v="2024-04-08T00:00:00"/>
    <d v="2024-04-12T00:00:00"/>
    <x v="21"/>
    <x v="1"/>
    <n v="2"/>
    <n v="8000"/>
    <n v="0"/>
    <x v="5"/>
    <n v="2500"/>
    <s v="UPI"/>
  </r>
  <r>
    <s v="ORD1027"/>
    <s v="CUST127"/>
    <s v="Camera"/>
    <s v="Electronics"/>
    <d v="2024-04-15T00:00:00"/>
    <d v="2024-04-18T00:00:00"/>
    <x v="22"/>
    <x v="2"/>
    <n v="1"/>
    <n v="25000"/>
    <n v="10"/>
    <x v="6"/>
    <n v="4000"/>
    <s v="Credit Card"/>
  </r>
  <r>
    <s v="ORD1028"/>
    <s v="CUST128"/>
    <s v="Refrigerator"/>
    <s v="Home Appliance"/>
    <d v="2024-05-01T00:00:00"/>
    <d v="2024-05-04T00:00:00"/>
    <x v="11"/>
    <x v="3"/>
    <n v="1"/>
    <n v="30000"/>
    <n v="5"/>
    <x v="7"/>
    <n v="3500"/>
    <s v="COD"/>
  </r>
  <r>
    <s v="ORD1029"/>
    <s v="CUST129"/>
    <s v="AC"/>
    <s v="Home Appliance"/>
    <d v="2024-05-10T00:00:00"/>
    <d v="2024-05-15T00:00:00"/>
    <x v="4"/>
    <x v="0"/>
    <n v="1"/>
    <n v="35000"/>
    <n v="0"/>
    <x v="8"/>
    <n v="5000"/>
    <s v="UPI"/>
  </r>
  <r>
    <s v="ORD1030"/>
    <s v="CUST130"/>
    <s v="Headphones"/>
    <s v="Electronics"/>
    <d v="2024-05-20T00:00:00"/>
    <d v="2024-05-23T00:00:00"/>
    <x v="10"/>
    <x v="1"/>
    <n v="4"/>
    <n v="2000"/>
    <n v="20"/>
    <x v="9"/>
    <n v="1200"/>
    <s v="Wallet"/>
  </r>
  <r>
    <s v="ORD1031"/>
    <s v="CUST131"/>
    <s v="Mobile"/>
    <s v="Electronics"/>
    <d v="2024-01-05T00:00:00"/>
    <d v="2024-01-07T00:00:00"/>
    <x v="23"/>
    <x v="0"/>
    <n v="2"/>
    <n v="15000"/>
    <n v="10"/>
    <x v="0"/>
    <n v="3500"/>
    <s v="UPI"/>
  </r>
  <r>
    <s v="ORD1032"/>
    <s v="CUST132"/>
    <s v="Laptop"/>
    <s v="Electronics"/>
    <d v="2024-02-10T00:00:00"/>
    <d v="2024-02-14T00:00:00"/>
    <x v="12"/>
    <x v="1"/>
    <n v="1"/>
    <n v="50000"/>
    <n v="5"/>
    <x v="1"/>
    <n v="6000"/>
    <s v="Credit Card"/>
  </r>
  <r>
    <s v="ORD1033"/>
    <s v="CUST133"/>
    <s v="Shoes"/>
    <s v="Fashion"/>
    <d v="2024-03-03T00:00:00"/>
    <d v="2024-03-05T00:00:00"/>
    <x v="13"/>
    <x v="2"/>
    <n v="3"/>
    <n v="2000"/>
    <n v="0"/>
    <x v="2"/>
    <n v="800"/>
    <s v="COD"/>
  </r>
  <r>
    <s v="ORD1034"/>
    <s v="CUST134"/>
    <s v="Watch"/>
    <s v="Fashion"/>
    <d v="2024-03-20T00:00:00"/>
    <d v="2024-03-22T00:00:00"/>
    <x v="14"/>
    <x v="3"/>
    <n v="1"/>
    <n v="2500"/>
    <n v="20"/>
    <x v="3"/>
    <n v="300"/>
    <s v="Wallet"/>
  </r>
  <r>
    <s v="ORD1035"/>
    <s v="CUST135"/>
    <s v="TV"/>
    <s v="Electronics"/>
    <d v="2024-04-01T00:00:00"/>
    <d v="2024-04-06T00:00:00"/>
    <x v="24"/>
    <x v="0"/>
    <n v="1"/>
    <n v="40000"/>
    <n v="15"/>
    <x v="4"/>
    <n v="4500"/>
    <s v="Debit Card"/>
  </r>
  <r>
    <s v="ORD1036"/>
    <s v="CUST136"/>
    <s v="Microwave"/>
    <s v="Home Appliance"/>
    <d v="2024-04-08T00:00:00"/>
    <d v="2024-04-12T00:00:00"/>
    <x v="15"/>
    <x v="1"/>
    <n v="2"/>
    <n v="8000"/>
    <n v="0"/>
    <x v="5"/>
    <n v="2500"/>
    <s v="UPI"/>
  </r>
  <r>
    <s v="ORD1037"/>
    <s v="CUST137"/>
    <s v="Camera"/>
    <s v="Electronics"/>
    <d v="2024-04-15T00:00:00"/>
    <d v="2024-04-18T00:00:00"/>
    <x v="12"/>
    <x v="2"/>
    <n v="1"/>
    <n v="25000"/>
    <n v="10"/>
    <x v="6"/>
    <n v="4000"/>
    <s v="Credit Card"/>
  </r>
  <r>
    <s v="ORD1038"/>
    <s v="CUST138"/>
    <s v="Refrigerator"/>
    <s v="Home Appliance"/>
    <d v="2024-05-01T00:00:00"/>
    <d v="2024-05-04T00:00:00"/>
    <x v="16"/>
    <x v="3"/>
    <n v="1"/>
    <n v="30000"/>
    <n v="5"/>
    <x v="7"/>
    <n v="3500"/>
    <s v="COD"/>
  </r>
  <r>
    <s v="ORD1039"/>
    <s v="CUST139"/>
    <s v="Microwave"/>
    <s v="Home Appliance"/>
    <d v="2024-04-08T00:00:00"/>
    <d v="2024-04-12T00:00:00"/>
    <x v="17"/>
    <x v="1"/>
    <n v="2"/>
    <n v="8000"/>
    <n v="0"/>
    <x v="5"/>
    <n v="2500"/>
    <s v="UPI"/>
  </r>
  <r>
    <s v="ORD1040"/>
    <s v="CUST140"/>
    <s v="Camera"/>
    <s v="Electronics"/>
    <d v="2024-04-15T00:00:00"/>
    <d v="2024-04-18T00:00:00"/>
    <x v="18"/>
    <x v="2"/>
    <n v="1"/>
    <n v="25000"/>
    <n v="10"/>
    <x v="6"/>
    <n v="4000"/>
    <s v="Credit Card"/>
  </r>
  <r>
    <s v="ORD1041"/>
    <s v="CUST141"/>
    <s v="Refrigerator"/>
    <s v="Home Appliance"/>
    <d v="2024-05-01T00:00:00"/>
    <d v="2024-05-04T00:00:00"/>
    <x v="0"/>
    <x v="3"/>
    <n v="1"/>
    <n v="30000"/>
    <n v="5"/>
    <x v="7"/>
    <n v="3500"/>
    <s v="COD"/>
  </r>
  <r>
    <s v="ORD1042"/>
    <s v="CUST142"/>
    <s v="AC"/>
    <s v="Home Appliance"/>
    <d v="2024-05-10T00:00:00"/>
    <d v="2024-05-15T00:00:00"/>
    <x v="1"/>
    <x v="0"/>
    <n v="1"/>
    <n v="35000"/>
    <n v="0"/>
    <x v="8"/>
    <n v="5000"/>
    <s v="UPI"/>
  </r>
  <r>
    <s v="ORD1043"/>
    <s v="CUST143"/>
    <s v="Headphones"/>
    <s v="Electronics"/>
    <d v="2024-05-20T00:00:00"/>
    <d v="2024-05-23T00:00:00"/>
    <x v="2"/>
    <x v="1"/>
    <n v="4"/>
    <n v="2000"/>
    <n v="20"/>
    <x v="9"/>
    <n v="1200"/>
    <s v="Wallet"/>
  </r>
  <r>
    <s v="ORD1044"/>
    <s v="CUST144"/>
    <s v="Mobile"/>
    <s v="Electronics"/>
    <d v="2024-01-05T00:00:00"/>
    <d v="2024-01-07T00:00:00"/>
    <x v="11"/>
    <x v="0"/>
    <n v="2"/>
    <n v="15000"/>
    <n v="10"/>
    <x v="0"/>
    <n v="3500"/>
    <s v="UPI"/>
  </r>
  <r>
    <s v="ORD1045"/>
    <s v="CUST145"/>
    <s v="Laptop"/>
    <s v="Electronics"/>
    <d v="2024-02-10T00:00:00"/>
    <d v="2024-02-14T00:00:00"/>
    <x v="7"/>
    <x v="1"/>
    <n v="1"/>
    <n v="50000"/>
    <n v="5"/>
    <x v="1"/>
    <n v="6000"/>
    <s v="Credit Card"/>
  </r>
  <r>
    <s v="ORD1046"/>
    <s v="CUST146"/>
    <s v="Shoes"/>
    <s v="Fashion"/>
    <d v="2024-03-03T00:00:00"/>
    <d v="2024-03-05T00:00:00"/>
    <x v="5"/>
    <x v="2"/>
    <n v="3"/>
    <n v="2000"/>
    <n v="0"/>
    <x v="2"/>
    <n v="800"/>
    <s v="COD"/>
  </r>
  <r>
    <s v="ORD1047"/>
    <s v="CUST147"/>
    <s v="Watch"/>
    <s v="Fashion"/>
    <d v="2024-03-20T00:00:00"/>
    <d v="2024-03-22T00:00:00"/>
    <x v="6"/>
    <x v="3"/>
    <n v="1"/>
    <n v="2500"/>
    <n v="20"/>
    <x v="3"/>
    <n v="300"/>
    <s v="Wallet"/>
  </r>
  <r>
    <s v="ORD1048"/>
    <s v="CUST148"/>
    <s v="TV"/>
    <s v="Electronics"/>
    <d v="2024-04-01T00:00:00"/>
    <d v="2024-04-06T00:00:00"/>
    <x v="7"/>
    <x v="0"/>
    <n v="1"/>
    <n v="40000"/>
    <n v="15"/>
    <x v="4"/>
    <n v="4500"/>
    <s v="Debit Card"/>
  </r>
  <r>
    <s v="ORD1049"/>
    <s v="CUST149"/>
    <s v="Microwave"/>
    <s v="Home Appliance"/>
    <d v="2024-04-08T00:00:00"/>
    <d v="2024-04-12T00:00:00"/>
    <x v="8"/>
    <x v="1"/>
    <n v="2"/>
    <n v="8000"/>
    <n v="0"/>
    <x v="5"/>
    <n v="2500"/>
    <s v="UPI"/>
  </r>
  <r>
    <s v="ORD1050"/>
    <s v="CUST150"/>
    <s v="Camera"/>
    <s v="Electronics"/>
    <d v="2024-04-15T00:00:00"/>
    <d v="2024-04-18T00:00:00"/>
    <x v="9"/>
    <x v="2"/>
    <n v="1"/>
    <n v="25000"/>
    <n v="10"/>
    <x v="6"/>
    <n v="4000"/>
    <s v="Credit Card"/>
  </r>
  <r>
    <s v="ORD1051"/>
    <s v="CUST151"/>
    <s v="Refrigerator"/>
    <s v="Home Appliance"/>
    <d v="2024-05-01T00:00:00"/>
    <d v="2024-05-04T00:00:00"/>
    <x v="10"/>
    <x v="3"/>
    <n v="1"/>
    <n v="30000"/>
    <n v="5"/>
    <x v="7"/>
    <n v="3500"/>
    <s v="COD"/>
  </r>
  <r>
    <s v="ORD1052"/>
    <s v="CUST152"/>
    <s v="AC"/>
    <s v="Home Appliance"/>
    <d v="2024-05-10T00:00:00"/>
    <d v="2024-05-15T00:00:00"/>
    <x v="23"/>
    <x v="0"/>
    <n v="1"/>
    <n v="35000"/>
    <n v="0"/>
    <x v="8"/>
    <n v="5000"/>
    <s v="UPI"/>
  </r>
  <r>
    <s v="ORD1053"/>
    <s v="CUST153"/>
    <s v="Headphones"/>
    <s v="Electronics"/>
    <d v="2024-05-20T00:00:00"/>
    <d v="2024-05-23T00:00:00"/>
    <x v="12"/>
    <x v="1"/>
    <n v="4"/>
    <n v="2000"/>
    <n v="20"/>
    <x v="9"/>
    <n v="1200"/>
    <s v="Wallet"/>
  </r>
  <r>
    <s v="ORD1054"/>
    <s v="CUST154"/>
    <s v="Mobile"/>
    <s v="Electronics"/>
    <d v="2024-01-05T00:00:00"/>
    <d v="2024-01-07T00:00:00"/>
    <x v="13"/>
    <x v="0"/>
    <n v="2"/>
    <n v="15000"/>
    <n v="10"/>
    <x v="0"/>
    <n v="3500"/>
    <s v="UPI"/>
  </r>
  <r>
    <s v="ORD1055"/>
    <s v="CUST155"/>
    <s v="Laptop"/>
    <s v="Electronics"/>
    <d v="2024-02-10T00:00:00"/>
    <d v="2024-02-14T00:00:00"/>
    <x v="14"/>
    <x v="1"/>
    <n v="1"/>
    <n v="50000"/>
    <n v="5"/>
    <x v="1"/>
    <n v="6000"/>
    <s v="Credit Card"/>
  </r>
  <r>
    <s v="ORD1056"/>
    <s v="CUST156"/>
    <s v="Shoes"/>
    <s v="Fashion"/>
    <d v="2024-03-03T00:00:00"/>
    <d v="2024-03-05T00:00:00"/>
    <x v="24"/>
    <x v="2"/>
    <n v="3"/>
    <n v="2000"/>
    <n v="0"/>
    <x v="2"/>
    <n v="800"/>
    <s v="COD"/>
  </r>
  <r>
    <s v="ORD1057"/>
    <s v="CUST157"/>
    <s v="Watch"/>
    <s v="Fashion"/>
    <d v="2024-03-20T00:00:00"/>
    <d v="2024-03-22T00:00:00"/>
    <x v="15"/>
    <x v="3"/>
    <n v="1"/>
    <n v="2500"/>
    <n v="20"/>
    <x v="3"/>
    <n v="300"/>
    <s v="Wallet"/>
  </r>
  <r>
    <s v="ORD1058"/>
    <s v="CUST158"/>
    <s v="TV"/>
    <s v="Electronics"/>
    <d v="2024-04-01T00:00:00"/>
    <d v="2024-04-06T00:00:00"/>
    <x v="25"/>
    <x v="0"/>
    <n v="1"/>
    <n v="40000"/>
    <n v="15"/>
    <x v="4"/>
    <n v="4500"/>
    <s v="Debit Card"/>
  </r>
  <r>
    <s v="ORD1059"/>
    <s v="CUST159"/>
    <s v="Mobile"/>
    <s v="Electronics"/>
    <d v="2024-01-05T00:00:00"/>
    <d v="2024-01-07T00:00:00"/>
    <x v="16"/>
    <x v="0"/>
    <n v="2"/>
    <n v="15000"/>
    <n v="10"/>
    <x v="0"/>
    <n v="3500"/>
    <s v="UPI"/>
  </r>
  <r>
    <s v="ORD1060"/>
    <s v="CUST160"/>
    <s v="Laptop"/>
    <s v="Electronics"/>
    <d v="2024-02-10T00:00:00"/>
    <d v="2024-02-14T00:00:00"/>
    <x v="17"/>
    <x v="1"/>
    <n v="1"/>
    <n v="50000"/>
    <n v="5"/>
    <x v="1"/>
    <n v="6000"/>
    <s v="Credit Card"/>
  </r>
  <r>
    <s v="ORD1061"/>
    <s v="CUST161"/>
    <s v="Shoes"/>
    <s v="Fashion"/>
    <d v="2024-03-03T00:00:00"/>
    <d v="2024-03-05T00:00:00"/>
    <x v="11"/>
    <x v="2"/>
    <n v="3"/>
    <n v="2000"/>
    <n v="0"/>
    <x v="2"/>
    <n v="800"/>
    <s v="COD"/>
  </r>
  <r>
    <s v="ORD1062"/>
    <s v="CUST162"/>
    <s v="Watch"/>
    <s v="Fashion"/>
    <d v="2024-03-20T00:00:00"/>
    <d v="2024-03-22T00:00:00"/>
    <x v="26"/>
    <x v="3"/>
    <n v="1"/>
    <n v="2500"/>
    <n v="20"/>
    <x v="3"/>
    <n v="300"/>
    <s v="Wallet"/>
  </r>
  <r>
    <s v="ORD1063"/>
    <s v="CUST163"/>
    <s v="TV"/>
    <s v="Electronics"/>
    <d v="2024-04-01T00:00:00"/>
    <d v="2024-04-06T00:00:00"/>
    <x v="0"/>
    <x v="0"/>
    <n v="1"/>
    <n v="40000"/>
    <n v="15"/>
    <x v="4"/>
    <n v="4500"/>
    <s v="Debit Card"/>
  </r>
  <r>
    <s v="ORD1064"/>
    <s v="CUST164"/>
    <s v="Microwave"/>
    <s v="Home Appliance"/>
    <d v="2024-04-08T00:00:00"/>
    <d v="2024-04-12T00:00:00"/>
    <x v="1"/>
    <x v="1"/>
    <n v="2"/>
    <n v="8000"/>
    <n v="0"/>
    <x v="5"/>
    <n v="2500"/>
    <s v="UPI"/>
  </r>
  <r>
    <s v="ORD1065"/>
    <s v="CUST165"/>
    <s v="Camera"/>
    <s v="Electronics"/>
    <d v="2024-04-15T00:00:00"/>
    <d v="2024-04-18T00:00:00"/>
    <x v="2"/>
    <x v="2"/>
    <n v="1"/>
    <n v="25000"/>
    <n v="10"/>
    <x v="6"/>
    <n v="4000"/>
    <s v="Credit Card"/>
  </r>
  <r>
    <s v="ORD1066"/>
    <s v="CUST166"/>
    <s v="Refrigerator"/>
    <s v="Home Appliance"/>
    <d v="2024-05-01T00:00:00"/>
    <d v="2024-05-04T00:00:00"/>
    <x v="3"/>
    <x v="3"/>
    <n v="1"/>
    <n v="30000"/>
    <n v="5"/>
    <x v="7"/>
    <n v="3500"/>
    <s v="COD"/>
  </r>
  <r>
    <s v="ORD1067"/>
    <s v="CUST167"/>
    <s v="AC"/>
    <s v="Home Appliance"/>
    <d v="2024-05-10T00:00:00"/>
    <d v="2024-05-15T00:00:00"/>
    <x v="27"/>
    <x v="0"/>
    <n v="1"/>
    <n v="35000"/>
    <n v="0"/>
    <x v="8"/>
    <n v="5000"/>
    <s v="UPI"/>
  </r>
  <r>
    <s v="ORD1068"/>
    <s v="CUST168"/>
    <s v="Mobile"/>
    <s v="Electronics"/>
    <d v="2024-01-05T00:00:00"/>
    <d v="2024-01-07T00:00:00"/>
    <x v="5"/>
    <x v="0"/>
    <n v="2"/>
    <n v="15000"/>
    <n v="10"/>
    <x v="0"/>
    <n v="3500"/>
    <s v="UPI"/>
  </r>
  <r>
    <s v="ORD1069"/>
    <s v="CUST169"/>
    <s v="Laptop"/>
    <s v="Electronics"/>
    <d v="2024-02-10T00:00:00"/>
    <d v="2024-02-14T00:00:00"/>
    <x v="27"/>
    <x v="1"/>
    <n v="1"/>
    <n v="50000"/>
    <n v="5"/>
    <x v="1"/>
    <n v="6000"/>
    <s v="Credit Card"/>
  </r>
  <r>
    <s v="ORD1070"/>
    <s v="CUST170"/>
    <s v="Shoes"/>
    <s v="Fashion"/>
    <d v="2024-03-03T00:00:00"/>
    <d v="2024-03-05T00:00:00"/>
    <x v="7"/>
    <x v="2"/>
    <n v="3"/>
    <n v="2000"/>
    <n v="0"/>
    <x v="2"/>
    <n v="800"/>
    <s v="COD"/>
  </r>
  <r>
    <s v="ORD1071"/>
    <s v="CUST171"/>
    <s v="Watch"/>
    <s v="Fashion"/>
    <d v="2024-03-20T00:00:00"/>
    <d v="2024-03-22T00:00:00"/>
    <x v="8"/>
    <x v="3"/>
    <n v="1"/>
    <n v="2500"/>
    <n v="20"/>
    <x v="3"/>
    <n v="300"/>
    <s v="Wallet"/>
  </r>
  <r>
    <s v="ORD1072"/>
    <s v="CUST172"/>
    <s v="TV"/>
    <s v="Electronics"/>
    <d v="2024-04-01T00:00:00"/>
    <d v="2024-04-06T00:00:00"/>
    <x v="9"/>
    <x v="0"/>
    <n v="1"/>
    <n v="40000"/>
    <n v="15"/>
    <x v="4"/>
    <n v="4500"/>
    <s v="Debit Card"/>
  </r>
  <r>
    <s v="ORD1073"/>
    <s v="CUST173"/>
    <s v="Mobile"/>
    <s v="Electronics"/>
    <d v="2024-01-05T00:00:00"/>
    <d v="2024-01-07T00:00:00"/>
    <x v="10"/>
    <x v="0"/>
    <n v="2"/>
    <n v="15000"/>
    <n v="10"/>
    <x v="0"/>
    <n v="3500"/>
    <s v="UPI"/>
  </r>
  <r>
    <s v="ORD1074"/>
    <s v="CUST174"/>
    <s v="Laptop"/>
    <s v="Electronics"/>
    <d v="2024-02-10T00:00:00"/>
    <d v="2024-02-14T00:00:00"/>
    <x v="9"/>
    <x v="1"/>
    <n v="1"/>
    <n v="50000"/>
    <n v="5"/>
    <x v="1"/>
    <n v="6000"/>
    <s v="Credit Card"/>
  </r>
  <r>
    <s v="ORD1075"/>
    <s v="CUST175"/>
    <s v="Shoes"/>
    <s v="Fashion"/>
    <d v="2024-03-03T00:00:00"/>
    <d v="2024-03-05T00:00:00"/>
    <x v="12"/>
    <x v="2"/>
    <n v="3"/>
    <n v="2000"/>
    <n v="0"/>
    <x v="2"/>
    <n v="800"/>
    <s v="COD"/>
  </r>
  <r>
    <s v="ORD1076"/>
    <s v="CUST176"/>
    <s v="Watch"/>
    <s v="Fashion"/>
    <d v="2024-03-20T00:00:00"/>
    <d v="2024-03-22T00:00:00"/>
    <x v="25"/>
    <x v="3"/>
    <n v="1"/>
    <n v="2500"/>
    <n v="20"/>
    <x v="3"/>
    <n v="300"/>
    <s v="Wallet"/>
  </r>
  <r>
    <s v="ORD1077"/>
    <s v="CUST177"/>
    <s v="TV"/>
    <s v="Electronics"/>
    <d v="2024-04-01T00:00:00"/>
    <d v="2024-04-06T00:00:00"/>
    <x v="14"/>
    <x v="0"/>
    <n v="1"/>
    <n v="40000"/>
    <n v="15"/>
    <x v="4"/>
    <n v="4500"/>
    <s v="Debit Card"/>
  </r>
  <r>
    <s v="ORD1078"/>
    <s v="CUST178"/>
    <s v="Microwave"/>
    <s v="Home Appliance"/>
    <d v="2024-04-08T00:00:00"/>
    <d v="2024-04-12T00:00:00"/>
    <x v="24"/>
    <x v="1"/>
    <n v="2"/>
    <n v="8000"/>
    <n v="0"/>
    <x v="5"/>
    <n v="2500"/>
    <s v="UPI"/>
  </r>
  <r>
    <s v="ORD1079"/>
    <s v="CUST179"/>
    <s v="Camera"/>
    <s v="Electronics"/>
    <d v="2024-04-15T00:00:00"/>
    <d v="2024-04-18T00:00:00"/>
    <x v="15"/>
    <x v="2"/>
    <n v="1"/>
    <n v="25000"/>
    <n v="10"/>
    <x v="6"/>
    <n v="4000"/>
    <s v="Credit Card"/>
  </r>
  <r>
    <s v="ORD1080"/>
    <s v="CUST180"/>
    <s v="Refrigerator"/>
    <s v="Home Appliance"/>
    <d v="2024-05-01T00:00:00"/>
    <d v="2024-05-04T00:00:00"/>
    <x v="25"/>
    <x v="3"/>
    <n v="1"/>
    <n v="30000"/>
    <n v="5"/>
    <x v="7"/>
    <n v="3500"/>
    <s v="COD"/>
  </r>
  <r>
    <s v="ORD1081"/>
    <s v="CUST181"/>
    <s v="AC"/>
    <s v="Home Appliance"/>
    <d v="2024-05-10T00:00:00"/>
    <d v="2024-05-15T00:00:00"/>
    <x v="16"/>
    <x v="0"/>
    <n v="1"/>
    <n v="35000"/>
    <n v="0"/>
    <x v="8"/>
    <n v="5000"/>
    <s v="UPI"/>
  </r>
  <r>
    <s v="ORD1082"/>
    <s v="CUST182"/>
    <s v="Mobile"/>
    <s v="Electronics"/>
    <d v="2024-01-05T00:00:00"/>
    <d v="2024-01-07T00:00:00"/>
    <x v="17"/>
    <x v="0"/>
    <n v="2"/>
    <n v="15000"/>
    <n v="10"/>
    <x v="0"/>
    <n v="3500"/>
    <s v="UPI"/>
  </r>
  <r>
    <s v="ORD1083"/>
    <s v="CUST183"/>
    <s v="Laptop"/>
    <s v="Electronics"/>
    <d v="2024-02-10T00:00:00"/>
    <d v="2024-02-14T00:00:00"/>
    <x v="18"/>
    <x v="1"/>
    <n v="1"/>
    <n v="50000"/>
    <n v="5"/>
    <x v="1"/>
    <n v="6000"/>
    <s v="Credit Card"/>
  </r>
  <r>
    <s v="ORD1084"/>
    <s v="CUST184"/>
    <s v="Shoes"/>
    <s v="Fashion"/>
    <d v="2024-03-03T00:00:00"/>
    <d v="2024-03-05T00:00:00"/>
    <x v="26"/>
    <x v="2"/>
    <n v="3"/>
    <n v="2000"/>
    <n v="0"/>
    <x v="2"/>
    <n v="800"/>
    <s v="COD"/>
  </r>
  <r>
    <s v="ORD1085"/>
    <s v="CUST185"/>
    <s v="Watch"/>
    <s v="Fashion"/>
    <d v="2024-03-20T00:00:00"/>
    <d v="2024-03-22T00:00:00"/>
    <x v="20"/>
    <x v="3"/>
    <n v="1"/>
    <n v="2500"/>
    <n v="20"/>
    <x v="3"/>
    <n v="300"/>
    <s v="Wallet"/>
  </r>
  <r>
    <s v="ORD1086"/>
    <s v="CUST186"/>
    <s v="TV"/>
    <s v="Electronics"/>
    <d v="2024-04-01T00:00:00"/>
    <d v="2024-04-06T00:00:00"/>
    <x v="18"/>
    <x v="0"/>
    <n v="1"/>
    <n v="40000"/>
    <n v="15"/>
    <x v="4"/>
    <n v="4500"/>
    <s v="Debit Card"/>
  </r>
  <r>
    <s v="ORD1087"/>
    <s v="CUST187"/>
    <s v="Microwave"/>
    <s v="Home Appliance"/>
    <d v="2024-04-08T00:00:00"/>
    <d v="2024-04-12T00:00:00"/>
    <x v="28"/>
    <x v="1"/>
    <n v="2"/>
    <n v="8000"/>
    <n v="0"/>
    <x v="5"/>
    <n v="2500"/>
    <s v="UPI"/>
  </r>
  <r>
    <s v="ORD1088"/>
    <s v="CUST188"/>
    <s v="Camera"/>
    <s v="Electronics"/>
    <d v="2024-04-15T00:00:00"/>
    <d v="2024-04-18T00:00:00"/>
    <x v="4"/>
    <x v="2"/>
    <n v="1"/>
    <n v="25000"/>
    <n v="10"/>
    <x v="6"/>
    <n v="4000"/>
    <s v="Credit Card"/>
  </r>
  <r>
    <s v="ORD1089"/>
    <s v="CUST189"/>
    <s v="Refrigerator"/>
    <s v="Home Appliance"/>
    <d v="2024-05-01T00:00:00"/>
    <d v="2024-05-04T00:00:00"/>
    <x v="22"/>
    <x v="3"/>
    <n v="1"/>
    <n v="30000"/>
    <n v="5"/>
    <x v="7"/>
    <n v="3500"/>
    <s v="COD"/>
  </r>
  <r>
    <s v="ORD1090"/>
    <s v="CUST190"/>
    <s v="AC"/>
    <s v="Home Appliance"/>
    <d v="2024-05-10T00:00:00"/>
    <d v="2024-05-15T00:00:00"/>
    <x v="15"/>
    <x v="0"/>
    <n v="1"/>
    <n v="35000"/>
    <n v="0"/>
    <x v="8"/>
    <n v="5000"/>
    <s v="UPI"/>
  </r>
  <r>
    <s v="ORD1091"/>
    <s v="CUST191"/>
    <s v="Mobile"/>
    <s v="Electronics"/>
    <d v="2024-01-05T00:00:00"/>
    <d v="2024-01-07T00:00:00"/>
    <x v="25"/>
    <x v="0"/>
    <n v="2"/>
    <n v="15000"/>
    <n v="10"/>
    <x v="0"/>
    <n v="3500"/>
    <s v="UPI"/>
  </r>
  <r>
    <s v="ORD1092"/>
    <s v="CUST192"/>
    <s v="Laptop"/>
    <s v="Electronics"/>
    <d v="2024-02-10T00:00:00"/>
    <d v="2024-02-14T00:00:00"/>
    <x v="16"/>
    <x v="1"/>
    <n v="1"/>
    <n v="50000"/>
    <n v="5"/>
    <x v="1"/>
    <n v="6000"/>
    <s v="Credit Card"/>
  </r>
  <r>
    <s v="ORD1093"/>
    <s v="CUST193"/>
    <s v="Shoes"/>
    <s v="Fashion"/>
    <d v="2024-03-03T00:00:00"/>
    <d v="2024-03-05T00:00:00"/>
    <x v="17"/>
    <x v="2"/>
    <n v="3"/>
    <n v="2000"/>
    <n v="0"/>
    <x v="2"/>
    <n v="800"/>
    <s v="COD"/>
  </r>
  <r>
    <s v="ORD1094"/>
    <s v="CUST194"/>
    <s v="Watch"/>
    <s v="Fashion"/>
    <d v="2024-03-20T00:00:00"/>
    <d v="2024-03-22T00:00:00"/>
    <x v="18"/>
    <x v="3"/>
    <n v="1"/>
    <n v="2500"/>
    <n v="20"/>
    <x v="3"/>
    <n v="300"/>
    <s v="Wallet"/>
  </r>
  <r>
    <s v="ORD1095"/>
    <s v="CUST195"/>
    <s v="TV"/>
    <s v="Electronics"/>
    <d v="2024-04-01T00:00:00"/>
    <d v="2024-04-06T00:00:00"/>
    <x v="26"/>
    <x v="0"/>
    <n v="1"/>
    <n v="40000"/>
    <n v="15"/>
    <x v="4"/>
    <n v="4500"/>
    <s v="Debit Card"/>
  </r>
  <r>
    <s v="ORD1096"/>
    <s v="CUST196"/>
    <s v="Mobile"/>
    <s v="Electronics"/>
    <d v="2024-01-05T00:00:00"/>
    <d v="2024-01-07T00:00:00"/>
    <x v="20"/>
    <x v="0"/>
    <n v="2"/>
    <n v="15000"/>
    <n v="10"/>
    <x v="0"/>
    <n v="3500"/>
    <s v="UPI"/>
  </r>
  <r>
    <s v="ORD1097"/>
    <s v="CUST197"/>
    <s v="Laptop"/>
    <s v="Electronics"/>
    <d v="2024-02-10T00:00:00"/>
    <d v="2024-02-14T00:00:00"/>
    <x v="26"/>
    <x v="1"/>
    <n v="1"/>
    <n v="50000"/>
    <n v="5"/>
    <x v="1"/>
    <n v="6000"/>
    <s v="Credit Card"/>
  </r>
  <r>
    <s v="ORD1098"/>
    <s v="CUST198"/>
    <s v="Shoes"/>
    <s v="Fashion"/>
    <d v="2024-03-03T00:00:00"/>
    <d v="2024-03-05T00:00:00"/>
    <x v="28"/>
    <x v="2"/>
    <n v="3"/>
    <n v="2000"/>
    <n v="0"/>
    <x v="2"/>
    <n v="800"/>
    <s v="COD"/>
  </r>
  <r>
    <s v="ORD1099"/>
    <s v="CUST199"/>
    <s v="Watch"/>
    <s v="Fashion"/>
    <d v="2024-03-20T00:00:00"/>
    <d v="2024-03-22T00:00:00"/>
    <x v="21"/>
    <x v="3"/>
    <n v="1"/>
    <n v="2500"/>
    <n v="20"/>
    <x v="3"/>
    <n v="300"/>
    <s v="Wallet"/>
  </r>
  <r>
    <s v="ORD1100"/>
    <s v="CUST200"/>
    <s v="Refrigerator"/>
    <s v="Home Appliance"/>
    <d v="2024-05-01T00:00:00"/>
    <d v="2024-05-04T00:00:00"/>
    <x v="11"/>
    <x v="3"/>
    <n v="1"/>
    <n v="30000"/>
    <n v="5"/>
    <x v="7"/>
    <n v="3500"/>
    <s v="CO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997122-128B-4182-BF18-315E4A0306A5}"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J3:L9" firstHeaderRow="0" firstDataRow="1" firstDataCol="1"/>
  <pivotFields count="16">
    <pivotField showAll="0"/>
    <pivotField showAll="0"/>
    <pivotField showAll="0"/>
    <pivotField showAll="0">
      <items count="4">
        <item x="0"/>
        <item x="1"/>
        <item x="2"/>
        <item t="default"/>
      </items>
    </pivotField>
    <pivotField numFmtId="14" showAll="0">
      <items count="11">
        <item x="0"/>
        <item x="1"/>
        <item x="2"/>
        <item x="3"/>
        <item x="4"/>
        <item x="5"/>
        <item x="6"/>
        <item x="7"/>
        <item x="8"/>
        <item x="9"/>
        <item t="default"/>
      </items>
    </pivotField>
    <pivotField numFmtId="14" showAll="0"/>
    <pivotField showAll="0">
      <items count="5">
        <item x="3"/>
        <item x="0"/>
        <item x="1"/>
        <item x="2"/>
        <item t="default"/>
      </items>
    </pivotField>
    <pivotField showAll="0"/>
    <pivotField numFmtId="164" showAll="0"/>
    <pivotField showAll="0"/>
    <pivotField dataField="1" numFmtId="164" showAll="0"/>
    <pivotField dataField="1" numFmtId="164" showAll="0"/>
    <pivotField showAll="0">
      <items count="6">
        <item x="2"/>
        <item x="1"/>
        <item x="4"/>
        <item x="0"/>
        <item x="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s>
  <rowFields count="1">
    <field x="14"/>
  </rowFields>
  <rowItems count="6">
    <i>
      <x v="1"/>
    </i>
    <i>
      <x v="2"/>
    </i>
    <i>
      <x v="3"/>
    </i>
    <i>
      <x v="4"/>
    </i>
    <i>
      <x v="5"/>
    </i>
    <i t="grand">
      <x/>
    </i>
  </rowItems>
  <colFields count="1">
    <field x="-2"/>
  </colFields>
  <colItems count="2">
    <i>
      <x/>
    </i>
    <i i="1">
      <x v="1"/>
    </i>
  </colItems>
  <dataFields count="2">
    <dataField name="Sum of Order_Value" fld="10" baseField="0" baseItem="0" numFmtId="164"/>
    <dataField name="Sum of Profit" fld="11" baseField="0" baseItem="0" numFmtId="164"/>
  </dataFields>
  <formats count="19">
    <format dxfId="11975">
      <pivotArea type="all" dataOnly="0" outline="0" fieldPosition="0"/>
    </format>
    <format dxfId="11974">
      <pivotArea outline="0" collapsedLevelsAreSubtotals="1" fieldPosition="0"/>
    </format>
    <format dxfId="11973">
      <pivotArea field="14" type="button" dataOnly="0" labelOnly="1" outline="0" axis="axisRow" fieldPosition="0"/>
    </format>
    <format dxfId="11972">
      <pivotArea dataOnly="0" labelOnly="1" fieldPosition="0">
        <references count="1">
          <reference field="14" count="5">
            <x v="1"/>
            <x v="2"/>
            <x v="3"/>
            <x v="4"/>
            <x v="5"/>
          </reference>
        </references>
      </pivotArea>
    </format>
    <format dxfId="11971">
      <pivotArea dataOnly="0" labelOnly="1" grandRow="1" outline="0" fieldPosition="0"/>
    </format>
    <format dxfId="11970">
      <pivotArea dataOnly="0" labelOnly="1" outline="0" fieldPosition="0">
        <references count="1">
          <reference field="4294967294" count="2">
            <x v="0"/>
            <x v="1"/>
          </reference>
        </references>
      </pivotArea>
    </format>
    <format dxfId="11969">
      <pivotArea type="all" dataOnly="0" outline="0" fieldPosition="0"/>
    </format>
    <format dxfId="11968">
      <pivotArea outline="0" collapsedLevelsAreSubtotals="1" fieldPosition="0"/>
    </format>
    <format dxfId="11967">
      <pivotArea field="14" type="button" dataOnly="0" labelOnly="1" outline="0" axis="axisRow" fieldPosition="0"/>
    </format>
    <format dxfId="11966">
      <pivotArea dataOnly="0" labelOnly="1" fieldPosition="0">
        <references count="1">
          <reference field="14" count="5">
            <x v="1"/>
            <x v="2"/>
            <x v="3"/>
            <x v="4"/>
            <x v="5"/>
          </reference>
        </references>
      </pivotArea>
    </format>
    <format dxfId="11965">
      <pivotArea dataOnly="0" labelOnly="1" grandRow="1" outline="0" fieldPosition="0"/>
    </format>
    <format dxfId="11964">
      <pivotArea dataOnly="0" labelOnly="1" outline="0" fieldPosition="0">
        <references count="1">
          <reference field="4294967294" count="2">
            <x v="0"/>
            <x v="1"/>
          </reference>
        </references>
      </pivotArea>
    </format>
    <format dxfId="11963">
      <pivotArea collapsedLevelsAreSubtotals="1" fieldPosition="0">
        <references count="2">
          <reference field="4294967294" count="1" selected="0">
            <x v="0"/>
          </reference>
          <reference field="14" count="1">
            <x v="1"/>
          </reference>
        </references>
      </pivotArea>
    </format>
    <format dxfId="11962">
      <pivotArea collapsedLevelsAreSubtotals="1" fieldPosition="0">
        <references count="2">
          <reference field="4294967294" count="1" selected="0">
            <x v="0"/>
          </reference>
          <reference field="14" count="1">
            <x v="2"/>
          </reference>
        </references>
      </pivotArea>
    </format>
    <format dxfId="11961">
      <pivotArea collapsedLevelsAreSubtotals="1" fieldPosition="0">
        <references count="2">
          <reference field="4294967294" count="1" selected="0">
            <x v="0"/>
          </reference>
          <reference field="14" count="1">
            <x v="4"/>
          </reference>
        </references>
      </pivotArea>
    </format>
    <format dxfId="11960">
      <pivotArea collapsedLevelsAreSubtotals="1" fieldPosition="0">
        <references count="2">
          <reference field="4294967294" count="1" selected="0">
            <x v="0"/>
          </reference>
          <reference field="14" count="1">
            <x v="5"/>
          </reference>
        </references>
      </pivotArea>
    </format>
    <format dxfId="11959">
      <pivotArea field="14" grandRow="1" outline="0" collapsedLevelsAreSubtotals="1" axis="axisRow" fieldPosition="0">
        <references count="1">
          <reference field="4294967294" count="1" selected="0">
            <x v="0"/>
          </reference>
        </references>
      </pivotArea>
    </format>
    <format dxfId="11958">
      <pivotArea collapsedLevelsAreSubtotals="1" fieldPosition="0">
        <references count="2">
          <reference field="4294967294" count="1" selected="0">
            <x v="1"/>
          </reference>
          <reference field="14" count="1">
            <x v="4"/>
          </reference>
        </references>
      </pivotArea>
    </format>
    <format dxfId="11957">
      <pivotArea field="14" grandRow="1" outline="0" collapsedLevelsAreSubtotals="1" axis="axisRow" fieldPosition="0">
        <references count="1">
          <reference field="4294967294" count="1" selected="0">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E19F91-E8B9-4109-B1F0-189880441AA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5:I9" firstHeaderRow="1" firstDataRow="1" firstDataCol="1"/>
  <pivotFields count="16">
    <pivotField showAll="0"/>
    <pivotField showAll="0"/>
    <pivotField showAll="0"/>
    <pivotField axis="axisRow" showAll="0">
      <items count="4">
        <item x="0"/>
        <item x="1"/>
        <item x="2"/>
        <item t="default"/>
      </items>
    </pivotField>
    <pivotField numFmtId="14" showAll="0">
      <items count="11">
        <item x="0"/>
        <item x="1"/>
        <item x="2"/>
        <item x="3"/>
        <item x="4"/>
        <item x="5"/>
        <item x="6"/>
        <item x="7"/>
        <item x="8"/>
        <item x="9"/>
        <item t="default"/>
      </items>
    </pivotField>
    <pivotField numFmtId="14" showAll="0"/>
    <pivotField showAll="0">
      <items count="5">
        <item x="3"/>
        <item x="0"/>
        <item x="1"/>
        <item x="2"/>
        <item t="default"/>
      </items>
    </pivotField>
    <pivotField showAll="0"/>
    <pivotField numFmtId="164" showAll="0"/>
    <pivotField showAll="0"/>
    <pivotField numFmtId="164" showAll="0"/>
    <pivotField dataField="1" numFmtId="164" showAll="0"/>
    <pivotField showAll="0">
      <items count="6">
        <item x="2"/>
        <item x="1"/>
        <item x="4"/>
        <item x="0"/>
        <item x="3"/>
        <item t="default"/>
      </items>
    </pivotField>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s>
  <rowFields count="1">
    <field x="3"/>
  </rowFields>
  <rowItems count="4">
    <i>
      <x/>
    </i>
    <i>
      <x v="1"/>
    </i>
    <i>
      <x v="2"/>
    </i>
    <i t="grand">
      <x/>
    </i>
  </rowItems>
  <colItems count="1">
    <i/>
  </colItems>
  <dataFields count="1">
    <dataField name="Sum of Profit" fld="11" baseField="0" baseItem="0" numFmtId="164"/>
  </dataFields>
  <formats count="14">
    <format dxfId="11956">
      <pivotArea collapsedLevelsAreSubtotals="1" fieldPosition="0">
        <references count="1">
          <reference field="3" count="1">
            <x v="0"/>
          </reference>
        </references>
      </pivotArea>
    </format>
    <format dxfId="11955">
      <pivotArea grandRow="1" outline="0" collapsedLevelsAreSubtotals="1" fieldPosition="0"/>
    </format>
    <format dxfId="11954">
      <pivotArea type="all" dataOnly="0" outline="0" fieldPosition="0"/>
    </format>
    <format dxfId="11953">
      <pivotArea outline="0" collapsedLevelsAreSubtotals="1" fieldPosition="0"/>
    </format>
    <format dxfId="11952">
      <pivotArea field="3" type="button" dataOnly="0" labelOnly="1" outline="0" axis="axisRow" fieldPosition="0"/>
    </format>
    <format dxfId="11951">
      <pivotArea dataOnly="0" labelOnly="1" fieldPosition="0">
        <references count="1">
          <reference field="3" count="0"/>
        </references>
      </pivotArea>
    </format>
    <format dxfId="11950">
      <pivotArea dataOnly="0" labelOnly="1" grandRow="1" outline="0" fieldPosition="0"/>
    </format>
    <format dxfId="11949">
      <pivotArea dataOnly="0" labelOnly="1" outline="0" axis="axisValues" fieldPosition="0"/>
    </format>
    <format dxfId="11948">
      <pivotArea type="all" dataOnly="0" outline="0" fieldPosition="0"/>
    </format>
    <format dxfId="11947">
      <pivotArea outline="0" collapsedLevelsAreSubtotals="1" fieldPosition="0"/>
    </format>
    <format dxfId="11946">
      <pivotArea field="3" type="button" dataOnly="0" labelOnly="1" outline="0" axis="axisRow" fieldPosition="0"/>
    </format>
    <format dxfId="11945">
      <pivotArea dataOnly="0" labelOnly="1" fieldPosition="0">
        <references count="1">
          <reference field="3" count="0"/>
        </references>
      </pivotArea>
    </format>
    <format dxfId="11944">
      <pivotArea dataOnly="0" labelOnly="1" grandRow="1" outline="0" fieldPosition="0"/>
    </format>
    <format dxfId="1194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30F3DD-958F-430F-AA46-2553103B15A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6:J10" firstHeaderRow="1" firstDataRow="1" firstDataCol="1"/>
  <pivotFields count="16">
    <pivotField showAll="0"/>
    <pivotField showAll="0"/>
    <pivotField showAll="0"/>
    <pivotField axis="axisRow" showAll="0">
      <items count="4">
        <item x="0"/>
        <item x="1"/>
        <item x="2"/>
        <item t="default"/>
      </items>
    </pivotField>
    <pivotField numFmtId="14" showAll="0">
      <items count="11">
        <item x="0"/>
        <item x="1"/>
        <item x="2"/>
        <item x="3"/>
        <item x="4"/>
        <item x="5"/>
        <item x="6"/>
        <item x="7"/>
        <item x="8"/>
        <item x="9"/>
        <item t="default"/>
      </items>
    </pivotField>
    <pivotField numFmtId="14" showAll="0"/>
    <pivotField showAll="0">
      <items count="5">
        <item x="3"/>
        <item x="0"/>
        <item x="1"/>
        <item x="2"/>
        <item t="default"/>
      </items>
    </pivotField>
    <pivotField showAll="0"/>
    <pivotField numFmtId="164" showAll="0"/>
    <pivotField showAll="0"/>
    <pivotField dataField="1" numFmtId="164" showAll="0"/>
    <pivotField numFmtId="164" showAll="0"/>
    <pivotField showAll="0">
      <items count="6">
        <item x="2"/>
        <item x="1"/>
        <item x="4"/>
        <item x="0"/>
        <item x="3"/>
        <item t="default"/>
      </items>
    </pivotField>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s>
  <rowFields count="1">
    <field x="3"/>
  </rowFields>
  <rowItems count="4">
    <i>
      <x/>
    </i>
    <i>
      <x v="1"/>
    </i>
    <i>
      <x v="2"/>
    </i>
    <i t="grand">
      <x/>
    </i>
  </rowItems>
  <colItems count="1">
    <i/>
  </colItems>
  <dataFields count="1">
    <dataField name="Sum of Order_Value" fld="10" showDataAs="percentOfTotal" baseField="0" baseItem="0" numFmtId="10"/>
  </dataFields>
  <formats count="12">
    <format dxfId="11942">
      <pivotArea type="all" dataOnly="0" outline="0" fieldPosition="0"/>
    </format>
    <format dxfId="11941">
      <pivotArea outline="0" collapsedLevelsAreSubtotals="1" fieldPosition="0"/>
    </format>
    <format dxfId="11940">
      <pivotArea field="3" type="button" dataOnly="0" labelOnly="1" outline="0" axis="axisRow" fieldPosition="0"/>
    </format>
    <format dxfId="11939">
      <pivotArea dataOnly="0" labelOnly="1" fieldPosition="0">
        <references count="1">
          <reference field="3" count="0"/>
        </references>
      </pivotArea>
    </format>
    <format dxfId="11938">
      <pivotArea dataOnly="0" labelOnly="1" grandRow="1" outline="0" fieldPosition="0"/>
    </format>
    <format dxfId="11937">
      <pivotArea dataOnly="0" labelOnly="1" outline="0" axis="axisValues" fieldPosition="0"/>
    </format>
    <format dxfId="11936">
      <pivotArea type="all" dataOnly="0" outline="0" fieldPosition="0"/>
    </format>
    <format dxfId="11935">
      <pivotArea outline="0" collapsedLevelsAreSubtotals="1" fieldPosition="0"/>
    </format>
    <format dxfId="11934">
      <pivotArea field="3" type="button" dataOnly="0" labelOnly="1" outline="0" axis="axisRow" fieldPosition="0"/>
    </format>
    <format dxfId="11933">
      <pivotArea dataOnly="0" labelOnly="1" fieldPosition="0">
        <references count="1">
          <reference field="3" count="0"/>
        </references>
      </pivotArea>
    </format>
    <format dxfId="11932">
      <pivotArea dataOnly="0" labelOnly="1" grandRow="1" outline="0" fieldPosition="0"/>
    </format>
    <format dxfId="11931">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3" count="1" selected="0">
            <x v="0"/>
          </reference>
        </references>
      </pivotArea>
    </chartFormat>
    <chartFormat chart="4" format="10">
      <pivotArea type="data" outline="0" fieldPosition="0">
        <references count="2">
          <reference field="4294967294" count="1" selected="0">
            <x v="0"/>
          </reference>
          <reference field="3" count="1" selected="0">
            <x v="1"/>
          </reference>
        </references>
      </pivotArea>
    </chartFormat>
    <chartFormat chart="4"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9B48E5-96F0-49B0-B234-2128114C4D0D}"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5:J11" firstHeaderRow="1" firstDataRow="1" firstDataCol="1"/>
  <pivotFields count="16">
    <pivotField showAll="0"/>
    <pivotField showAll="0"/>
    <pivotField axis="axisRow" showAll="0" measureFilter="1" sortType="ascending">
      <items count="11">
        <item x="8"/>
        <item x="6"/>
        <item x="9"/>
        <item x="1"/>
        <item x="5"/>
        <item x="0"/>
        <item x="7"/>
        <item x="2"/>
        <item x="4"/>
        <item x="3"/>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numFmtId="14" showAll="0">
      <items count="11">
        <item x="0"/>
        <item x="1"/>
        <item x="2"/>
        <item x="3"/>
        <item x="4"/>
        <item x="5"/>
        <item x="6"/>
        <item x="7"/>
        <item x="8"/>
        <item x="9"/>
        <item t="default"/>
      </items>
    </pivotField>
    <pivotField numFmtId="14" showAll="0"/>
    <pivotField showAll="0">
      <items count="5">
        <item x="3"/>
        <item x="0"/>
        <item x="1"/>
        <item x="2"/>
        <item t="default"/>
      </items>
    </pivotField>
    <pivotField showAll="0"/>
    <pivotField numFmtId="164" showAll="0"/>
    <pivotField showAll="0"/>
    <pivotField dataField="1" numFmtId="164" showAll="0"/>
    <pivotField numFmtId="164" showAll="0"/>
    <pivotField showAll="0">
      <items count="6">
        <item x="2"/>
        <item x="1"/>
        <item x="4"/>
        <item x="0"/>
        <item x="3"/>
        <item t="default"/>
      </items>
    </pivotField>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s>
  <rowFields count="1">
    <field x="2"/>
  </rowFields>
  <rowItems count="6">
    <i>
      <x/>
    </i>
    <i>
      <x v="6"/>
    </i>
    <i>
      <x v="5"/>
    </i>
    <i>
      <x v="8"/>
    </i>
    <i>
      <x v="3"/>
    </i>
    <i t="grand">
      <x/>
    </i>
  </rowItems>
  <colItems count="1">
    <i/>
  </colItems>
  <dataFields count="1">
    <dataField name="Sum of Order_Value" fld="10" baseField="0" baseItem="0" numFmtId="164"/>
  </dataFields>
  <formats count="20">
    <format dxfId="11930">
      <pivotArea collapsedLevelsAreSubtotals="1" fieldPosition="0">
        <references count="1">
          <reference field="2" count="1">
            <x v="0"/>
          </reference>
        </references>
      </pivotArea>
    </format>
    <format dxfId="11929">
      <pivotArea collapsedLevelsAreSubtotals="1" fieldPosition="0">
        <references count="1">
          <reference field="2" count="1">
            <x v="1"/>
          </reference>
        </references>
      </pivotArea>
    </format>
    <format dxfId="11928">
      <pivotArea collapsedLevelsAreSubtotals="1" fieldPosition="0">
        <references count="1">
          <reference field="2" count="1">
            <x v="3"/>
          </reference>
        </references>
      </pivotArea>
    </format>
    <format dxfId="11927">
      <pivotArea collapsedLevelsAreSubtotals="1" fieldPosition="0">
        <references count="1">
          <reference field="2" count="1">
            <x v="4"/>
          </reference>
        </references>
      </pivotArea>
    </format>
    <format dxfId="11926">
      <pivotArea collapsedLevelsAreSubtotals="1" fieldPosition="0">
        <references count="1">
          <reference field="2" count="1">
            <x v="5"/>
          </reference>
        </references>
      </pivotArea>
    </format>
    <format dxfId="11925">
      <pivotArea collapsedLevelsAreSubtotals="1" fieldPosition="0">
        <references count="1">
          <reference field="2" count="1">
            <x v="6"/>
          </reference>
        </references>
      </pivotArea>
    </format>
    <format dxfId="11924">
      <pivotArea collapsedLevelsAreSubtotals="1" fieldPosition="0">
        <references count="1">
          <reference field="2" count="1">
            <x v="8"/>
          </reference>
        </references>
      </pivotArea>
    </format>
    <format dxfId="11923">
      <pivotArea grandRow="1" outline="0" collapsedLevelsAreSubtotals="1" fieldPosition="0"/>
    </format>
    <format dxfId="11922">
      <pivotArea type="all" dataOnly="0" outline="0" fieldPosition="0"/>
    </format>
    <format dxfId="11921">
      <pivotArea outline="0" collapsedLevelsAreSubtotals="1" fieldPosition="0"/>
    </format>
    <format dxfId="11920">
      <pivotArea field="2" type="button" dataOnly="0" labelOnly="1" outline="0" axis="axisRow" fieldPosition="0"/>
    </format>
    <format dxfId="11919">
      <pivotArea dataOnly="0" labelOnly="1" fieldPosition="0">
        <references count="1">
          <reference field="2" count="0"/>
        </references>
      </pivotArea>
    </format>
    <format dxfId="11918">
      <pivotArea dataOnly="0" labelOnly="1" grandRow="1" outline="0" fieldPosition="0"/>
    </format>
    <format dxfId="11917">
      <pivotArea dataOnly="0" labelOnly="1" outline="0" axis="axisValues" fieldPosition="0"/>
    </format>
    <format dxfId="11916">
      <pivotArea type="all" dataOnly="0" outline="0" fieldPosition="0"/>
    </format>
    <format dxfId="11915">
      <pivotArea outline="0" collapsedLevelsAreSubtotals="1" fieldPosition="0"/>
    </format>
    <format dxfId="11914">
      <pivotArea field="2" type="button" dataOnly="0" labelOnly="1" outline="0" axis="axisRow" fieldPosition="0"/>
    </format>
    <format dxfId="11913">
      <pivotArea dataOnly="0" labelOnly="1" fieldPosition="0">
        <references count="1">
          <reference field="2" count="0"/>
        </references>
      </pivotArea>
    </format>
    <format dxfId="11912">
      <pivotArea dataOnly="0" labelOnly="1" grandRow="1" outline="0" fieldPosition="0"/>
    </format>
    <format dxfId="11911">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3"/>
          </reference>
        </references>
      </pivotArea>
    </chartFormat>
    <chartFormat chart="5" format="4">
      <pivotArea type="data" outline="0" fieldPosition="0">
        <references count="2">
          <reference field="4294967294" count="1" selected="0">
            <x v="0"/>
          </reference>
          <reference field="2" count="1" selected="0">
            <x v="8"/>
          </reference>
        </references>
      </pivotArea>
    </chartFormat>
    <chartFormat chart="5" format="5">
      <pivotArea type="data" outline="0" fieldPosition="0">
        <references count="2">
          <reference field="4294967294" count="1" selected="0">
            <x v="0"/>
          </reference>
          <reference field="2" count="1" selected="0">
            <x v="5"/>
          </reference>
        </references>
      </pivotArea>
    </chartFormat>
    <chartFormat chart="5" format="6">
      <pivotArea type="data" outline="0" fieldPosition="0">
        <references count="2">
          <reference field="4294967294" count="1" selected="0">
            <x v="0"/>
          </reference>
          <reference field="2" count="1" selected="0">
            <x v="6"/>
          </reference>
        </references>
      </pivotArea>
    </chartFormat>
    <chartFormat chart="5" format="7">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BCE8DA6-199A-4245-AF8F-4A444DEC39A2}"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9:E39" firstHeaderRow="1" firstDataRow="1" firstDataCol="1"/>
  <pivotFields count="14">
    <pivotField showAll="0"/>
    <pivotField showAll="0"/>
    <pivotField showAll="0"/>
    <pivotField showAll="0"/>
    <pivotField numFmtId="14" showAll="0"/>
    <pivotField numFmtId="14" showAll="0"/>
    <pivotField axis="axisRow" showAll="0">
      <items count="30">
        <item x="22"/>
        <item x="0"/>
        <item x="1"/>
        <item x="2"/>
        <item x="3"/>
        <item x="27"/>
        <item x="5"/>
        <item x="6"/>
        <item x="7"/>
        <item x="4"/>
        <item x="8"/>
        <item x="9"/>
        <item x="10"/>
        <item x="11"/>
        <item x="23"/>
        <item x="12"/>
        <item x="13"/>
        <item x="14"/>
        <item x="24"/>
        <item x="15"/>
        <item x="25"/>
        <item x="16"/>
        <item x="17"/>
        <item x="18"/>
        <item x="26"/>
        <item x="20"/>
        <item x="19"/>
        <item x="28"/>
        <item x="21"/>
        <item t="default"/>
      </items>
    </pivotField>
    <pivotField showAll="0">
      <items count="5">
        <item x="3"/>
        <item x="0"/>
        <item x="1"/>
        <item x="2"/>
        <item t="default"/>
      </items>
    </pivotField>
    <pivotField showAll="0"/>
    <pivotField numFmtId="164" showAll="0"/>
    <pivotField showAll="0"/>
    <pivotField dataField="1" numFmtId="164" showAll="0">
      <items count="11">
        <item x="3"/>
        <item x="2"/>
        <item x="9"/>
        <item x="5"/>
        <item x="6"/>
        <item x="0"/>
        <item x="7"/>
        <item x="4"/>
        <item x="8"/>
        <item x="1"/>
        <item t="default"/>
      </items>
    </pivotField>
    <pivotField numFmtId="164" showAll="0"/>
    <pivotField showAll="0"/>
  </pivotFields>
  <rowFields count="1">
    <field x="6"/>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Order_Value" fld="11" baseField="0" baseItem="0" numFmtId="164"/>
  </dataFields>
  <formats count="21">
    <format dxfId="11910">
      <pivotArea type="all" dataOnly="0" outline="0" fieldPosition="0"/>
    </format>
    <format dxfId="11909">
      <pivotArea outline="0" collapsedLevelsAreSubtotals="1" fieldPosition="0"/>
    </format>
    <format dxfId="11908">
      <pivotArea field="6" type="button" dataOnly="0" labelOnly="1" outline="0" axis="axisRow" fieldPosition="0"/>
    </format>
    <format dxfId="11907">
      <pivotArea dataOnly="0" labelOnly="1" fieldPosition="0">
        <references count="1">
          <reference field="6" count="0"/>
        </references>
      </pivotArea>
    </format>
    <format dxfId="11906">
      <pivotArea dataOnly="0" labelOnly="1" grandRow="1" outline="0" fieldPosition="0"/>
    </format>
    <format dxfId="11905">
      <pivotArea dataOnly="0" labelOnly="1" outline="0" axis="axisValues" fieldPosition="0"/>
    </format>
    <format dxfId="11904">
      <pivotArea type="all" dataOnly="0" outline="0" fieldPosition="0"/>
    </format>
    <format dxfId="11903">
      <pivotArea outline="0" collapsedLevelsAreSubtotals="1" fieldPosition="0"/>
    </format>
    <format dxfId="11902">
      <pivotArea field="6" type="button" dataOnly="0" labelOnly="1" outline="0" axis="axisRow" fieldPosition="0"/>
    </format>
    <format dxfId="11901">
      <pivotArea dataOnly="0" labelOnly="1" fieldPosition="0">
        <references count="1">
          <reference field="6" count="0"/>
        </references>
      </pivotArea>
    </format>
    <format dxfId="11900">
      <pivotArea dataOnly="0" labelOnly="1" grandRow="1" outline="0" fieldPosition="0"/>
    </format>
    <format dxfId="11899">
      <pivotArea dataOnly="0" labelOnly="1" outline="0" axis="axisValues" fieldPosition="0"/>
    </format>
    <format dxfId="11898">
      <pivotArea collapsedLevelsAreSubtotals="1" fieldPosition="0">
        <references count="1">
          <reference field="6" count="1">
            <x v="8"/>
          </reference>
        </references>
      </pivotArea>
    </format>
    <format dxfId="11897">
      <pivotArea collapsedLevelsAreSubtotals="1" fieldPosition="0">
        <references count="1">
          <reference field="6" count="1">
            <x v="11"/>
          </reference>
        </references>
      </pivotArea>
    </format>
    <format dxfId="11896">
      <pivotArea collapsedLevelsAreSubtotals="1" fieldPosition="0">
        <references count="1">
          <reference field="6" count="1">
            <x v="13"/>
          </reference>
        </references>
      </pivotArea>
    </format>
    <format dxfId="11895">
      <pivotArea collapsedLevelsAreSubtotals="1" fieldPosition="0">
        <references count="1">
          <reference field="6" count="1">
            <x v="15"/>
          </reference>
        </references>
      </pivotArea>
    </format>
    <format dxfId="11894">
      <pivotArea collapsedLevelsAreSubtotals="1" fieldPosition="0">
        <references count="1">
          <reference field="6" count="1">
            <x v="17"/>
          </reference>
        </references>
      </pivotArea>
    </format>
    <format dxfId="11893">
      <pivotArea collapsedLevelsAreSubtotals="1" fieldPosition="0">
        <references count="1">
          <reference field="6" count="1">
            <x v="21"/>
          </reference>
        </references>
      </pivotArea>
    </format>
    <format dxfId="11892">
      <pivotArea collapsedLevelsAreSubtotals="1" fieldPosition="0">
        <references count="1">
          <reference field="6" count="1">
            <x v="22"/>
          </reference>
        </references>
      </pivotArea>
    </format>
    <format dxfId="11891">
      <pivotArea collapsedLevelsAreSubtotals="1" fieldPosition="0">
        <references count="1">
          <reference field="6" count="1">
            <x v="23"/>
          </reference>
        </references>
      </pivotArea>
    </format>
    <format dxfId="11890">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1C5384-C12D-4F65-9775-A109D316F33F}"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J7:K13" firstHeaderRow="1" firstDataRow="1" firstDataCol="1"/>
  <pivotFields count="16">
    <pivotField showAll="0"/>
    <pivotField showAll="0"/>
    <pivotField showAll="0"/>
    <pivotField showAll="0">
      <items count="4">
        <item x="0"/>
        <item x="1"/>
        <item x="2"/>
        <item t="default"/>
      </items>
    </pivotField>
    <pivotField numFmtId="14" showAll="0">
      <items count="11">
        <item x="0"/>
        <item x="1"/>
        <item x="2"/>
        <item x="3"/>
        <item x="4"/>
        <item x="5"/>
        <item x="6"/>
        <item x="7"/>
        <item x="8"/>
        <item x="9"/>
        <item t="default"/>
      </items>
    </pivotField>
    <pivotField numFmtId="14" showAll="0"/>
    <pivotField showAll="0">
      <items count="5">
        <item x="3"/>
        <item x="0"/>
        <item x="1"/>
        <item x="2"/>
        <item t="default"/>
      </items>
    </pivotField>
    <pivotField dataField="1" showAll="0"/>
    <pivotField numFmtId="164" showAll="0"/>
    <pivotField showAll="0"/>
    <pivotField numFmtId="164" showAll="0"/>
    <pivotField numFmtId="164" showAll="0"/>
    <pivotField showAll="0">
      <items count="6">
        <item x="2"/>
        <item x="1"/>
        <item x="4"/>
        <item x="0"/>
        <item x="3"/>
        <item t="default"/>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dragToRow="0" dragToCol="0" dragToPage="0" showAll="0" defaultSubtotal="0"/>
  </pivotFields>
  <rowFields count="1">
    <field x="14"/>
  </rowFields>
  <rowItems count="6">
    <i>
      <x v="1"/>
    </i>
    <i>
      <x v="2"/>
    </i>
    <i>
      <x v="3"/>
    </i>
    <i>
      <x v="4"/>
    </i>
    <i>
      <x v="5"/>
    </i>
    <i t="grand">
      <x/>
    </i>
  </rowItems>
  <colItems count="1">
    <i/>
  </colItems>
  <dataFields count="1">
    <dataField name="Sum of Quantity" fld="7" baseField="0" baseItem="0"/>
  </dataFields>
  <formats count="12">
    <format dxfId="11846">
      <pivotArea type="all" dataOnly="0" outline="0" fieldPosition="0"/>
    </format>
    <format dxfId="11845">
      <pivotArea outline="0" collapsedLevelsAreSubtotals="1" fieldPosition="0"/>
    </format>
    <format dxfId="11844">
      <pivotArea field="14" type="button" dataOnly="0" labelOnly="1" outline="0" axis="axisRow" fieldPosition="0"/>
    </format>
    <format dxfId="11843">
      <pivotArea dataOnly="0" labelOnly="1" fieldPosition="0">
        <references count="1">
          <reference field="14" count="5">
            <x v="1"/>
            <x v="2"/>
            <x v="3"/>
            <x v="4"/>
            <x v="5"/>
          </reference>
        </references>
      </pivotArea>
    </format>
    <format dxfId="11842">
      <pivotArea dataOnly="0" labelOnly="1" grandRow="1" outline="0" fieldPosition="0"/>
    </format>
    <format dxfId="11841">
      <pivotArea dataOnly="0" labelOnly="1" outline="0" axis="axisValues" fieldPosition="0"/>
    </format>
    <format dxfId="11840">
      <pivotArea type="all" dataOnly="0" outline="0" fieldPosition="0"/>
    </format>
    <format dxfId="11839">
      <pivotArea outline="0" collapsedLevelsAreSubtotals="1" fieldPosition="0"/>
    </format>
    <format dxfId="11838">
      <pivotArea field="14" type="button" dataOnly="0" labelOnly="1" outline="0" axis="axisRow" fieldPosition="0"/>
    </format>
    <format dxfId="11837">
      <pivotArea dataOnly="0" labelOnly="1" fieldPosition="0">
        <references count="1">
          <reference field="14" count="5">
            <x v="1"/>
            <x v="2"/>
            <x v="3"/>
            <x v="4"/>
            <x v="5"/>
          </reference>
        </references>
      </pivotArea>
    </format>
    <format dxfId="11836">
      <pivotArea dataOnly="0" labelOnly="1" grandRow="1" outline="0" fieldPosition="0"/>
    </format>
    <format dxfId="11835">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337BD9F-EA34-4D57-8ADA-DF2AF84EBB95}"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F7:G13" firstHeaderRow="1" firstDataRow="1" firstDataCol="1"/>
  <pivotFields count="16">
    <pivotField showAll="0"/>
    <pivotField showAll="0"/>
    <pivotField showAll="0"/>
    <pivotField showAll="0">
      <items count="4">
        <item x="0"/>
        <item x="1"/>
        <item x="2"/>
        <item t="default"/>
      </items>
    </pivotField>
    <pivotField numFmtId="14" showAll="0">
      <items count="11">
        <item x="0"/>
        <item x="1"/>
        <item x="2"/>
        <item x="3"/>
        <item x="4"/>
        <item x="5"/>
        <item x="6"/>
        <item x="7"/>
        <item x="8"/>
        <item x="9"/>
        <item t="default"/>
      </items>
    </pivotField>
    <pivotField numFmtId="14" showAll="0"/>
    <pivotField showAll="0">
      <items count="5">
        <item x="3"/>
        <item x="0"/>
        <item x="1"/>
        <item x="2"/>
        <item t="default"/>
      </items>
    </pivotField>
    <pivotField showAll="0"/>
    <pivotField numFmtId="164" showAll="0"/>
    <pivotField showAll="0"/>
    <pivotField numFmtId="164" showAll="0"/>
    <pivotField dataField="1" numFmtId="164" showAll="0"/>
    <pivotField showAll="0">
      <items count="6">
        <item x="2"/>
        <item x="1"/>
        <item x="4"/>
        <item x="0"/>
        <item x="3"/>
        <item t="default"/>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dragToRow="0" dragToCol="0" dragToPage="0" showAll="0" defaultSubtotal="0"/>
  </pivotFields>
  <rowFields count="1">
    <field x="14"/>
  </rowFields>
  <rowItems count="6">
    <i>
      <x v="1"/>
    </i>
    <i>
      <x v="2"/>
    </i>
    <i>
      <x v="3"/>
    </i>
    <i>
      <x v="4"/>
    </i>
    <i>
      <x v="5"/>
    </i>
    <i t="grand">
      <x/>
    </i>
  </rowItems>
  <colItems count="1">
    <i/>
  </colItems>
  <dataFields count="1">
    <dataField name="Sum of Profit" fld="11" baseField="0" baseItem="0" numFmtId="164"/>
  </dataFields>
  <formats count="14">
    <format dxfId="11860">
      <pivotArea type="all" dataOnly="0" outline="0" fieldPosition="0"/>
    </format>
    <format dxfId="11859">
      <pivotArea outline="0" collapsedLevelsAreSubtotals="1" fieldPosition="0"/>
    </format>
    <format dxfId="11858">
      <pivotArea field="14" type="button" dataOnly="0" labelOnly="1" outline="0" axis="axisRow" fieldPosition="0"/>
    </format>
    <format dxfId="11857">
      <pivotArea dataOnly="0" labelOnly="1" fieldPosition="0">
        <references count="1">
          <reference field="14" count="5">
            <x v="1"/>
            <x v="2"/>
            <x v="3"/>
            <x v="4"/>
            <x v="5"/>
          </reference>
        </references>
      </pivotArea>
    </format>
    <format dxfId="11856">
      <pivotArea dataOnly="0" labelOnly="1" grandRow="1" outline="0" fieldPosition="0"/>
    </format>
    <format dxfId="11855">
      <pivotArea dataOnly="0" labelOnly="1" outline="0" axis="axisValues" fieldPosition="0"/>
    </format>
    <format dxfId="11854">
      <pivotArea type="all" dataOnly="0" outline="0" fieldPosition="0"/>
    </format>
    <format dxfId="11853">
      <pivotArea outline="0" collapsedLevelsAreSubtotals="1" fieldPosition="0"/>
    </format>
    <format dxfId="11852">
      <pivotArea field="14" type="button" dataOnly="0" labelOnly="1" outline="0" axis="axisRow" fieldPosition="0"/>
    </format>
    <format dxfId="11851">
      <pivotArea dataOnly="0" labelOnly="1" fieldPosition="0">
        <references count="1">
          <reference field="14" count="5">
            <x v="1"/>
            <x v="2"/>
            <x v="3"/>
            <x v="4"/>
            <x v="5"/>
          </reference>
        </references>
      </pivotArea>
    </format>
    <format dxfId="11850">
      <pivotArea dataOnly="0" labelOnly="1" grandRow="1" outline="0" fieldPosition="0"/>
    </format>
    <format dxfId="11849">
      <pivotArea dataOnly="0" labelOnly="1" outline="0" axis="axisValues" fieldPosition="0"/>
    </format>
    <format dxfId="11848">
      <pivotArea collapsedLevelsAreSubtotals="1" fieldPosition="0">
        <references count="1">
          <reference field="14" count="1">
            <x v="4"/>
          </reference>
        </references>
      </pivotArea>
    </format>
    <format dxfId="11847">
      <pivotArea grandRow="1"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6F9D153-3ECE-4EC3-8A78-6276CDE59BE1}"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C7:D13" firstHeaderRow="1" firstDataRow="1" firstDataCol="1"/>
  <pivotFields count="16">
    <pivotField showAll="0"/>
    <pivotField showAll="0"/>
    <pivotField showAll="0"/>
    <pivotField showAll="0">
      <items count="4">
        <item x="0"/>
        <item x="1"/>
        <item x="2"/>
        <item t="default"/>
      </items>
    </pivotField>
    <pivotField numFmtId="14" showAll="0">
      <items count="11">
        <item x="0"/>
        <item x="1"/>
        <item x="2"/>
        <item x="3"/>
        <item x="4"/>
        <item x="5"/>
        <item x="6"/>
        <item x="7"/>
        <item x="8"/>
        <item x="9"/>
        <item t="default"/>
      </items>
    </pivotField>
    <pivotField numFmtId="14" showAll="0"/>
    <pivotField showAll="0">
      <items count="5">
        <item x="3"/>
        <item x="0"/>
        <item x="1"/>
        <item x="2"/>
        <item t="default"/>
      </items>
    </pivotField>
    <pivotField showAll="0"/>
    <pivotField numFmtId="164" showAll="0"/>
    <pivotField showAll="0"/>
    <pivotField dataField="1" numFmtId="164" showAll="0"/>
    <pivotField numFmtId="164" showAll="0"/>
    <pivotField showAll="0">
      <items count="6">
        <item x="2"/>
        <item x="1"/>
        <item x="4"/>
        <item x="0"/>
        <item x="3"/>
        <item t="default"/>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dragToRow="0" dragToCol="0" dragToPage="0" showAll="0" defaultSubtotal="0"/>
  </pivotFields>
  <rowFields count="1">
    <field x="14"/>
  </rowFields>
  <rowItems count="6">
    <i>
      <x v="1"/>
    </i>
    <i>
      <x v="2"/>
    </i>
    <i>
      <x v="3"/>
    </i>
    <i>
      <x v="4"/>
    </i>
    <i>
      <x v="5"/>
    </i>
    <i t="grand">
      <x/>
    </i>
  </rowItems>
  <colItems count="1">
    <i/>
  </colItems>
  <dataFields count="1">
    <dataField name="Sum of Order_Value" fld="10" baseField="0" baseItem="0" numFmtId="164"/>
  </dataFields>
  <formats count="17">
    <format dxfId="11877">
      <pivotArea type="all" dataOnly="0" outline="0" fieldPosition="0"/>
    </format>
    <format dxfId="11876">
      <pivotArea outline="0" collapsedLevelsAreSubtotals="1" fieldPosition="0"/>
    </format>
    <format dxfId="11875">
      <pivotArea field="14" type="button" dataOnly="0" labelOnly="1" outline="0" axis="axisRow" fieldPosition="0"/>
    </format>
    <format dxfId="11874">
      <pivotArea dataOnly="0" labelOnly="1" fieldPosition="0">
        <references count="1">
          <reference field="14" count="5">
            <x v="1"/>
            <x v="2"/>
            <x v="3"/>
            <x v="4"/>
            <x v="5"/>
          </reference>
        </references>
      </pivotArea>
    </format>
    <format dxfId="11873">
      <pivotArea dataOnly="0" labelOnly="1" grandRow="1" outline="0" fieldPosition="0"/>
    </format>
    <format dxfId="11872">
      <pivotArea dataOnly="0" labelOnly="1" outline="0" axis="axisValues" fieldPosition="0"/>
    </format>
    <format dxfId="11871">
      <pivotArea type="all" dataOnly="0" outline="0" fieldPosition="0"/>
    </format>
    <format dxfId="11870">
      <pivotArea outline="0" collapsedLevelsAreSubtotals="1" fieldPosition="0"/>
    </format>
    <format dxfId="11869">
      <pivotArea field="14" type="button" dataOnly="0" labelOnly="1" outline="0" axis="axisRow" fieldPosition="0"/>
    </format>
    <format dxfId="11868">
      <pivotArea dataOnly="0" labelOnly="1" fieldPosition="0">
        <references count="1">
          <reference field="14" count="5">
            <x v="1"/>
            <x v="2"/>
            <x v="3"/>
            <x v="4"/>
            <x v="5"/>
          </reference>
        </references>
      </pivotArea>
    </format>
    <format dxfId="11867">
      <pivotArea dataOnly="0" labelOnly="1" grandRow="1" outline="0" fieldPosition="0"/>
    </format>
    <format dxfId="11866">
      <pivotArea dataOnly="0" labelOnly="1" outline="0" axis="axisValues" fieldPosition="0"/>
    </format>
    <format dxfId="11865">
      <pivotArea collapsedLevelsAreSubtotals="1" fieldPosition="0">
        <references count="1">
          <reference field="14" count="1">
            <x v="1"/>
          </reference>
        </references>
      </pivotArea>
    </format>
    <format dxfId="11864">
      <pivotArea collapsedLevelsAreSubtotals="1" fieldPosition="0">
        <references count="1">
          <reference field="14" count="1">
            <x v="2"/>
          </reference>
        </references>
      </pivotArea>
    </format>
    <format dxfId="11863">
      <pivotArea collapsedLevelsAreSubtotals="1" fieldPosition="0">
        <references count="1">
          <reference field="14" count="1">
            <x v="4"/>
          </reference>
        </references>
      </pivotArea>
    </format>
    <format dxfId="11862">
      <pivotArea collapsedLevelsAreSubtotals="1" fieldPosition="0">
        <references count="1">
          <reference field="14" count="1">
            <x v="5"/>
          </reference>
        </references>
      </pivotArea>
    </format>
    <format dxfId="11861">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E48DA84-D285-4A54-9764-C2B4CC9F8AF4}"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M7:N13" firstHeaderRow="1" firstDataRow="1" firstDataCol="1"/>
  <pivotFields count="16">
    <pivotField showAll="0"/>
    <pivotField dataField="1"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items count="4">
        <item x="0"/>
        <item x="1"/>
        <item x="2"/>
        <item t="default"/>
      </items>
    </pivotField>
    <pivotField numFmtId="14" showAll="0">
      <items count="11">
        <item x="0"/>
        <item x="1"/>
        <item x="2"/>
        <item x="3"/>
        <item x="4"/>
        <item x="5"/>
        <item x="6"/>
        <item x="7"/>
        <item x="8"/>
        <item x="9"/>
        <item t="default"/>
      </items>
    </pivotField>
    <pivotField numFmtId="14" showAll="0"/>
    <pivotField showAll="0">
      <items count="5">
        <item x="3"/>
        <item x="0"/>
        <item x="1"/>
        <item x="2"/>
        <item t="default"/>
      </items>
    </pivotField>
    <pivotField showAll="0"/>
    <pivotField numFmtId="164" showAll="0"/>
    <pivotField showAll="0"/>
    <pivotField numFmtId="164" showAll="0"/>
    <pivotField numFmtId="164" showAll="0"/>
    <pivotField showAll="0">
      <items count="6">
        <item x="2"/>
        <item x="1"/>
        <item x="4"/>
        <item x="0"/>
        <item x="3"/>
        <item t="default"/>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dragToRow="0" dragToCol="0" dragToPage="0" showAll="0" defaultSubtotal="0"/>
  </pivotFields>
  <rowFields count="1">
    <field x="14"/>
  </rowFields>
  <rowItems count="6">
    <i>
      <x v="1"/>
    </i>
    <i>
      <x v="2"/>
    </i>
    <i>
      <x v="3"/>
    </i>
    <i>
      <x v="4"/>
    </i>
    <i>
      <x v="5"/>
    </i>
    <i t="grand">
      <x/>
    </i>
  </rowItems>
  <colItems count="1">
    <i/>
  </colItems>
  <dataFields count="1">
    <dataField name="Count of Customer_ID" fld="1" subtotal="count" baseField="0" baseItem="0"/>
  </dataFields>
  <formats count="12">
    <format dxfId="11889">
      <pivotArea type="all" dataOnly="0" outline="0" fieldPosition="0"/>
    </format>
    <format dxfId="11888">
      <pivotArea outline="0" collapsedLevelsAreSubtotals="1" fieldPosition="0"/>
    </format>
    <format dxfId="11887">
      <pivotArea field="14" type="button" dataOnly="0" labelOnly="1" outline="0" axis="axisRow" fieldPosition="0"/>
    </format>
    <format dxfId="11886">
      <pivotArea dataOnly="0" labelOnly="1" fieldPosition="0">
        <references count="1">
          <reference field="14" count="5">
            <x v="1"/>
            <x v="2"/>
            <x v="3"/>
            <x v="4"/>
            <x v="5"/>
          </reference>
        </references>
      </pivotArea>
    </format>
    <format dxfId="11885">
      <pivotArea dataOnly="0" labelOnly="1" grandRow="1" outline="0" fieldPosition="0"/>
    </format>
    <format dxfId="11884">
      <pivotArea dataOnly="0" labelOnly="1" outline="0" axis="axisValues" fieldPosition="0"/>
    </format>
    <format dxfId="11883">
      <pivotArea type="all" dataOnly="0" outline="0" fieldPosition="0"/>
    </format>
    <format dxfId="11882">
      <pivotArea outline="0" collapsedLevelsAreSubtotals="1" fieldPosition="0"/>
    </format>
    <format dxfId="11881">
      <pivotArea field="14" type="button" dataOnly="0" labelOnly="1" outline="0" axis="axisRow" fieldPosition="0"/>
    </format>
    <format dxfId="11880">
      <pivotArea dataOnly="0" labelOnly="1" fieldPosition="0">
        <references count="1">
          <reference field="14" count="5">
            <x v="1"/>
            <x v="2"/>
            <x v="3"/>
            <x v="4"/>
            <x v="5"/>
          </reference>
        </references>
      </pivotArea>
    </format>
    <format dxfId="11879">
      <pivotArea dataOnly="0" labelOnly="1" grandRow="1" outline="0" fieldPosition="0"/>
    </format>
    <format dxfId="11878">
      <pivotArea dataOnly="0" labelOnly="1" outline="0" axis="axisValues" fieldPosition="0"/>
    </format>
  </format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7BA363F-CFA3-42D3-86E1-CA2EC10C7D3D}" name="PivotTable2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6:I11" firstHeaderRow="0" firstDataRow="1" firstDataCol="1"/>
  <pivotFields count="16">
    <pivotField dataField="1"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pivotField showAll="0">
      <items count="4">
        <item x="0"/>
        <item x="1"/>
        <item x="2"/>
        <item t="default"/>
      </items>
    </pivotField>
    <pivotField numFmtId="14" showAll="0">
      <items count="11">
        <item x="0"/>
        <item x="1"/>
        <item x="2"/>
        <item x="3"/>
        <item x="4"/>
        <item x="5"/>
        <item x="6"/>
        <item x="7"/>
        <item x="8"/>
        <item x="9"/>
        <item t="default"/>
      </items>
    </pivotField>
    <pivotField numFmtId="14" showAll="0"/>
    <pivotField showAll="0">
      <items count="5">
        <item x="3"/>
        <item x="0"/>
        <item x="1"/>
        <item x="2"/>
        <item t="default"/>
      </items>
    </pivotField>
    <pivotField dataField="1" showAll="0"/>
    <pivotField numFmtId="164" showAll="0"/>
    <pivotField showAll="0"/>
    <pivotField dataField="1" numFmtId="164" showAll="0"/>
    <pivotField dataField="1" numFmtId="164" showAll="0"/>
    <pivotField showAll="0">
      <items count="6">
        <item x="2"/>
        <item x="1"/>
        <item x="4"/>
        <item x="0"/>
        <item x="3"/>
        <item t="default"/>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dragToRow="0" dragToCol="0" dragToPage="0" showAll="0" defaultSubtotal="0"/>
  </pivotFields>
  <rowFields count="1">
    <field x="14"/>
  </rowFields>
  <rowItems count="5">
    <i>
      <x v="1"/>
    </i>
    <i>
      <x v="2"/>
    </i>
    <i>
      <x v="3"/>
    </i>
    <i>
      <x v="4"/>
    </i>
    <i>
      <x v="5"/>
    </i>
  </rowItems>
  <colFields count="1">
    <field x="-2"/>
  </colFields>
  <colItems count="4">
    <i>
      <x/>
    </i>
    <i i="1">
      <x v="1"/>
    </i>
    <i i="2">
      <x v="2"/>
    </i>
    <i i="3">
      <x v="3"/>
    </i>
  </colItems>
  <dataFields count="4">
    <dataField name="Sum of Order_Value" fld="10" baseField="0" baseItem="0" numFmtId="164"/>
    <dataField name="Sum of Profit" fld="11" baseField="0" baseItem="0" numFmtId="164"/>
    <dataField name="Sum of Quantity" fld="7" baseField="0" baseItem="0"/>
    <dataField name="Count of Order_ID" fld="0" subtotal="count" baseField="0" baseItem="0"/>
  </dataFields>
  <formats count="12">
    <format dxfId="11834">
      <pivotArea type="all" dataOnly="0" outline="0" fieldPosition="0"/>
    </format>
    <format dxfId="11833">
      <pivotArea outline="0" collapsedLevelsAreSubtotals="1" fieldPosition="0"/>
    </format>
    <format dxfId="11832">
      <pivotArea field="14" type="button" dataOnly="0" labelOnly="1" outline="0" axis="axisRow" fieldPosition="0"/>
    </format>
    <format dxfId="11831">
      <pivotArea dataOnly="0" labelOnly="1" fieldPosition="0">
        <references count="1">
          <reference field="14" count="5">
            <x v="1"/>
            <x v="2"/>
            <x v="3"/>
            <x v="4"/>
            <x v="5"/>
          </reference>
        </references>
      </pivotArea>
    </format>
    <format dxfId="11830">
      <pivotArea dataOnly="0" labelOnly="1" grandRow="1" outline="0" fieldPosition="0"/>
    </format>
    <format dxfId="11829">
      <pivotArea dataOnly="0" labelOnly="1" outline="0" fieldPosition="0">
        <references count="1">
          <reference field="4294967294" count="4">
            <x v="0"/>
            <x v="1"/>
            <x v="2"/>
            <x v="3"/>
          </reference>
        </references>
      </pivotArea>
    </format>
    <format dxfId="11828">
      <pivotArea type="all" dataOnly="0" outline="0" fieldPosition="0"/>
    </format>
    <format dxfId="11827">
      <pivotArea outline="0" collapsedLevelsAreSubtotals="1" fieldPosition="0"/>
    </format>
    <format dxfId="11826">
      <pivotArea field="14" type="button" dataOnly="0" labelOnly="1" outline="0" axis="axisRow" fieldPosition="0"/>
    </format>
    <format dxfId="11825">
      <pivotArea dataOnly="0" labelOnly="1" fieldPosition="0">
        <references count="1">
          <reference field="14" count="5">
            <x v="1"/>
            <x v="2"/>
            <x v="3"/>
            <x v="4"/>
            <x v="5"/>
          </reference>
        </references>
      </pivotArea>
    </format>
    <format dxfId="11824">
      <pivotArea dataOnly="0" labelOnly="1" grandRow="1" outline="0" fieldPosition="0"/>
    </format>
    <format dxfId="1182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31F2B0D-2185-41F3-AA17-25B472BAB890}" sourceName="Region">
  <pivotTables>
    <pivotTable tabId="11" name="PivotTable14"/>
    <pivotTable tabId="6" name="PivotTable10"/>
    <pivotTable tabId="13" name="PivotTable17"/>
    <pivotTable tabId="13" name="PivotTable18"/>
    <pivotTable tabId="13" name="PivotTable19"/>
    <pivotTable tabId="13" name="PivotTable20"/>
    <pivotTable tabId="17" name="PivotTable22"/>
    <pivotTable tabId="8" name="PivotTable12"/>
    <pivotTable tabId="7" name="PivotTable11"/>
  </pivotTables>
  <data>
    <tabular pivotCacheId="1437625065">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B24BFF6A-3284-4BF2-9848-1AFC660CA093}" sourceName="Months (Order_Date)">
  <pivotTables>
    <pivotTable tabId="11" name="PivotTable14"/>
    <pivotTable tabId="6" name="PivotTable10"/>
    <pivotTable tabId="13" name="PivotTable17"/>
    <pivotTable tabId="13" name="PivotTable18"/>
    <pivotTable tabId="13" name="PivotTable19"/>
    <pivotTable tabId="13" name="PivotTable20"/>
    <pivotTable tabId="8" name="PivotTable12"/>
    <pivotTable tabId="7" name="PivotTable11"/>
  </pivotTables>
  <data>
    <tabular pivotCacheId="1437625065">
      <items count="14">
        <i x="1" s="1"/>
        <i x="2" s="1"/>
        <i x="3" s="1"/>
        <i x="4" s="1"/>
        <i x="5" s="1"/>
        <i x="6" s="1" nd="1"/>
        <i x="7" s="1" nd="1"/>
        <i x="8" s="1" nd="1"/>
        <i x="9" s="1" nd="1"/>
        <i x="10" s="1" nd="1"/>
        <i x="11" s="1" nd="1"/>
        <i x="12" s="1" nd="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7A6DAF2-E433-4956-8BBD-4AECE20B8A1A}" sourceName="Category">
  <pivotTables>
    <pivotTable tabId="11" name="PivotTable14"/>
    <pivotTable tabId="6" name="PivotTable10"/>
    <pivotTable tabId="13" name="PivotTable17"/>
    <pivotTable tabId="13" name="PivotTable18"/>
    <pivotTable tabId="13" name="PivotTable19"/>
    <pivotTable tabId="13" name="PivotTable20"/>
    <pivotTable tabId="17" name="PivotTable22"/>
    <pivotTable tabId="8" name="PivotTable12"/>
    <pivotTable tabId="7" name="PivotTable11"/>
  </pivotTables>
  <data>
    <tabular pivotCacheId="1437625065">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78A4B4C-D8E3-4F8F-9D3F-A8867E1A929B}" sourceName="Payment_Mode">
  <pivotTables>
    <pivotTable tabId="11" name="PivotTable14"/>
    <pivotTable tabId="6" name="PivotTable10"/>
    <pivotTable tabId="13" name="PivotTable17"/>
    <pivotTable tabId="13" name="PivotTable18"/>
    <pivotTable tabId="13" name="PivotTable19"/>
    <pivotTable tabId="13" name="PivotTable20"/>
    <pivotTable tabId="17" name="PivotTable22"/>
    <pivotTable tabId="8" name="PivotTable12"/>
    <pivotTable tabId="7" name="PivotTable11"/>
  </pivotTables>
  <data>
    <tabular pivotCacheId="1437625065">
      <items count="5">
        <i x="2" s="1"/>
        <i x="1" s="1"/>
        <i x="4" s="1"/>
        <i x="0"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E1E01F3-131C-4662-A96E-5F6120A05FF9}" sourceName="State">
  <pivotTables>
    <pivotTable tabId="21" name="PivotTable5"/>
  </pivotTables>
  <data>
    <tabular pivotCacheId="574863325">
      <items count="29">
        <i x="22" s="1"/>
        <i x="0" s="1"/>
        <i x="1" s="1"/>
        <i x="2" s="1"/>
        <i x="3" s="1"/>
        <i x="27" s="1"/>
        <i x="5" s="1"/>
        <i x="6" s="1"/>
        <i x="7" s="1"/>
        <i x="4" s="1"/>
        <i x="8" s="1"/>
        <i x="9" s="1"/>
        <i x="10" s="1"/>
        <i x="11" s="1"/>
        <i x="23" s="1"/>
        <i x="12" s="1"/>
        <i x="13" s="1"/>
        <i x="14" s="1"/>
        <i x="24" s="1"/>
        <i x="15" s="1"/>
        <i x="25" s="1"/>
        <i x="16" s="1"/>
        <i x="17" s="1"/>
        <i x="18" s="1"/>
        <i x="26" s="1"/>
        <i x="20" s="1"/>
        <i x="19" s="1"/>
        <i x="28" s="1"/>
        <i x="2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F476EB40-BFF4-4EC1-84CB-463B0E1AFA72}" cache="Slicer_Region" caption="Region" style="AB" rowHeight="234950"/>
  <slicer name="Months (Order_Date) 1" xr10:uid="{3D56860E-626E-4A68-8381-45F0990CA5BA}" cache="Slicer_Months__Order_Date" caption="Months (Order_Date)" style="AB" rowHeight="234950"/>
  <slicer name="Category 1" xr10:uid="{201AF671-E5DA-4688-AF70-8DFF8EB14584}" cache="Slicer_Category" caption="Category" style="AB" rowHeight="234950"/>
  <slicer name="Payment_Mode 1" xr10:uid="{A0F0833C-547E-4482-BD53-9292B72F7701}" cache="Slicer_Payment_Mode" caption="Payment_Mode" startItem="1" style="AB" rowHeight="234950"/>
  <slicer name="State 1" xr10:uid="{F18405B2-9D4E-418D-91CB-A7E23E8514ED}" cache="Slicer_State" caption="State" startItem="12" style="AB"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D82808-84AF-480C-B202-9F3D49569262}" name="Table3" displayName="Table3" ref="A1:N101" totalsRowShown="0" headerRowDxfId="11992" dataDxfId="11991" tableBorderDxfId="11990">
  <autoFilter ref="A1:N101" xr:uid="{13D82808-84AF-480C-B202-9F3D49569262}"/>
  <tableColumns count="14">
    <tableColumn id="1" xr3:uid="{64DBBC8E-AFD1-4F8F-8864-530DD167BDFD}" name="Order_ID" dataDxfId="11989"/>
    <tableColumn id="2" xr3:uid="{48D6A4EB-7955-4D7B-9764-CCA4CB852C6E}" name="Customer_ID" dataDxfId="11988"/>
    <tableColumn id="3" xr3:uid="{AE7796B6-2DC9-4E3B-B0E2-5FA44A0BA9A3}" name="Product" dataDxfId="11987"/>
    <tableColumn id="4" xr3:uid="{53AA1769-336A-4B69-978C-12A286B69967}" name="Category" dataDxfId="11986"/>
    <tableColumn id="5" xr3:uid="{DD03E117-F3CB-47D9-8B90-64A66A88493E}" name="Order_Date" dataDxfId="11985"/>
    <tableColumn id="6" xr3:uid="{0863A4D0-78D5-4688-8DE4-40F6BBE915C8}" name="Ship_Date" dataDxfId="11984"/>
    <tableColumn id="7" xr3:uid="{3F1178F1-DC0B-4F13-A755-DFC0B59271A9}" name="State" dataDxfId="11983"/>
    <tableColumn id="8" xr3:uid="{DEB1A4B6-9EC3-474F-9B30-F55737B9467A}" name="Region" dataDxfId="11982"/>
    <tableColumn id="9" xr3:uid="{422AADB7-5AD2-41C5-9EC9-C6008A3F12B8}" name="Quantity" dataDxfId="11981"/>
    <tableColumn id="10" xr3:uid="{89BE0225-36EA-4F1B-9CFA-DF120144A277}" name="Price" dataDxfId="11980"/>
    <tableColumn id="11" xr3:uid="{E754EAB2-4BCE-4C0F-B685-6309D710D5A2}" name="Discount(%)" dataDxfId="11979"/>
    <tableColumn id="12" xr3:uid="{8EDA8C76-D512-49B3-B2D9-399120F94DB9}" name="Order_Value" dataDxfId="11978"/>
    <tableColumn id="13" xr3:uid="{AAB6857D-39D2-4A3C-B048-6610185DB28E}" name="Profit" dataDxfId="11977"/>
    <tableColumn id="14" xr3:uid="{C13FA96F-649E-4102-B986-52EE0CD560C8}" name="Payment_Mode" dataDxfId="1197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drawing" Target="../drawings/drawing6.xml"/><Relationship Id="rId4"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928F8-5BD8-4A03-9DA9-F9B23158E678}">
  <dimension ref="C3:D49"/>
  <sheetViews>
    <sheetView zoomScale="140" workbookViewId="0">
      <selection activeCell="C18" sqref="C18"/>
    </sheetView>
  </sheetViews>
  <sheetFormatPr defaultRowHeight="14.4" x14ac:dyDescent="0.3"/>
  <cols>
    <col min="2" max="2" width="8.88671875" customWidth="1"/>
    <col min="3" max="3" width="61.21875" customWidth="1"/>
  </cols>
  <sheetData>
    <row r="3" spans="3:3" ht="21" x14ac:dyDescent="0.3">
      <c r="C3" s="53" t="s">
        <v>294</v>
      </c>
    </row>
    <row r="4" spans="3:3" x14ac:dyDescent="0.3">
      <c r="C4" s="49"/>
    </row>
    <row r="5" spans="3:3" x14ac:dyDescent="0.3">
      <c r="C5" s="55" t="s">
        <v>299</v>
      </c>
    </row>
    <row r="6" spans="3:3" x14ac:dyDescent="0.3">
      <c r="C6" s="50" t="s">
        <v>295</v>
      </c>
    </row>
    <row r="7" spans="3:3" x14ac:dyDescent="0.3">
      <c r="C7" s="50" t="s">
        <v>296</v>
      </c>
    </row>
    <row r="8" spans="3:3" x14ac:dyDescent="0.3">
      <c r="C8" s="50" t="s">
        <v>297</v>
      </c>
    </row>
    <row r="9" spans="3:3" x14ac:dyDescent="0.3">
      <c r="C9" s="50" t="s">
        <v>298</v>
      </c>
    </row>
    <row r="10" spans="3:3" x14ac:dyDescent="0.3">
      <c r="C10" s="49"/>
    </row>
    <row r="11" spans="3:3" x14ac:dyDescent="0.3">
      <c r="C11" s="55" t="s">
        <v>300</v>
      </c>
    </row>
    <row r="12" spans="3:3" x14ac:dyDescent="0.3">
      <c r="C12" s="50" t="s">
        <v>301</v>
      </c>
    </row>
    <row r="13" spans="3:3" x14ac:dyDescent="0.3">
      <c r="C13" s="50" t="s">
        <v>302</v>
      </c>
    </row>
    <row r="14" spans="3:3" x14ac:dyDescent="0.3">
      <c r="C14" s="50" t="s">
        <v>303</v>
      </c>
    </row>
    <row r="15" spans="3:3" x14ac:dyDescent="0.3">
      <c r="C15" s="50" t="s">
        <v>304</v>
      </c>
    </row>
    <row r="16" spans="3:3" x14ac:dyDescent="0.3">
      <c r="C16" s="50" t="s">
        <v>305</v>
      </c>
    </row>
    <row r="17" spans="3:4" x14ac:dyDescent="0.3">
      <c r="C17" s="49"/>
    </row>
    <row r="18" spans="3:4" x14ac:dyDescent="0.3">
      <c r="C18" s="54" t="s">
        <v>306</v>
      </c>
    </row>
    <row r="19" spans="3:4" x14ac:dyDescent="0.3">
      <c r="C19" s="51" t="s">
        <v>327</v>
      </c>
    </row>
    <row r="20" spans="3:4" x14ac:dyDescent="0.3">
      <c r="C20" s="51" t="s">
        <v>321</v>
      </c>
    </row>
    <row r="21" spans="3:4" x14ac:dyDescent="0.3">
      <c r="C21" s="49" t="s">
        <v>307</v>
      </c>
    </row>
    <row r="22" spans="3:4" x14ac:dyDescent="0.3">
      <c r="C22" s="49" t="s">
        <v>308</v>
      </c>
    </row>
    <row r="23" spans="3:4" x14ac:dyDescent="0.3">
      <c r="C23" s="52"/>
    </row>
    <row r="24" spans="3:4" x14ac:dyDescent="0.3">
      <c r="C24" s="55" t="s">
        <v>309</v>
      </c>
      <c r="D24" s="46"/>
    </row>
    <row r="25" spans="3:4" x14ac:dyDescent="0.3">
      <c r="C25" s="51" t="s">
        <v>322</v>
      </c>
    </row>
    <row r="26" spans="3:4" x14ac:dyDescent="0.3">
      <c r="C26" s="51" t="s">
        <v>323</v>
      </c>
    </row>
    <row r="27" spans="3:4" x14ac:dyDescent="0.3">
      <c r="C27" s="51" t="s">
        <v>324</v>
      </c>
    </row>
    <row r="28" spans="3:4" x14ac:dyDescent="0.3">
      <c r="C28" s="52" t="s">
        <v>310</v>
      </c>
    </row>
    <row r="29" spans="3:4" x14ac:dyDescent="0.3">
      <c r="C29" s="51" t="s">
        <v>325</v>
      </c>
    </row>
    <row r="30" spans="3:4" x14ac:dyDescent="0.3">
      <c r="C30" s="52"/>
    </row>
    <row r="31" spans="3:4" x14ac:dyDescent="0.3">
      <c r="C31" s="55" t="s">
        <v>311</v>
      </c>
    </row>
    <row r="32" spans="3:4" x14ac:dyDescent="0.3">
      <c r="C32" s="49" t="s">
        <v>312</v>
      </c>
    </row>
    <row r="33" spans="3:3" x14ac:dyDescent="0.3">
      <c r="C33" s="49" t="s">
        <v>313</v>
      </c>
    </row>
    <row r="34" spans="3:3" x14ac:dyDescent="0.3">
      <c r="C34" s="49" t="s">
        <v>314</v>
      </c>
    </row>
    <row r="35" spans="3:3" x14ac:dyDescent="0.3">
      <c r="C35" s="49" t="s">
        <v>315</v>
      </c>
    </row>
    <row r="36" spans="3:3" x14ac:dyDescent="0.3">
      <c r="C36" s="49" t="s">
        <v>316</v>
      </c>
    </row>
    <row r="37" spans="3:3" x14ac:dyDescent="0.3">
      <c r="C37" s="49" t="s">
        <v>317</v>
      </c>
    </row>
    <row r="38" spans="3:3" x14ac:dyDescent="0.3">
      <c r="C38" s="49"/>
    </row>
    <row r="39" spans="3:3" x14ac:dyDescent="0.3">
      <c r="C39" s="54" t="s">
        <v>318</v>
      </c>
    </row>
    <row r="40" spans="3:3" x14ac:dyDescent="0.3">
      <c r="C40" s="49" t="s">
        <v>319</v>
      </c>
    </row>
    <row r="41" spans="3:3" x14ac:dyDescent="0.3">
      <c r="C41" s="49" t="s">
        <v>326</v>
      </c>
    </row>
    <row r="42" spans="3:3" x14ac:dyDescent="0.3">
      <c r="C42" s="49" t="s">
        <v>320</v>
      </c>
    </row>
    <row r="43" spans="3:3" x14ac:dyDescent="0.3">
      <c r="C43" s="47"/>
    </row>
    <row r="44" spans="3:3" x14ac:dyDescent="0.3">
      <c r="C44" s="48"/>
    </row>
    <row r="45" spans="3:3" x14ac:dyDescent="0.3">
      <c r="C45" s="47"/>
    </row>
    <row r="46" spans="3:3" x14ac:dyDescent="0.3">
      <c r="C46" s="47"/>
    </row>
    <row r="47" spans="3:3" x14ac:dyDescent="0.3">
      <c r="C47" s="47"/>
    </row>
    <row r="48" spans="3:3" x14ac:dyDescent="0.3">
      <c r="C48" s="47"/>
    </row>
    <row r="49" spans="3:3" x14ac:dyDescent="0.3">
      <c r="C49" s="4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C10EF-E287-4C76-8C50-2F0999519869}">
  <dimension ref="A1:S105"/>
  <sheetViews>
    <sheetView zoomScale="71" workbookViewId="0">
      <selection activeCell="Q6" sqref="Q6"/>
    </sheetView>
  </sheetViews>
  <sheetFormatPr defaultRowHeight="14.4" x14ac:dyDescent="0.3"/>
  <cols>
    <col min="1" max="1" width="13" bestFit="1" customWidth="1"/>
    <col min="2" max="2" width="17" bestFit="1" customWidth="1"/>
    <col min="3" max="3" width="12.6640625" bestFit="1" customWidth="1"/>
    <col min="4" max="4" width="14.6640625" bestFit="1" customWidth="1"/>
    <col min="5" max="5" width="15.88671875" style="2" bestFit="1" customWidth="1"/>
    <col min="6" max="6" width="14.6640625" bestFit="1" customWidth="1"/>
    <col min="7" max="7" width="16.5546875" bestFit="1" customWidth="1"/>
    <col min="8" max="8" width="12" bestFit="1" customWidth="1"/>
    <col min="9" max="9" width="13.6640625" bestFit="1" customWidth="1"/>
    <col min="10" max="10" width="10.21875" style="5" bestFit="1" customWidth="1"/>
    <col min="11" max="11" width="16.21875" bestFit="1" customWidth="1"/>
    <col min="12" max="12" width="16.77734375" style="5" bestFit="1" customWidth="1"/>
    <col min="13" max="13" width="10.88671875" style="5" bestFit="1" customWidth="1"/>
    <col min="14" max="14" width="19.77734375" bestFit="1" customWidth="1"/>
    <col min="18" max="18" width="22.6640625" bestFit="1" customWidth="1"/>
    <col min="19" max="19" width="11.5546875" customWidth="1"/>
  </cols>
  <sheetData>
    <row r="1" spans="1:19" x14ac:dyDescent="0.3">
      <c r="A1" s="37" t="s">
        <v>0</v>
      </c>
      <c r="B1" s="38" t="s">
        <v>1</v>
      </c>
      <c r="C1" s="38" t="s">
        <v>2</v>
      </c>
      <c r="D1" s="38" t="s">
        <v>3</v>
      </c>
      <c r="E1" s="39" t="s">
        <v>4</v>
      </c>
      <c r="F1" s="38" t="s">
        <v>5</v>
      </c>
      <c r="G1" s="38" t="s">
        <v>262</v>
      </c>
      <c r="H1" s="38" t="s">
        <v>6</v>
      </c>
      <c r="I1" s="38" t="s">
        <v>7</v>
      </c>
      <c r="J1" s="40" t="s">
        <v>8</v>
      </c>
      <c r="K1" s="38" t="s">
        <v>9</v>
      </c>
      <c r="L1" s="40" t="s">
        <v>10</v>
      </c>
      <c r="M1" s="40" t="s">
        <v>11</v>
      </c>
      <c r="N1" s="38" t="s">
        <v>12</v>
      </c>
    </row>
    <row r="2" spans="1:19" x14ac:dyDescent="0.3">
      <c r="A2" s="34" t="s">
        <v>13</v>
      </c>
      <c r="B2" s="22" t="s">
        <v>14</v>
      </c>
      <c r="C2" s="22" t="s">
        <v>15</v>
      </c>
      <c r="D2" s="22" t="s">
        <v>16</v>
      </c>
      <c r="E2" s="23">
        <v>45296</v>
      </c>
      <c r="F2" s="23">
        <v>45298</v>
      </c>
      <c r="G2" s="24" t="s">
        <v>263</v>
      </c>
      <c r="H2" s="22" t="s">
        <v>17</v>
      </c>
      <c r="I2" s="22">
        <v>2</v>
      </c>
      <c r="J2" s="25">
        <v>15000</v>
      </c>
      <c r="K2" s="22">
        <v>10</v>
      </c>
      <c r="L2" s="25">
        <v>27000</v>
      </c>
      <c r="M2" s="25">
        <v>3500</v>
      </c>
      <c r="N2" s="22" t="s">
        <v>18</v>
      </c>
    </row>
    <row r="3" spans="1:19" x14ac:dyDescent="0.3">
      <c r="A3" s="35" t="s">
        <v>19</v>
      </c>
      <c r="B3" s="26" t="s">
        <v>20</v>
      </c>
      <c r="C3" s="26" t="s">
        <v>21</v>
      </c>
      <c r="D3" s="26" t="s">
        <v>16</v>
      </c>
      <c r="E3" s="27">
        <v>45332</v>
      </c>
      <c r="F3" s="27">
        <v>45336</v>
      </c>
      <c r="G3" s="28" t="s">
        <v>264</v>
      </c>
      <c r="H3" s="26" t="s">
        <v>22</v>
      </c>
      <c r="I3" s="26">
        <v>1</v>
      </c>
      <c r="J3" s="29">
        <v>50000</v>
      </c>
      <c r="K3" s="26">
        <v>5</v>
      </c>
      <c r="L3" s="29">
        <v>47500</v>
      </c>
      <c r="M3" s="29">
        <v>6000</v>
      </c>
      <c r="N3" s="26" t="s">
        <v>23</v>
      </c>
    </row>
    <row r="4" spans="1:19" x14ac:dyDescent="0.3">
      <c r="A4" s="34" t="s">
        <v>24</v>
      </c>
      <c r="B4" s="22" t="s">
        <v>25</v>
      </c>
      <c r="C4" s="22" t="s">
        <v>26</v>
      </c>
      <c r="D4" s="22" t="s">
        <v>27</v>
      </c>
      <c r="E4" s="23">
        <v>45354</v>
      </c>
      <c r="F4" s="23">
        <v>45356</v>
      </c>
      <c r="G4" s="24" t="s">
        <v>265</v>
      </c>
      <c r="H4" s="22" t="s">
        <v>28</v>
      </c>
      <c r="I4" s="22">
        <v>3</v>
      </c>
      <c r="J4" s="25">
        <v>2000</v>
      </c>
      <c r="K4" s="22">
        <v>0</v>
      </c>
      <c r="L4" s="25">
        <v>6000</v>
      </c>
      <c r="M4" s="25">
        <v>800</v>
      </c>
      <c r="N4" s="22" t="s">
        <v>29</v>
      </c>
      <c r="S4" s="5"/>
    </row>
    <row r="5" spans="1:19" x14ac:dyDescent="0.3">
      <c r="A5" s="35" t="s">
        <v>30</v>
      </c>
      <c r="B5" s="26" t="s">
        <v>31</v>
      </c>
      <c r="C5" s="26" t="s">
        <v>32</v>
      </c>
      <c r="D5" s="26" t="s">
        <v>27</v>
      </c>
      <c r="E5" s="27">
        <v>45371</v>
      </c>
      <c r="F5" s="27">
        <v>45373</v>
      </c>
      <c r="G5" s="28" t="s">
        <v>266</v>
      </c>
      <c r="H5" s="26" t="s">
        <v>33</v>
      </c>
      <c r="I5" s="26">
        <v>1</v>
      </c>
      <c r="J5" s="29">
        <v>2500</v>
      </c>
      <c r="K5" s="26">
        <v>20</v>
      </c>
      <c r="L5" s="29">
        <v>2000</v>
      </c>
      <c r="M5" s="29">
        <v>300</v>
      </c>
      <c r="N5" s="26" t="s">
        <v>34</v>
      </c>
      <c r="S5" s="5"/>
    </row>
    <row r="6" spans="1:19" x14ac:dyDescent="0.3">
      <c r="A6" s="34" t="s">
        <v>35</v>
      </c>
      <c r="B6" s="22" t="s">
        <v>36</v>
      </c>
      <c r="C6" s="22" t="s">
        <v>37</v>
      </c>
      <c r="D6" s="22" t="s">
        <v>16</v>
      </c>
      <c r="E6" s="23">
        <v>45383</v>
      </c>
      <c r="F6" s="23">
        <v>45388</v>
      </c>
      <c r="G6" s="24" t="s">
        <v>292</v>
      </c>
      <c r="H6" s="22" t="s">
        <v>17</v>
      </c>
      <c r="I6" s="22">
        <v>1</v>
      </c>
      <c r="J6" s="25">
        <v>40000</v>
      </c>
      <c r="K6" s="22">
        <v>15</v>
      </c>
      <c r="L6" s="25">
        <v>34000</v>
      </c>
      <c r="M6" s="25">
        <v>4500</v>
      </c>
      <c r="N6" s="22" t="s">
        <v>38</v>
      </c>
      <c r="S6" s="5"/>
    </row>
    <row r="7" spans="1:19" x14ac:dyDescent="0.3">
      <c r="A7" s="35" t="s">
        <v>39</v>
      </c>
      <c r="B7" s="26" t="s">
        <v>40</v>
      </c>
      <c r="C7" s="26" t="s">
        <v>41</v>
      </c>
      <c r="D7" s="26" t="s">
        <v>42</v>
      </c>
      <c r="E7" s="27">
        <v>45390</v>
      </c>
      <c r="F7" s="27">
        <v>45394</v>
      </c>
      <c r="G7" s="28" t="s">
        <v>268</v>
      </c>
      <c r="H7" s="26" t="s">
        <v>22</v>
      </c>
      <c r="I7" s="26">
        <v>2</v>
      </c>
      <c r="J7" s="29">
        <v>8000</v>
      </c>
      <c r="K7" s="26">
        <v>0</v>
      </c>
      <c r="L7" s="29">
        <v>16000</v>
      </c>
      <c r="M7" s="29">
        <v>2500</v>
      </c>
      <c r="N7" s="26" t="s">
        <v>18</v>
      </c>
    </row>
    <row r="8" spans="1:19" x14ac:dyDescent="0.3">
      <c r="A8" s="34" t="s">
        <v>43</v>
      </c>
      <c r="B8" s="22" t="s">
        <v>44</v>
      </c>
      <c r="C8" s="22" t="s">
        <v>45</v>
      </c>
      <c r="D8" s="22" t="s">
        <v>16</v>
      </c>
      <c r="E8" s="23">
        <v>45397</v>
      </c>
      <c r="F8" s="23">
        <v>45400</v>
      </c>
      <c r="G8" s="24" t="s">
        <v>269</v>
      </c>
      <c r="H8" s="22" t="s">
        <v>28</v>
      </c>
      <c r="I8" s="22">
        <v>1</v>
      </c>
      <c r="J8" s="25">
        <v>25000</v>
      </c>
      <c r="K8" s="22">
        <v>10</v>
      </c>
      <c r="L8" s="25">
        <v>22500</v>
      </c>
      <c r="M8" s="25">
        <v>4000</v>
      </c>
      <c r="N8" s="22" t="s">
        <v>23</v>
      </c>
    </row>
    <row r="9" spans="1:19" x14ac:dyDescent="0.3">
      <c r="A9" s="35" t="s">
        <v>46</v>
      </c>
      <c r="B9" s="26" t="s">
        <v>47</v>
      </c>
      <c r="C9" s="26" t="s">
        <v>48</v>
      </c>
      <c r="D9" s="26" t="s">
        <v>42</v>
      </c>
      <c r="E9" s="27">
        <v>45413</v>
      </c>
      <c r="F9" s="27">
        <v>45416</v>
      </c>
      <c r="G9" s="28" t="s">
        <v>270</v>
      </c>
      <c r="H9" s="26" t="s">
        <v>33</v>
      </c>
      <c r="I9" s="26">
        <v>1</v>
      </c>
      <c r="J9" s="29">
        <v>30000</v>
      </c>
      <c r="K9" s="26">
        <v>5</v>
      </c>
      <c r="L9" s="29">
        <v>28500</v>
      </c>
      <c r="M9" s="29">
        <v>3500</v>
      </c>
      <c r="N9" s="26" t="s">
        <v>29</v>
      </c>
    </row>
    <row r="10" spans="1:19" x14ac:dyDescent="0.3">
      <c r="A10" s="34" t="s">
        <v>49</v>
      </c>
      <c r="B10" s="22" t="s">
        <v>50</v>
      </c>
      <c r="C10" s="22" t="s">
        <v>51</v>
      </c>
      <c r="D10" s="22" t="s">
        <v>42</v>
      </c>
      <c r="E10" s="23">
        <v>45422</v>
      </c>
      <c r="F10" s="23">
        <v>45427</v>
      </c>
      <c r="G10" s="24" t="s">
        <v>271</v>
      </c>
      <c r="H10" s="22" t="s">
        <v>17</v>
      </c>
      <c r="I10" s="22">
        <v>1</v>
      </c>
      <c r="J10" s="25">
        <v>35000</v>
      </c>
      <c r="K10" s="22">
        <v>0</v>
      </c>
      <c r="L10" s="25">
        <v>35000</v>
      </c>
      <c r="M10" s="25">
        <v>5000</v>
      </c>
      <c r="N10" s="22" t="s">
        <v>18</v>
      </c>
    </row>
    <row r="11" spans="1:19" x14ac:dyDescent="0.3">
      <c r="A11" s="35" t="s">
        <v>52</v>
      </c>
      <c r="B11" s="26" t="s">
        <v>53</v>
      </c>
      <c r="C11" s="26" t="s">
        <v>54</v>
      </c>
      <c r="D11" s="26" t="s">
        <v>16</v>
      </c>
      <c r="E11" s="27">
        <v>45432</v>
      </c>
      <c r="F11" s="27">
        <v>45435</v>
      </c>
      <c r="G11" s="28" t="s">
        <v>272</v>
      </c>
      <c r="H11" s="26" t="s">
        <v>22</v>
      </c>
      <c r="I11" s="26">
        <v>4</v>
      </c>
      <c r="J11" s="29">
        <v>2000</v>
      </c>
      <c r="K11" s="26">
        <v>20</v>
      </c>
      <c r="L11" s="29">
        <v>6400</v>
      </c>
      <c r="M11" s="29">
        <v>1200</v>
      </c>
      <c r="N11" s="26" t="s">
        <v>34</v>
      </c>
    </row>
    <row r="12" spans="1:19" x14ac:dyDescent="0.3">
      <c r="A12" s="34" t="s">
        <v>55</v>
      </c>
      <c r="B12" s="22" t="s">
        <v>145</v>
      </c>
      <c r="C12" s="22" t="s">
        <v>15</v>
      </c>
      <c r="D12" s="22" t="s">
        <v>16</v>
      </c>
      <c r="E12" s="23">
        <v>45296</v>
      </c>
      <c r="F12" s="23">
        <v>45298</v>
      </c>
      <c r="G12" s="24" t="s">
        <v>273</v>
      </c>
      <c r="H12" s="22" t="s">
        <v>17</v>
      </c>
      <c r="I12" s="22">
        <v>2</v>
      </c>
      <c r="J12" s="25">
        <v>15000</v>
      </c>
      <c r="K12" s="22">
        <v>10</v>
      </c>
      <c r="L12" s="25">
        <v>27000</v>
      </c>
      <c r="M12" s="25">
        <v>3500</v>
      </c>
      <c r="N12" s="22" t="s">
        <v>18</v>
      </c>
    </row>
    <row r="13" spans="1:19" x14ac:dyDescent="0.3">
      <c r="A13" s="35" t="s">
        <v>56</v>
      </c>
      <c r="B13" s="26" t="s">
        <v>146</v>
      </c>
      <c r="C13" s="26" t="s">
        <v>21</v>
      </c>
      <c r="D13" s="26" t="s">
        <v>16</v>
      </c>
      <c r="E13" s="27">
        <v>45332</v>
      </c>
      <c r="F13" s="27">
        <v>45336</v>
      </c>
      <c r="G13" s="28" t="s">
        <v>293</v>
      </c>
      <c r="H13" s="26" t="s">
        <v>22</v>
      </c>
      <c r="I13" s="26">
        <v>1</v>
      </c>
      <c r="J13" s="29">
        <v>50000</v>
      </c>
      <c r="K13" s="26">
        <v>5</v>
      </c>
      <c r="L13" s="29">
        <v>47500</v>
      </c>
      <c r="M13" s="29">
        <v>6000</v>
      </c>
      <c r="N13" s="26" t="s">
        <v>23</v>
      </c>
    </row>
    <row r="14" spans="1:19" x14ac:dyDescent="0.3">
      <c r="A14" s="34" t="s">
        <v>57</v>
      </c>
      <c r="B14" s="22" t="s">
        <v>147</v>
      </c>
      <c r="C14" s="22" t="s">
        <v>26</v>
      </c>
      <c r="D14" s="22" t="s">
        <v>27</v>
      </c>
      <c r="E14" s="23">
        <v>45354</v>
      </c>
      <c r="F14" s="23">
        <v>45356</v>
      </c>
      <c r="G14" s="24" t="s">
        <v>275</v>
      </c>
      <c r="H14" s="22" t="s">
        <v>28</v>
      </c>
      <c r="I14" s="22">
        <v>3</v>
      </c>
      <c r="J14" s="25">
        <v>2000</v>
      </c>
      <c r="K14" s="22">
        <v>0</v>
      </c>
      <c r="L14" s="25">
        <v>6000</v>
      </c>
      <c r="M14" s="25">
        <v>800</v>
      </c>
      <c r="N14" s="22" t="s">
        <v>29</v>
      </c>
    </row>
    <row r="15" spans="1:19" x14ac:dyDescent="0.3">
      <c r="A15" s="35" t="s">
        <v>58</v>
      </c>
      <c r="B15" s="26" t="s">
        <v>148</v>
      </c>
      <c r="C15" s="26" t="s">
        <v>32</v>
      </c>
      <c r="D15" s="26" t="s">
        <v>27</v>
      </c>
      <c r="E15" s="27">
        <v>45371</v>
      </c>
      <c r="F15" s="27">
        <v>45373</v>
      </c>
      <c r="G15" s="28" t="s">
        <v>276</v>
      </c>
      <c r="H15" s="26" t="s">
        <v>33</v>
      </c>
      <c r="I15" s="26">
        <v>1</v>
      </c>
      <c r="J15" s="29">
        <v>2500</v>
      </c>
      <c r="K15" s="26">
        <v>20</v>
      </c>
      <c r="L15" s="29">
        <v>2000</v>
      </c>
      <c r="M15" s="29">
        <v>300</v>
      </c>
      <c r="N15" s="26" t="s">
        <v>34</v>
      </c>
    </row>
    <row r="16" spans="1:19" x14ac:dyDescent="0.3">
      <c r="A16" s="34" t="s">
        <v>59</v>
      </c>
      <c r="B16" s="22" t="s">
        <v>149</v>
      </c>
      <c r="C16" s="22" t="s">
        <v>37</v>
      </c>
      <c r="D16" s="22" t="s">
        <v>16</v>
      </c>
      <c r="E16" s="23">
        <v>45383</v>
      </c>
      <c r="F16" s="23">
        <v>45388</v>
      </c>
      <c r="G16" s="24" t="s">
        <v>277</v>
      </c>
      <c r="H16" s="22" t="s">
        <v>17</v>
      </c>
      <c r="I16" s="22">
        <v>1</v>
      </c>
      <c r="J16" s="25">
        <v>40000</v>
      </c>
      <c r="K16" s="22">
        <v>15</v>
      </c>
      <c r="L16" s="25">
        <v>34000</v>
      </c>
      <c r="M16" s="25">
        <v>4500</v>
      </c>
      <c r="N16" s="22" t="s">
        <v>38</v>
      </c>
    </row>
    <row r="17" spans="1:14" x14ac:dyDescent="0.3">
      <c r="A17" s="35" t="s">
        <v>60</v>
      </c>
      <c r="B17" s="26" t="s">
        <v>150</v>
      </c>
      <c r="C17" s="26" t="s">
        <v>41</v>
      </c>
      <c r="D17" s="26" t="s">
        <v>42</v>
      </c>
      <c r="E17" s="27">
        <v>45390</v>
      </c>
      <c r="F17" s="27">
        <v>45394</v>
      </c>
      <c r="G17" s="28" t="s">
        <v>276</v>
      </c>
      <c r="H17" s="26" t="s">
        <v>22</v>
      </c>
      <c r="I17" s="26">
        <v>2</v>
      </c>
      <c r="J17" s="29">
        <v>8000</v>
      </c>
      <c r="K17" s="26">
        <v>0</v>
      </c>
      <c r="L17" s="29">
        <v>16000</v>
      </c>
      <c r="M17" s="29">
        <v>2500</v>
      </c>
      <c r="N17" s="26" t="s">
        <v>18</v>
      </c>
    </row>
    <row r="18" spans="1:14" x14ac:dyDescent="0.3">
      <c r="A18" s="34" t="s">
        <v>61</v>
      </c>
      <c r="B18" s="22" t="s">
        <v>151</v>
      </c>
      <c r="C18" s="22" t="s">
        <v>45</v>
      </c>
      <c r="D18" s="22" t="s">
        <v>16</v>
      </c>
      <c r="E18" s="23">
        <v>45397</v>
      </c>
      <c r="F18" s="23">
        <v>45400</v>
      </c>
      <c r="G18" s="23" t="s">
        <v>279</v>
      </c>
      <c r="H18" s="22" t="s">
        <v>28</v>
      </c>
      <c r="I18" s="22">
        <v>1</v>
      </c>
      <c r="J18" s="25">
        <v>25000</v>
      </c>
      <c r="K18" s="22">
        <v>10</v>
      </c>
      <c r="L18" s="25">
        <v>22500</v>
      </c>
      <c r="M18" s="25">
        <v>4000</v>
      </c>
      <c r="N18" s="22" t="s">
        <v>23</v>
      </c>
    </row>
    <row r="19" spans="1:14" x14ac:dyDescent="0.3">
      <c r="A19" s="35" t="s">
        <v>62</v>
      </c>
      <c r="B19" s="26" t="s">
        <v>152</v>
      </c>
      <c r="C19" s="26" t="s">
        <v>48</v>
      </c>
      <c r="D19" s="26" t="s">
        <v>42</v>
      </c>
      <c r="E19" s="27">
        <v>45413</v>
      </c>
      <c r="F19" s="27">
        <v>45416</v>
      </c>
      <c r="G19" s="24" t="s">
        <v>275</v>
      </c>
      <c r="H19" s="26" t="s">
        <v>33</v>
      </c>
      <c r="I19" s="26">
        <v>1</v>
      </c>
      <c r="J19" s="29">
        <v>30000</v>
      </c>
      <c r="K19" s="26">
        <v>5</v>
      </c>
      <c r="L19" s="29">
        <v>28500</v>
      </c>
      <c r="M19" s="29">
        <v>3500</v>
      </c>
      <c r="N19" s="26" t="s">
        <v>29</v>
      </c>
    </row>
    <row r="20" spans="1:14" x14ac:dyDescent="0.3">
      <c r="A20" s="34" t="s">
        <v>63</v>
      </c>
      <c r="B20" s="22" t="s">
        <v>153</v>
      </c>
      <c r="C20" s="22" t="s">
        <v>51</v>
      </c>
      <c r="D20" s="22" t="s">
        <v>42</v>
      </c>
      <c r="E20" s="23">
        <v>45422</v>
      </c>
      <c r="F20" s="23">
        <v>45427</v>
      </c>
      <c r="G20" s="24" t="s">
        <v>281</v>
      </c>
      <c r="H20" s="22" t="s">
        <v>17</v>
      </c>
      <c r="I20" s="22">
        <v>1</v>
      </c>
      <c r="J20" s="25">
        <v>35000</v>
      </c>
      <c r="K20" s="22">
        <v>0</v>
      </c>
      <c r="L20" s="25">
        <v>35000</v>
      </c>
      <c r="M20" s="25">
        <v>5000</v>
      </c>
      <c r="N20" s="22" t="s">
        <v>18</v>
      </c>
    </row>
    <row r="21" spans="1:14" x14ac:dyDescent="0.3">
      <c r="A21" s="35" t="s">
        <v>64</v>
      </c>
      <c r="B21" s="26" t="s">
        <v>154</v>
      </c>
      <c r="C21" s="26" t="s">
        <v>54</v>
      </c>
      <c r="D21" s="26" t="s">
        <v>16</v>
      </c>
      <c r="E21" s="27">
        <v>45432</v>
      </c>
      <c r="F21" s="27">
        <v>45435</v>
      </c>
      <c r="G21" s="28" t="s">
        <v>282</v>
      </c>
      <c r="H21" s="26" t="s">
        <v>22</v>
      </c>
      <c r="I21" s="26">
        <v>4</v>
      </c>
      <c r="J21" s="29">
        <v>2000</v>
      </c>
      <c r="K21" s="26">
        <v>20</v>
      </c>
      <c r="L21" s="29">
        <v>6400</v>
      </c>
      <c r="M21" s="29">
        <v>1200</v>
      </c>
      <c r="N21" s="26" t="s">
        <v>34</v>
      </c>
    </row>
    <row r="22" spans="1:14" x14ac:dyDescent="0.3">
      <c r="A22" s="34" t="s">
        <v>65</v>
      </c>
      <c r="B22" s="22" t="s">
        <v>155</v>
      </c>
      <c r="C22" s="22" t="s">
        <v>15</v>
      </c>
      <c r="D22" s="22" t="s">
        <v>16</v>
      </c>
      <c r="E22" s="23">
        <v>45296</v>
      </c>
      <c r="F22" s="23">
        <v>45298</v>
      </c>
      <c r="G22" s="24" t="s">
        <v>283</v>
      </c>
      <c r="H22" s="22" t="s">
        <v>17</v>
      </c>
      <c r="I22" s="22">
        <v>2</v>
      </c>
      <c r="J22" s="25">
        <v>15000</v>
      </c>
      <c r="K22" s="22">
        <v>10</v>
      </c>
      <c r="L22" s="25">
        <v>27000</v>
      </c>
      <c r="M22" s="25">
        <v>3500</v>
      </c>
      <c r="N22" s="22" t="s">
        <v>18</v>
      </c>
    </row>
    <row r="23" spans="1:14" x14ac:dyDescent="0.3">
      <c r="A23" s="35" t="s">
        <v>66</v>
      </c>
      <c r="B23" s="26" t="s">
        <v>156</v>
      </c>
      <c r="C23" s="26" t="s">
        <v>21</v>
      </c>
      <c r="D23" s="26" t="s">
        <v>16</v>
      </c>
      <c r="E23" s="27">
        <v>45332</v>
      </c>
      <c r="F23" s="27">
        <v>45336</v>
      </c>
      <c r="G23" s="28" t="s">
        <v>286</v>
      </c>
      <c r="H23" s="26" t="s">
        <v>22</v>
      </c>
      <c r="I23" s="26">
        <v>1</v>
      </c>
      <c r="J23" s="29">
        <v>50000</v>
      </c>
      <c r="K23" s="26">
        <v>5</v>
      </c>
      <c r="L23" s="29">
        <v>47500</v>
      </c>
      <c r="M23" s="29">
        <v>6000</v>
      </c>
      <c r="N23" s="26" t="s">
        <v>23</v>
      </c>
    </row>
    <row r="24" spans="1:14" x14ac:dyDescent="0.3">
      <c r="A24" s="34" t="s">
        <v>67</v>
      </c>
      <c r="B24" s="22" t="s">
        <v>157</v>
      </c>
      <c r="C24" s="22" t="s">
        <v>26</v>
      </c>
      <c r="D24" s="22" t="s">
        <v>27</v>
      </c>
      <c r="E24" s="23">
        <v>45354</v>
      </c>
      <c r="F24" s="23">
        <v>45356</v>
      </c>
      <c r="G24" s="24" t="s">
        <v>285</v>
      </c>
      <c r="H24" s="22" t="s">
        <v>28</v>
      </c>
      <c r="I24" s="22">
        <v>3</v>
      </c>
      <c r="J24" s="25">
        <v>2000</v>
      </c>
      <c r="K24" s="22">
        <v>0</v>
      </c>
      <c r="L24" s="25">
        <v>6000</v>
      </c>
      <c r="M24" s="25">
        <v>800</v>
      </c>
      <c r="N24" s="22" t="s">
        <v>29</v>
      </c>
    </row>
    <row r="25" spans="1:14" x14ac:dyDescent="0.3">
      <c r="A25" s="35" t="s">
        <v>68</v>
      </c>
      <c r="B25" s="26" t="s">
        <v>158</v>
      </c>
      <c r="C25" s="26" t="s">
        <v>32</v>
      </c>
      <c r="D25" s="26" t="s">
        <v>27</v>
      </c>
      <c r="E25" s="27">
        <v>45371</v>
      </c>
      <c r="F25" s="27">
        <v>45373</v>
      </c>
      <c r="G25" s="28" t="s">
        <v>286</v>
      </c>
      <c r="H25" s="26" t="s">
        <v>33</v>
      </c>
      <c r="I25" s="26">
        <v>1</v>
      </c>
      <c r="J25" s="29">
        <v>2500</v>
      </c>
      <c r="K25" s="26">
        <v>20</v>
      </c>
      <c r="L25" s="29">
        <v>2000</v>
      </c>
      <c r="M25" s="29">
        <v>300</v>
      </c>
      <c r="N25" s="26" t="s">
        <v>34</v>
      </c>
    </row>
    <row r="26" spans="1:14" x14ac:dyDescent="0.3">
      <c r="A26" s="34" t="s">
        <v>69</v>
      </c>
      <c r="B26" s="22" t="s">
        <v>159</v>
      </c>
      <c r="C26" s="22" t="s">
        <v>37</v>
      </c>
      <c r="D26" s="22" t="s">
        <v>16</v>
      </c>
      <c r="E26" s="23">
        <v>45383</v>
      </c>
      <c r="F26" s="23">
        <v>45388</v>
      </c>
      <c r="G26" s="24" t="s">
        <v>275</v>
      </c>
      <c r="H26" s="22" t="s">
        <v>17</v>
      </c>
      <c r="I26" s="22">
        <v>1</v>
      </c>
      <c r="J26" s="25">
        <v>40000</v>
      </c>
      <c r="K26" s="22">
        <v>15</v>
      </c>
      <c r="L26" s="25">
        <v>34000</v>
      </c>
      <c r="M26" s="25">
        <v>4500</v>
      </c>
      <c r="N26" s="22" t="s">
        <v>38</v>
      </c>
    </row>
    <row r="27" spans="1:14" x14ac:dyDescent="0.3">
      <c r="A27" s="35" t="s">
        <v>70</v>
      </c>
      <c r="B27" s="26" t="s">
        <v>160</v>
      </c>
      <c r="C27" s="26" t="s">
        <v>41</v>
      </c>
      <c r="D27" s="26" t="s">
        <v>42</v>
      </c>
      <c r="E27" s="27">
        <v>45390</v>
      </c>
      <c r="F27" s="27">
        <v>45394</v>
      </c>
      <c r="G27" s="28" t="s">
        <v>288</v>
      </c>
      <c r="H27" s="26" t="s">
        <v>22</v>
      </c>
      <c r="I27" s="26">
        <v>2</v>
      </c>
      <c r="J27" s="29">
        <v>8000</v>
      </c>
      <c r="K27" s="26">
        <v>0</v>
      </c>
      <c r="L27" s="29">
        <v>16000</v>
      </c>
      <c r="M27" s="29">
        <v>2500</v>
      </c>
      <c r="N27" s="26" t="s">
        <v>18</v>
      </c>
    </row>
    <row r="28" spans="1:14" x14ac:dyDescent="0.3">
      <c r="A28" s="34" t="s">
        <v>71</v>
      </c>
      <c r="B28" s="22" t="s">
        <v>161</v>
      </c>
      <c r="C28" s="22" t="s">
        <v>45</v>
      </c>
      <c r="D28" s="22" t="s">
        <v>16</v>
      </c>
      <c r="E28" s="23">
        <v>45397</v>
      </c>
      <c r="F28" s="23">
        <v>45400</v>
      </c>
      <c r="G28" s="30" t="s">
        <v>289</v>
      </c>
      <c r="H28" s="22" t="s">
        <v>28</v>
      </c>
      <c r="I28" s="22">
        <v>1</v>
      </c>
      <c r="J28" s="25">
        <v>25000</v>
      </c>
      <c r="K28" s="22">
        <v>10</v>
      </c>
      <c r="L28" s="25">
        <v>22500</v>
      </c>
      <c r="M28" s="25">
        <v>4000</v>
      </c>
      <c r="N28" s="22" t="s">
        <v>23</v>
      </c>
    </row>
    <row r="29" spans="1:14" x14ac:dyDescent="0.3">
      <c r="A29" s="35" t="s">
        <v>72</v>
      </c>
      <c r="B29" s="26" t="s">
        <v>162</v>
      </c>
      <c r="C29" s="26" t="s">
        <v>48</v>
      </c>
      <c r="D29" s="26" t="s">
        <v>42</v>
      </c>
      <c r="E29" s="27">
        <v>45413</v>
      </c>
      <c r="F29" s="27">
        <v>45416</v>
      </c>
      <c r="G29" s="28" t="s">
        <v>293</v>
      </c>
      <c r="H29" s="26" t="s">
        <v>33</v>
      </c>
      <c r="I29" s="26">
        <v>1</v>
      </c>
      <c r="J29" s="29">
        <v>30000</v>
      </c>
      <c r="K29" s="26">
        <v>5</v>
      </c>
      <c r="L29" s="29">
        <v>28500</v>
      </c>
      <c r="M29" s="29">
        <v>3500</v>
      </c>
      <c r="N29" s="26" t="s">
        <v>29</v>
      </c>
    </row>
    <row r="30" spans="1:14" x14ac:dyDescent="0.3">
      <c r="A30" s="34" t="s">
        <v>73</v>
      </c>
      <c r="B30" s="22" t="s">
        <v>163</v>
      </c>
      <c r="C30" s="22" t="s">
        <v>51</v>
      </c>
      <c r="D30" s="22" t="s">
        <v>42</v>
      </c>
      <c r="E30" s="23">
        <v>45422</v>
      </c>
      <c r="F30" s="23">
        <v>45427</v>
      </c>
      <c r="G30" s="24" t="s">
        <v>292</v>
      </c>
      <c r="H30" s="22" t="s">
        <v>17</v>
      </c>
      <c r="I30" s="22">
        <v>1</v>
      </c>
      <c r="J30" s="25">
        <v>35000</v>
      </c>
      <c r="K30" s="22">
        <v>0</v>
      </c>
      <c r="L30" s="25">
        <v>35000</v>
      </c>
      <c r="M30" s="25">
        <v>5000</v>
      </c>
      <c r="N30" s="22" t="s">
        <v>18</v>
      </c>
    </row>
    <row r="31" spans="1:14" x14ac:dyDescent="0.3">
      <c r="A31" s="35" t="s">
        <v>74</v>
      </c>
      <c r="B31" s="26" t="s">
        <v>164</v>
      </c>
      <c r="C31" s="26" t="s">
        <v>54</v>
      </c>
      <c r="D31" s="26" t="s">
        <v>16</v>
      </c>
      <c r="E31" s="27">
        <v>45432</v>
      </c>
      <c r="F31" s="27">
        <v>45435</v>
      </c>
      <c r="G31" s="28" t="s">
        <v>273</v>
      </c>
      <c r="H31" s="26" t="s">
        <v>22</v>
      </c>
      <c r="I31" s="26">
        <v>4</v>
      </c>
      <c r="J31" s="29">
        <v>2000</v>
      </c>
      <c r="K31" s="26">
        <v>20</v>
      </c>
      <c r="L31" s="29">
        <v>6400</v>
      </c>
      <c r="M31" s="29">
        <v>1200</v>
      </c>
      <c r="N31" s="26" t="s">
        <v>34</v>
      </c>
    </row>
    <row r="32" spans="1:14" x14ac:dyDescent="0.3">
      <c r="A32" s="34" t="s">
        <v>75</v>
      </c>
      <c r="B32" s="22" t="s">
        <v>165</v>
      </c>
      <c r="C32" s="22" t="s">
        <v>15</v>
      </c>
      <c r="D32" s="22" t="s">
        <v>16</v>
      </c>
      <c r="E32" s="23">
        <v>45296</v>
      </c>
      <c r="F32" s="23">
        <v>45298</v>
      </c>
      <c r="G32" s="24" t="s">
        <v>274</v>
      </c>
      <c r="H32" s="22" t="s">
        <v>17</v>
      </c>
      <c r="I32" s="22">
        <v>2</v>
      </c>
      <c r="J32" s="25">
        <v>15000</v>
      </c>
      <c r="K32" s="22">
        <v>10</v>
      </c>
      <c r="L32" s="25">
        <v>27000</v>
      </c>
      <c r="M32" s="25">
        <v>3500</v>
      </c>
      <c r="N32" s="22" t="s">
        <v>18</v>
      </c>
    </row>
    <row r="33" spans="1:14" x14ac:dyDescent="0.3">
      <c r="A33" s="35" t="s">
        <v>76</v>
      </c>
      <c r="B33" s="26" t="s">
        <v>166</v>
      </c>
      <c r="C33" s="26" t="s">
        <v>21</v>
      </c>
      <c r="D33" s="26" t="s">
        <v>16</v>
      </c>
      <c r="E33" s="27">
        <v>45332</v>
      </c>
      <c r="F33" s="27">
        <v>45336</v>
      </c>
      <c r="G33" s="28" t="s">
        <v>275</v>
      </c>
      <c r="H33" s="26" t="s">
        <v>22</v>
      </c>
      <c r="I33" s="26">
        <v>1</v>
      </c>
      <c r="J33" s="29">
        <v>50000</v>
      </c>
      <c r="K33" s="26">
        <v>5</v>
      </c>
      <c r="L33" s="29">
        <v>47500</v>
      </c>
      <c r="M33" s="29">
        <v>6000</v>
      </c>
      <c r="N33" s="26" t="s">
        <v>23</v>
      </c>
    </row>
    <row r="34" spans="1:14" x14ac:dyDescent="0.3">
      <c r="A34" s="34" t="s">
        <v>77</v>
      </c>
      <c r="B34" s="22" t="s">
        <v>167</v>
      </c>
      <c r="C34" s="22" t="s">
        <v>26</v>
      </c>
      <c r="D34" s="22" t="s">
        <v>27</v>
      </c>
      <c r="E34" s="23">
        <v>45354</v>
      </c>
      <c r="F34" s="23">
        <v>45356</v>
      </c>
      <c r="G34" s="24" t="s">
        <v>276</v>
      </c>
      <c r="H34" s="22" t="s">
        <v>28</v>
      </c>
      <c r="I34" s="22">
        <v>3</v>
      </c>
      <c r="J34" s="25">
        <v>2000</v>
      </c>
      <c r="K34" s="22">
        <v>0</v>
      </c>
      <c r="L34" s="25">
        <v>6000</v>
      </c>
      <c r="M34" s="25">
        <v>800</v>
      </c>
      <c r="N34" s="22" t="s">
        <v>29</v>
      </c>
    </row>
    <row r="35" spans="1:14" x14ac:dyDescent="0.3">
      <c r="A35" s="35" t="s">
        <v>78</v>
      </c>
      <c r="B35" s="26" t="s">
        <v>168</v>
      </c>
      <c r="C35" s="26" t="s">
        <v>32</v>
      </c>
      <c r="D35" s="26" t="s">
        <v>27</v>
      </c>
      <c r="E35" s="27">
        <v>45371</v>
      </c>
      <c r="F35" s="27">
        <v>45373</v>
      </c>
      <c r="G35" s="28" t="s">
        <v>277</v>
      </c>
      <c r="H35" s="26" t="s">
        <v>33</v>
      </c>
      <c r="I35" s="26">
        <v>1</v>
      </c>
      <c r="J35" s="29">
        <v>2500</v>
      </c>
      <c r="K35" s="26">
        <v>20</v>
      </c>
      <c r="L35" s="29">
        <v>2000</v>
      </c>
      <c r="M35" s="29">
        <v>300</v>
      </c>
      <c r="N35" s="26" t="s">
        <v>34</v>
      </c>
    </row>
    <row r="36" spans="1:14" x14ac:dyDescent="0.3">
      <c r="A36" s="34" t="s">
        <v>79</v>
      </c>
      <c r="B36" s="22" t="s">
        <v>169</v>
      </c>
      <c r="C36" s="22" t="s">
        <v>37</v>
      </c>
      <c r="D36" s="22" t="s">
        <v>16</v>
      </c>
      <c r="E36" s="23">
        <v>45383</v>
      </c>
      <c r="F36" s="23">
        <v>45388</v>
      </c>
      <c r="G36" s="24" t="s">
        <v>278</v>
      </c>
      <c r="H36" s="22" t="s">
        <v>17</v>
      </c>
      <c r="I36" s="22">
        <v>1</v>
      </c>
      <c r="J36" s="25">
        <v>40000</v>
      </c>
      <c r="K36" s="22">
        <v>15</v>
      </c>
      <c r="L36" s="25">
        <v>34000</v>
      </c>
      <c r="M36" s="25">
        <v>4500</v>
      </c>
      <c r="N36" s="22" t="s">
        <v>38</v>
      </c>
    </row>
    <row r="37" spans="1:14" x14ac:dyDescent="0.3">
      <c r="A37" s="35" t="s">
        <v>80</v>
      </c>
      <c r="B37" s="26" t="s">
        <v>170</v>
      </c>
      <c r="C37" s="26" t="s">
        <v>41</v>
      </c>
      <c r="D37" s="26" t="s">
        <v>42</v>
      </c>
      <c r="E37" s="27">
        <v>45390</v>
      </c>
      <c r="F37" s="27">
        <v>45394</v>
      </c>
      <c r="G37" s="27" t="s">
        <v>279</v>
      </c>
      <c r="H37" s="26" t="s">
        <v>22</v>
      </c>
      <c r="I37" s="26">
        <v>2</v>
      </c>
      <c r="J37" s="29">
        <v>8000</v>
      </c>
      <c r="K37" s="26">
        <v>0</v>
      </c>
      <c r="L37" s="29">
        <v>16000</v>
      </c>
      <c r="M37" s="29">
        <v>2500</v>
      </c>
      <c r="N37" s="26" t="s">
        <v>18</v>
      </c>
    </row>
    <row r="38" spans="1:14" x14ac:dyDescent="0.3">
      <c r="A38" s="34" t="s">
        <v>81</v>
      </c>
      <c r="B38" s="22" t="s">
        <v>171</v>
      </c>
      <c r="C38" s="22" t="s">
        <v>45</v>
      </c>
      <c r="D38" s="22" t="s">
        <v>16</v>
      </c>
      <c r="E38" s="23">
        <v>45397</v>
      </c>
      <c r="F38" s="23">
        <v>45400</v>
      </c>
      <c r="G38" s="24" t="s">
        <v>275</v>
      </c>
      <c r="H38" s="22" t="s">
        <v>28</v>
      </c>
      <c r="I38" s="22">
        <v>1</v>
      </c>
      <c r="J38" s="25">
        <v>25000</v>
      </c>
      <c r="K38" s="22">
        <v>10</v>
      </c>
      <c r="L38" s="25">
        <v>22500</v>
      </c>
      <c r="M38" s="25">
        <v>4000</v>
      </c>
      <c r="N38" s="22" t="s">
        <v>23</v>
      </c>
    </row>
    <row r="39" spans="1:14" x14ac:dyDescent="0.3">
      <c r="A39" s="35" t="s">
        <v>82</v>
      </c>
      <c r="B39" s="26" t="s">
        <v>172</v>
      </c>
      <c r="C39" s="26" t="s">
        <v>48</v>
      </c>
      <c r="D39" s="26" t="s">
        <v>42</v>
      </c>
      <c r="E39" s="27">
        <v>45413</v>
      </c>
      <c r="F39" s="27">
        <v>45416</v>
      </c>
      <c r="G39" s="28" t="s">
        <v>281</v>
      </c>
      <c r="H39" s="26" t="s">
        <v>33</v>
      </c>
      <c r="I39" s="26">
        <v>1</v>
      </c>
      <c r="J39" s="29">
        <v>30000</v>
      </c>
      <c r="K39" s="26">
        <v>5</v>
      </c>
      <c r="L39" s="29">
        <v>28500</v>
      </c>
      <c r="M39" s="29">
        <v>3500</v>
      </c>
      <c r="N39" s="26" t="s">
        <v>29</v>
      </c>
    </row>
    <row r="40" spans="1:14" x14ac:dyDescent="0.3">
      <c r="A40" s="34" t="s">
        <v>83</v>
      </c>
      <c r="B40" s="22" t="s">
        <v>173</v>
      </c>
      <c r="C40" s="22" t="s">
        <v>41</v>
      </c>
      <c r="D40" s="22" t="s">
        <v>42</v>
      </c>
      <c r="E40" s="23">
        <v>45390</v>
      </c>
      <c r="F40" s="23">
        <v>45394</v>
      </c>
      <c r="G40" s="24" t="s">
        <v>282</v>
      </c>
      <c r="H40" s="22" t="s">
        <v>22</v>
      </c>
      <c r="I40" s="22">
        <v>2</v>
      </c>
      <c r="J40" s="25">
        <v>8000</v>
      </c>
      <c r="K40" s="22">
        <v>0</v>
      </c>
      <c r="L40" s="25">
        <v>16000</v>
      </c>
      <c r="M40" s="25">
        <v>2500</v>
      </c>
      <c r="N40" s="22" t="s">
        <v>18</v>
      </c>
    </row>
    <row r="41" spans="1:14" x14ac:dyDescent="0.3">
      <c r="A41" s="35" t="s">
        <v>84</v>
      </c>
      <c r="B41" s="26" t="s">
        <v>174</v>
      </c>
      <c r="C41" s="26" t="s">
        <v>45</v>
      </c>
      <c r="D41" s="26" t="s">
        <v>16</v>
      </c>
      <c r="E41" s="27">
        <v>45397</v>
      </c>
      <c r="F41" s="27">
        <v>45400</v>
      </c>
      <c r="G41" s="28" t="s">
        <v>283</v>
      </c>
      <c r="H41" s="26" t="s">
        <v>28</v>
      </c>
      <c r="I41" s="26">
        <v>1</v>
      </c>
      <c r="J41" s="29">
        <v>25000</v>
      </c>
      <c r="K41" s="26">
        <v>10</v>
      </c>
      <c r="L41" s="29">
        <v>22500</v>
      </c>
      <c r="M41" s="29">
        <v>4000</v>
      </c>
      <c r="N41" s="26" t="s">
        <v>23</v>
      </c>
    </row>
    <row r="42" spans="1:14" x14ac:dyDescent="0.3">
      <c r="A42" s="34" t="s">
        <v>85</v>
      </c>
      <c r="B42" s="22" t="s">
        <v>175</v>
      </c>
      <c r="C42" s="22" t="s">
        <v>48</v>
      </c>
      <c r="D42" s="22" t="s">
        <v>42</v>
      </c>
      <c r="E42" s="23">
        <v>45413</v>
      </c>
      <c r="F42" s="23">
        <v>45416</v>
      </c>
      <c r="G42" s="24" t="s">
        <v>263</v>
      </c>
      <c r="H42" s="22" t="s">
        <v>33</v>
      </c>
      <c r="I42" s="22">
        <v>1</v>
      </c>
      <c r="J42" s="25">
        <v>30000</v>
      </c>
      <c r="K42" s="22">
        <v>5</v>
      </c>
      <c r="L42" s="25">
        <v>28500</v>
      </c>
      <c r="M42" s="25">
        <v>3500</v>
      </c>
      <c r="N42" s="22" t="s">
        <v>29</v>
      </c>
    </row>
    <row r="43" spans="1:14" x14ac:dyDescent="0.3">
      <c r="A43" s="35" t="s">
        <v>86</v>
      </c>
      <c r="B43" s="26" t="s">
        <v>176</v>
      </c>
      <c r="C43" s="26" t="s">
        <v>51</v>
      </c>
      <c r="D43" s="26" t="s">
        <v>42</v>
      </c>
      <c r="E43" s="27">
        <v>45422</v>
      </c>
      <c r="F43" s="27">
        <v>45427</v>
      </c>
      <c r="G43" s="28" t="s">
        <v>264</v>
      </c>
      <c r="H43" s="26" t="s">
        <v>17</v>
      </c>
      <c r="I43" s="26">
        <v>1</v>
      </c>
      <c r="J43" s="29">
        <v>35000</v>
      </c>
      <c r="K43" s="26">
        <v>0</v>
      </c>
      <c r="L43" s="29">
        <v>35000</v>
      </c>
      <c r="M43" s="29">
        <v>5000</v>
      </c>
      <c r="N43" s="26" t="s">
        <v>18</v>
      </c>
    </row>
    <row r="44" spans="1:14" x14ac:dyDescent="0.3">
      <c r="A44" s="34" t="s">
        <v>87</v>
      </c>
      <c r="B44" s="22" t="s">
        <v>177</v>
      </c>
      <c r="C44" s="22" t="s">
        <v>54</v>
      </c>
      <c r="D44" s="22" t="s">
        <v>16</v>
      </c>
      <c r="E44" s="23">
        <v>45432</v>
      </c>
      <c r="F44" s="23">
        <v>45435</v>
      </c>
      <c r="G44" s="24" t="s">
        <v>265</v>
      </c>
      <c r="H44" s="22" t="s">
        <v>22</v>
      </c>
      <c r="I44" s="22">
        <v>4</v>
      </c>
      <c r="J44" s="25">
        <v>2000</v>
      </c>
      <c r="K44" s="22">
        <v>20</v>
      </c>
      <c r="L44" s="25">
        <v>6400</v>
      </c>
      <c r="M44" s="25">
        <v>1200</v>
      </c>
      <c r="N44" s="22" t="s">
        <v>34</v>
      </c>
    </row>
    <row r="45" spans="1:14" x14ac:dyDescent="0.3">
      <c r="A45" s="35" t="s">
        <v>88</v>
      </c>
      <c r="B45" s="26" t="s">
        <v>178</v>
      </c>
      <c r="C45" s="26" t="s">
        <v>15</v>
      </c>
      <c r="D45" s="26" t="s">
        <v>16</v>
      </c>
      <c r="E45" s="27">
        <v>45296</v>
      </c>
      <c r="F45" s="27">
        <v>45298</v>
      </c>
      <c r="G45" s="28" t="s">
        <v>293</v>
      </c>
      <c r="H45" s="26" t="s">
        <v>17</v>
      </c>
      <c r="I45" s="26">
        <v>2</v>
      </c>
      <c r="J45" s="29">
        <v>15000</v>
      </c>
      <c r="K45" s="26">
        <v>10</v>
      </c>
      <c r="L45" s="29">
        <v>27000</v>
      </c>
      <c r="M45" s="29">
        <v>3500</v>
      </c>
      <c r="N45" s="26" t="s">
        <v>18</v>
      </c>
    </row>
    <row r="46" spans="1:14" x14ac:dyDescent="0.3">
      <c r="A46" s="34" t="s">
        <v>89</v>
      </c>
      <c r="B46" s="22" t="s">
        <v>179</v>
      </c>
      <c r="C46" s="22" t="s">
        <v>21</v>
      </c>
      <c r="D46" s="22" t="s">
        <v>16</v>
      </c>
      <c r="E46" s="23">
        <v>45332</v>
      </c>
      <c r="F46" s="23">
        <v>45336</v>
      </c>
      <c r="G46" s="24" t="s">
        <v>270</v>
      </c>
      <c r="H46" s="22" t="s">
        <v>22</v>
      </c>
      <c r="I46" s="22">
        <v>1</v>
      </c>
      <c r="J46" s="25">
        <v>50000</v>
      </c>
      <c r="K46" s="22">
        <v>5</v>
      </c>
      <c r="L46" s="25">
        <v>47500</v>
      </c>
      <c r="M46" s="25">
        <v>6000</v>
      </c>
      <c r="N46" s="22" t="s">
        <v>23</v>
      </c>
    </row>
    <row r="47" spans="1:14" x14ac:dyDescent="0.3">
      <c r="A47" s="35" t="s">
        <v>90</v>
      </c>
      <c r="B47" s="26" t="s">
        <v>180</v>
      </c>
      <c r="C47" s="26" t="s">
        <v>26</v>
      </c>
      <c r="D47" s="26" t="s">
        <v>27</v>
      </c>
      <c r="E47" s="27">
        <v>45354</v>
      </c>
      <c r="F47" s="27">
        <v>45356</v>
      </c>
      <c r="G47" s="28" t="s">
        <v>268</v>
      </c>
      <c r="H47" s="26" t="s">
        <v>28</v>
      </c>
      <c r="I47" s="26">
        <v>3</v>
      </c>
      <c r="J47" s="29">
        <v>2000</v>
      </c>
      <c r="K47" s="26">
        <v>0</v>
      </c>
      <c r="L47" s="29">
        <v>6000</v>
      </c>
      <c r="M47" s="29">
        <v>800</v>
      </c>
      <c r="N47" s="26" t="s">
        <v>29</v>
      </c>
    </row>
    <row r="48" spans="1:14" x14ac:dyDescent="0.3">
      <c r="A48" s="34" t="s">
        <v>91</v>
      </c>
      <c r="B48" s="22" t="s">
        <v>181</v>
      </c>
      <c r="C48" s="22" t="s">
        <v>32</v>
      </c>
      <c r="D48" s="22" t="s">
        <v>27</v>
      </c>
      <c r="E48" s="23">
        <v>45371</v>
      </c>
      <c r="F48" s="23">
        <v>45373</v>
      </c>
      <c r="G48" s="24" t="s">
        <v>269</v>
      </c>
      <c r="H48" s="22" t="s">
        <v>33</v>
      </c>
      <c r="I48" s="22">
        <v>1</v>
      </c>
      <c r="J48" s="25">
        <v>2500</v>
      </c>
      <c r="K48" s="22">
        <v>20</v>
      </c>
      <c r="L48" s="25">
        <v>2000</v>
      </c>
      <c r="M48" s="25">
        <v>300</v>
      </c>
      <c r="N48" s="22" t="s">
        <v>34</v>
      </c>
    </row>
    <row r="49" spans="1:14" x14ac:dyDescent="0.3">
      <c r="A49" s="35" t="s">
        <v>92</v>
      </c>
      <c r="B49" s="26" t="s">
        <v>182</v>
      </c>
      <c r="C49" s="26" t="s">
        <v>37</v>
      </c>
      <c r="D49" s="26" t="s">
        <v>16</v>
      </c>
      <c r="E49" s="27">
        <v>45383</v>
      </c>
      <c r="F49" s="27">
        <v>45388</v>
      </c>
      <c r="G49" s="28" t="s">
        <v>270</v>
      </c>
      <c r="H49" s="26" t="s">
        <v>17</v>
      </c>
      <c r="I49" s="26">
        <v>1</v>
      </c>
      <c r="J49" s="29">
        <v>40000</v>
      </c>
      <c r="K49" s="26">
        <v>15</v>
      </c>
      <c r="L49" s="29">
        <v>34000</v>
      </c>
      <c r="M49" s="29">
        <v>4500</v>
      </c>
      <c r="N49" s="26" t="s">
        <v>38</v>
      </c>
    </row>
    <row r="50" spans="1:14" x14ac:dyDescent="0.3">
      <c r="A50" s="34" t="s">
        <v>93</v>
      </c>
      <c r="B50" s="22" t="s">
        <v>183</v>
      </c>
      <c r="C50" s="22" t="s">
        <v>41</v>
      </c>
      <c r="D50" s="22" t="s">
        <v>42</v>
      </c>
      <c r="E50" s="23">
        <v>45390</v>
      </c>
      <c r="F50" s="23">
        <v>45394</v>
      </c>
      <c r="G50" s="24" t="s">
        <v>271</v>
      </c>
      <c r="H50" s="22" t="s">
        <v>22</v>
      </c>
      <c r="I50" s="22">
        <v>2</v>
      </c>
      <c r="J50" s="25">
        <v>8000</v>
      </c>
      <c r="K50" s="22">
        <v>0</v>
      </c>
      <c r="L50" s="25">
        <v>16000</v>
      </c>
      <c r="M50" s="25">
        <v>2500</v>
      </c>
      <c r="N50" s="22" t="s">
        <v>18</v>
      </c>
    </row>
    <row r="51" spans="1:14" x14ac:dyDescent="0.3">
      <c r="A51" s="35" t="s">
        <v>94</v>
      </c>
      <c r="B51" s="26" t="s">
        <v>184</v>
      </c>
      <c r="C51" s="26" t="s">
        <v>45</v>
      </c>
      <c r="D51" s="26" t="s">
        <v>16</v>
      </c>
      <c r="E51" s="27">
        <v>45397</v>
      </c>
      <c r="F51" s="27">
        <v>45400</v>
      </c>
      <c r="G51" s="28" t="s">
        <v>272</v>
      </c>
      <c r="H51" s="26" t="s">
        <v>28</v>
      </c>
      <c r="I51" s="26">
        <v>1</v>
      </c>
      <c r="J51" s="29">
        <v>25000</v>
      </c>
      <c r="K51" s="26">
        <v>10</v>
      </c>
      <c r="L51" s="29">
        <v>22500</v>
      </c>
      <c r="M51" s="29">
        <v>4000</v>
      </c>
      <c r="N51" s="26" t="s">
        <v>23</v>
      </c>
    </row>
    <row r="52" spans="1:14" x14ac:dyDescent="0.3">
      <c r="A52" s="34" t="s">
        <v>95</v>
      </c>
      <c r="B52" s="22" t="s">
        <v>185</v>
      </c>
      <c r="C52" s="22" t="s">
        <v>48</v>
      </c>
      <c r="D52" s="22" t="s">
        <v>42</v>
      </c>
      <c r="E52" s="23">
        <v>45413</v>
      </c>
      <c r="F52" s="23">
        <v>45416</v>
      </c>
      <c r="G52" s="24" t="s">
        <v>273</v>
      </c>
      <c r="H52" s="22" t="s">
        <v>33</v>
      </c>
      <c r="I52" s="22">
        <v>1</v>
      </c>
      <c r="J52" s="25">
        <v>30000</v>
      </c>
      <c r="K52" s="22">
        <v>5</v>
      </c>
      <c r="L52" s="25">
        <v>28500</v>
      </c>
      <c r="M52" s="25">
        <v>3500</v>
      </c>
      <c r="N52" s="22" t="s">
        <v>29</v>
      </c>
    </row>
    <row r="53" spans="1:14" x14ac:dyDescent="0.3">
      <c r="A53" s="35" t="s">
        <v>96</v>
      </c>
      <c r="B53" s="26" t="s">
        <v>186</v>
      </c>
      <c r="C53" s="26" t="s">
        <v>51</v>
      </c>
      <c r="D53" s="26" t="s">
        <v>42</v>
      </c>
      <c r="E53" s="27">
        <v>45422</v>
      </c>
      <c r="F53" s="27">
        <v>45427</v>
      </c>
      <c r="G53" s="28" t="s">
        <v>274</v>
      </c>
      <c r="H53" s="26" t="s">
        <v>17</v>
      </c>
      <c r="I53" s="26">
        <v>1</v>
      </c>
      <c r="J53" s="29">
        <v>35000</v>
      </c>
      <c r="K53" s="26">
        <v>0</v>
      </c>
      <c r="L53" s="29">
        <v>35000</v>
      </c>
      <c r="M53" s="29">
        <v>5000</v>
      </c>
      <c r="N53" s="26" t="s">
        <v>18</v>
      </c>
    </row>
    <row r="54" spans="1:14" x14ac:dyDescent="0.3">
      <c r="A54" s="34" t="s">
        <v>97</v>
      </c>
      <c r="B54" s="22" t="s">
        <v>187</v>
      </c>
      <c r="C54" s="22" t="s">
        <v>54</v>
      </c>
      <c r="D54" s="22" t="s">
        <v>16</v>
      </c>
      <c r="E54" s="23">
        <v>45432</v>
      </c>
      <c r="F54" s="23">
        <v>45435</v>
      </c>
      <c r="G54" s="24" t="s">
        <v>275</v>
      </c>
      <c r="H54" s="22" t="s">
        <v>22</v>
      </c>
      <c r="I54" s="22">
        <v>4</v>
      </c>
      <c r="J54" s="25">
        <v>2000</v>
      </c>
      <c r="K54" s="22">
        <v>20</v>
      </c>
      <c r="L54" s="25">
        <v>6400</v>
      </c>
      <c r="M54" s="25">
        <v>1200</v>
      </c>
      <c r="N54" s="22" t="s">
        <v>34</v>
      </c>
    </row>
    <row r="55" spans="1:14" x14ac:dyDescent="0.3">
      <c r="A55" s="35" t="s">
        <v>98</v>
      </c>
      <c r="B55" s="26" t="s">
        <v>188</v>
      </c>
      <c r="C55" s="26" t="s">
        <v>15</v>
      </c>
      <c r="D55" s="26" t="s">
        <v>16</v>
      </c>
      <c r="E55" s="27">
        <v>45296</v>
      </c>
      <c r="F55" s="27">
        <v>45298</v>
      </c>
      <c r="G55" s="28" t="s">
        <v>276</v>
      </c>
      <c r="H55" s="26" t="s">
        <v>17</v>
      </c>
      <c r="I55" s="26">
        <v>2</v>
      </c>
      <c r="J55" s="29">
        <v>15000</v>
      </c>
      <c r="K55" s="26">
        <v>10</v>
      </c>
      <c r="L55" s="29">
        <v>27000</v>
      </c>
      <c r="M55" s="29">
        <v>3500</v>
      </c>
      <c r="N55" s="26" t="s">
        <v>18</v>
      </c>
    </row>
    <row r="56" spans="1:14" x14ac:dyDescent="0.3">
      <c r="A56" s="34" t="s">
        <v>99</v>
      </c>
      <c r="B56" s="22" t="s">
        <v>189</v>
      </c>
      <c r="C56" s="22" t="s">
        <v>21</v>
      </c>
      <c r="D56" s="22" t="s">
        <v>16</v>
      </c>
      <c r="E56" s="23">
        <v>45332</v>
      </c>
      <c r="F56" s="23">
        <v>45336</v>
      </c>
      <c r="G56" s="24" t="s">
        <v>277</v>
      </c>
      <c r="H56" s="22" t="s">
        <v>22</v>
      </c>
      <c r="I56" s="22">
        <v>1</v>
      </c>
      <c r="J56" s="25">
        <v>50000</v>
      </c>
      <c r="K56" s="22">
        <v>5</v>
      </c>
      <c r="L56" s="25">
        <v>47500</v>
      </c>
      <c r="M56" s="25">
        <v>6000</v>
      </c>
      <c r="N56" s="22" t="s">
        <v>23</v>
      </c>
    </row>
    <row r="57" spans="1:14" x14ac:dyDescent="0.3">
      <c r="A57" s="35" t="s">
        <v>100</v>
      </c>
      <c r="B57" s="26" t="s">
        <v>190</v>
      </c>
      <c r="C57" s="26" t="s">
        <v>26</v>
      </c>
      <c r="D57" s="26" t="s">
        <v>27</v>
      </c>
      <c r="E57" s="27">
        <v>45354</v>
      </c>
      <c r="F57" s="27">
        <v>45356</v>
      </c>
      <c r="G57" s="28" t="s">
        <v>278</v>
      </c>
      <c r="H57" s="26" t="s">
        <v>28</v>
      </c>
      <c r="I57" s="26">
        <v>3</v>
      </c>
      <c r="J57" s="29">
        <v>2000</v>
      </c>
      <c r="K57" s="26">
        <v>0</v>
      </c>
      <c r="L57" s="29">
        <v>6000</v>
      </c>
      <c r="M57" s="29">
        <v>800</v>
      </c>
      <c r="N57" s="26" t="s">
        <v>29</v>
      </c>
    </row>
    <row r="58" spans="1:14" x14ac:dyDescent="0.3">
      <c r="A58" s="34" t="s">
        <v>101</v>
      </c>
      <c r="B58" s="22" t="s">
        <v>191</v>
      </c>
      <c r="C58" s="22" t="s">
        <v>32</v>
      </c>
      <c r="D58" s="22" t="s">
        <v>27</v>
      </c>
      <c r="E58" s="23">
        <v>45371</v>
      </c>
      <c r="F58" s="23">
        <v>45373</v>
      </c>
      <c r="G58" s="23" t="s">
        <v>279</v>
      </c>
      <c r="H58" s="22" t="s">
        <v>33</v>
      </c>
      <c r="I58" s="22">
        <v>1</v>
      </c>
      <c r="J58" s="25">
        <v>2500</v>
      </c>
      <c r="K58" s="22">
        <v>20</v>
      </c>
      <c r="L58" s="25">
        <v>2000</v>
      </c>
      <c r="M58" s="25">
        <v>300</v>
      </c>
      <c r="N58" s="22" t="s">
        <v>34</v>
      </c>
    </row>
    <row r="59" spans="1:14" x14ac:dyDescent="0.3">
      <c r="A59" s="35" t="s">
        <v>102</v>
      </c>
      <c r="B59" s="26" t="s">
        <v>192</v>
      </c>
      <c r="C59" s="26" t="s">
        <v>37</v>
      </c>
      <c r="D59" s="26" t="s">
        <v>16</v>
      </c>
      <c r="E59" s="27">
        <v>45383</v>
      </c>
      <c r="F59" s="27">
        <v>45388</v>
      </c>
      <c r="G59" s="28" t="s">
        <v>280</v>
      </c>
      <c r="H59" s="26" t="s">
        <v>17</v>
      </c>
      <c r="I59" s="26">
        <v>1</v>
      </c>
      <c r="J59" s="29">
        <v>40000</v>
      </c>
      <c r="K59" s="26">
        <v>15</v>
      </c>
      <c r="L59" s="29">
        <v>34000</v>
      </c>
      <c r="M59" s="29">
        <v>4500</v>
      </c>
      <c r="N59" s="26" t="s">
        <v>38</v>
      </c>
    </row>
    <row r="60" spans="1:14" x14ac:dyDescent="0.3">
      <c r="A60" s="34" t="s">
        <v>103</v>
      </c>
      <c r="B60" s="22" t="s">
        <v>193</v>
      </c>
      <c r="C60" s="22" t="s">
        <v>15</v>
      </c>
      <c r="D60" s="22" t="s">
        <v>16</v>
      </c>
      <c r="E60" s="23">
        <v>45296</v>
      </c>
      <c r="F60" s="23">
        <v>45298</v>
      </c>
      <c r="G60" s="24" t="s">
        <v>281</v>
      </c>
      <c r="H60" s="22" t="s">
        <v>17</v>
      </c>
      <c r="I60" s="22">
        <v>2</v>
      </c>
      <c r="J60" s="25">
        <v>15000</v>
      </c>
      <c r="K60" s="22">
        <v>10</v>
      </c>
      <c r="L60" s="25">
        <v>27000</v>
      </c>
      <c r="M60" s="25">
        <v>3500</v>
      </c>
      <c r="N60" s="22" t="s">
        <v>18</v>
      </c>
    </row>
    <row r="61" spans="1:14" x14ac:dyDescent="0.3">
      <c r="A61" s="35" t="s">
        <v>104</v>
      </c>
      <c r="B61" s="26" t="s">
        <v>194</v>
      </c>
      <c r="C61" s="26" t="s">
        <v>21</v>
      </c>
      <c r="D61" s="26" t="s">
        <v>16</v>
      </c>
      <c r="E61" s="27">
        <v>45332</v>
      </c>
      <c r="F61" s="27">
        <v>45336</v>
      </c>
      <c r="G61" s="28" t="s">
        <v>282</v>
      </c>
      <c r="H61" s="26" t="s">
        <v>22</v>
      </c>
      <c r="I61" s="26">
        <v>1</v>
      </c>
      <c r="J61" s="29">
        <v>50000</v>
      </c>
      <c r="K61" s="26">
        <v>5</v>
      </c>
      <c r="L61" s="29">
        <v>47500</v>
      </c>
      <c r="M61" s="29">
        <v>6000</v>
      </c>
      <c r="N61" s="26" t="s">
        <v>23</v>
      </c>
    </row>
    <row r="62" spans="1:14" x14ac:dyDescent="0.3">
      <c r="A62" s="34" t="s">
        <v>105</v>
      </c>
      <c r="B62" s="22" t="s">
        <v>195</v>
      </c>
      <c r="C62" s="22" t="s">
        <v>26</v>
      </c>
      <c r="D62" s="22" t="s">
        <v>27</v>
      </c>
      <c r="E62" s="23">
        <v>45354</v>
      </c>
      <c r="F62" s="23">
        <v>45356</v>
      </c>
      <c r="G62" s="24" t="s">
        <v>293</v>
      </c>
      <c r="H62" s="22" t="s">
        <v>28</v>
      </c>
      <c r="I62" s="22">
        <v>3</v>
      </c>
      <c r="J62" s="25">
        <v>2000</v>
      </c>
      <c r="K62" s="22">
        <v>0</v>
      </c>
      <c r="L62" s="25">
        <v>6000</v>
      </c>
      <c r="M62" s="25">
        <v>800</v>
      </c>
      <c r="N62" s="22" t="s">
        <v>29</v>
      </c>
    </row>
    <row r="63" spans="1:14" x14ac:dyDescent="0.3">
      <c r="A63" s="35" t="s">
        <v>106</v>
      </c>
      <c r="B63" s="26" t="s">
        <v>196</v>
      </c>
      <c r="C63" s="26" t="s">
        <v>32</v>
      </c>
      <c r="D63" s="26" t="s">
        <v>27</v>
      </c>
      <c r="E63" s="27">
        <v>45371</v>
      </c>
      <c r="F63" s="27">
        <v>45373</v>
      </c>
      <c r="G63" s="28" t="s">
        <v>284</v>
      </c>
      <c r="H63" s="26" t="s">
        <v>33</v>
      </c>
      <c r="I63" s="26">
        <v>1</v>
      </c>
      <c r="J63" s="29">
        <v>2500</v>
      </c>
      <c r="K63" s="26">
        <v>20</v>
      </c>
      <c r="L63" s="29">
        <v>2000</v>
      </c>
      <c r="M63" s="29">
        <v>300</v>
      </c>
      <c r="N63" s="26" t="s">
        <v>34</v>
      </c>
    </row>
    <row r="64" spans="1:14" x14ac:dyDescent="0.3">
      <c r="A64" s="34" t="s">
        <v>107</v>
      </c>
      <c r="B64" s="22" t="s">
        <v>197</v>
      </c>
      <c r="C64" s="22" t="s">
        <v>37</v>
      </c>
      <c r="D64" s="22" t="s">
        <v>16</v>
      </c>
      <c r="E64" s="23">
        <v>45383</v>
      </c>
      <c r="F64" s="23">
        <v>45388</v>
      </c>
      <c r="G64" s="24" t="s">
        <v>263</v>
      </c>
      <c r="H64" s="22" t="s">
        <v>17</v>
      </c>
      <c r="I64" s="22">
        <v>1</v>
      </c>
      <c r="J64" s="25">
        <v>40000</v>
      </c>
      <c r="K64" s="22">
        <v>15</v>
      </c>
      <c r="L64" s="25">
        <v>34000</v>
      </c>
      <c r="M64" s="25">
        <v>4500</v>
      </c>
      <c r="N64" s="22" t="s">
        <v>38</v>
      </c>
    </row>
    <row r="65" spans="1:14" x14ac:dyDescent="0.3">
      <c r="A65" s="35" t="s">
        <v>108</v>
      </c>
      <c r="B65" s="26" t="s">
        <v>198</v>
      </c>
      <c r="C65" s="26" t="s">
        <v>41</v>
      </c>
      <c r="D65" s="26" t="s">
        <v>42</v>
      </c>
      <c r="E65" s="27">
        <v>45390</v>
      </c>
      <c r="F65" s="27">
        <v>45394</v>
      </c>
      <c r="G65" s="28" t="s">
        <v>264</v>
      </c>
      <c r="H65" s="26" t="s">
        <v>22</v>
      </c>
      <c r="I65" s="26">
        <v>2</v>
      </c>
      <c r="J65" s="29">
        <v>8000</v>
      </c>
      <c r="K65" s="26">
        <v>0</v>
      </c>
      <c r="L65" s="29">
        <v>16000</v>
      </c>
      <c r="M65" s="29">
        <v>2500</v>
      </c>
      <c r="N65" s="26" t="s">
        <v>18</v>
      </c>
    </row>
    <row r="66" spans="1:14" x14ac:dyDescent="0.3">
      <c r="A66" s="34" t="s">
        <v>109</v>
      </c>
      <c r="B66" s="22" t="s">
        <v>199</v>
      </c>
      <c r="C66" s="22" t="s">
        <v>45</v>
      </c>
      <c r="D66" s="22" t="s">
        <v>16</v>
      </c>
      <c r="E66" s="23">
        <v>45397</v>
      </c>
      <c r="F66" s="23">
        <v>45400</v>
      </c>
      <c r="G66" s="24" t="s">
        <v>265</v>
      </c>
      <c r="H66" s="22" t="s">
        <v>28</v>
      </c>
      <c r="I66" s="22">
        <v>1</v>
      </c>
      <c r="J66" s="25">
        <v>25000</v>
      </c>
      <c r="K66" s="22">
        <v>10</v>
      </c>
      <c r="L66" s="25">
        <v>22500</v>
      </c>
      <c r="M66" s="25">
        <v>4000</v>
      </c>
      <c r="N66" s="22" t="s">
        <v>23</v>
      </c>
    </row>
    <row r="67" spans="1:14" x14ac:dyDescent="0.3">
      <c r="A67" s="35" t="s">
        <v>110</v>
      </c>
      <c r="B67" s="26" t="s">
        <v>200</v>
      </c>
      <c r="C67" s="26" t="s">
        <v>48</v>
      </c>
      <c r="D67" s="26" t="s">
        <v>42</v>
      </c>
      <c r="E67" s="27">
        <v>45413</v>
      </c>
      <c r="F67" s="27">
        <v>45416</v>
      </c>
      <c r="G67" s="28" t="s">
        <v>266</v>
      </c>
      <c r="H67" s="26" t="s">
        <v>33</v>
      </c>
      <c r="I67" s="26">
        <v>1</v>
      </c>
      <c r="J67" s="29">
        <v>30000</v>
      </c>
      <c r="K67" s="26">
        <v>5</v>
      </c>
      <c r="L67" s="29">
        <v>28500</v>
      </c>
      <c r="M67" s="29">
        <v>3500</v>
      </c>
      <c r="N67" s="26" t="s">
        <v>29</v>
      </c>
    </row>
    <row r="68" spans="1:14" x14ac:dyDescent="0.3">
      <c r="A68" s="34" t="s">
        <v>111</v>
      </c>
      <c r="B68" s="22" t="s">
        <v>201</v>
      </c>
      <c r="C68" s="22" t="s">
        <v>51</v>
      </c>
      <c r="D68" s="22" t="s">
        <v>42</v>
      </c>
      <c r="E68" s="23">
        <v>45422</v>
      </c>
      <c r="F68" s="23">
        <v>45427</v>
      </c>
      <c r="G68" s="24" t="s">
        <v>267</v>
      </c>
      <c r="H68" s="22" t="s">
        <v>17</v>
      </c>
      <c r="I68" s="22">
        <v>1</v>
      </c>
      <c r="J68" s="25">
        <v>35000</v>
      </c>
      <c r="K68" s="22">
        <v>0</v>
      </c>
      <c r="L68" s="25">
        <v>35000</v>
      </c>
      <c r="M68" s="25">
        <v>5000</v>
      </c>
      <c r="N68" s="22" t="s">
        <v>18</v>
      </c>
    </row>
    <row r="69" spans="1:14" x14ac:dyDescent="0.3">
      <c r="A69" s="35" t="s">
        <v>112</v>
      </c>
      <c r="B69" s="26" t="s">
        <v>202</v>
      </c>
      <c r="C69" s="26" t="s">
        <v>15</v>
      </c>
      <c r="D69" s="26" t="s">
        <v>16</v>
      </c>
      <c r="E69" s="27">
        <v>45296</v>
      </c>
      <c r="F69" s="27">
        <v>45298</v>
      </c>
      <c r="G69" s="28" t="s">
        <v>268</v>
      </c>
      <c r="H69" s="26" t="s">
        <v>17</v>
      </c>
      <c r="I69" s="26">
        <v>2</v>
      </c>
      <c r="J69" s="29">
        <v>15000</v>
      </c>
      <c r="K69" s="26">
        <v>10</v>
      </c>
      <c r="L69" s="29">
        <v>27000</v>
      </c>
      <c r="M69" s="29">
        <v>3500</v>
      </c>
      <c r="N69" s="26" t="s">
        <v>18</v>
      </c>
    </row>
    <row r="70" spans="1:14" x14ac:dyDescent="0.3">
      <c r="A70" s="34" t="s">
        <v>113</v>
      </c>
      <c r="B70" s="22" t="s">
        <v>203</v>
      </c>
      <c r="C70" s="22" t="s">
        <v>21</v>
      </c>
      <c r="D70" s="22" t="s">
        <v>16</v>
      </c>
      <c r="E70" s="23">
        <v>45332</v>
      </c>
      <c r="F70" s="23">
        <v>45336</v>
      </c>
      <c r="G70" s="24" t="s">
        <v>267</v>
      </c>
      <c r="H70" s="22" t="s">
        <v>22</v>
      </c>
      <c r="I70" s="22">
        <v>1</v>
      </c>
      <c r="J70" s="25">
        <v>50000</v>
      </c>
      <c r="K70" s="22">
        <v>5</v>
      </c>
      <c r="L70" s="25">
        <v>47500</v>
      </c>
      <c r="M70" s="25">
        <v>6000</v>
      </c>
      <c r="N70" s="22" t="s">
        <v>23</v>
      </c>
    </row>
    <row r="71" spans="1:14" x14ac:dyDescent="0.3">
      <c r="A71" s="35" t="s">
        <v>114</v>
      </c>
      <c r="B71" s="26" t="s">
        <v>204</v>
      </c>
      <c r="C71" s="26" t="s">
        <v>26</v>
      </c>
      <c r="D71" s="26" t="s">
        <v>27</v>
      </c>
      <c r="E71" s="27">
        <v>45354</v>
      </c>
      <c r="F71" s="27">
        <v>45356</v>
      </c>
      <c r="G71" s="28" t="s">
        <v>270</v>
      </c>
      <c r="H71" s="26" t="s">
        <v>28</v>
      </c>
      <c r="I71" s="26">
        <v>3</v>
      </c>
      <c r="J71" s="29">
        <v>2000</v>
      </c>
      <c r="K71" s="26">
        <v>0</v>
      </c>
      <c r="L71" s="29">
        <v>6000</v>
      </c>
      <c r="M71" s="29">
        <v>800</v>
      </c>
      <c r="N71" s="26" t="s">
        <v>29</v>
      </c>
    </row>
    <row r="72" spans="1:14" x14ac:dyDescent="0.3">
      <c r="A72" s="34" t="s">
        <v>115</v>
      </c>
      <c r="B72" s="22" t="s">
        <v>205</v>
      </c>
      <c r="C72" s="22" t="s">
        <v>32</v>
      </c>
      <c r="D72" s="22" t="s">
        <v>27</v>
      </c>
      <c r="E72" s="23">
        <v>45371</v>
      </c>
      <c r="F72" s="23">
        <v>45373</v>
      </c>
      <c r="G72" s="24" t="s">
        <v>271</v>
      </c>
      <c r="H72" s="22" t="s">
        <v>33</v>
      </c>
      <c r="I72" s="22">
        <v>1</v>
      </c>
      <c r="J72" s="25">
        <v>2500</v>
      </c>
      <c r="K72" s="22">
        <v>20</v>
      </c>
      <c r="L72" s="25">
        <v>2000</v>
      </c>
      <c r="M72" s="25">
        <v>300</v>
      </c>
      <c r="N72" s="22" t="s">
        <v>34</v>
      </c>
    </row>
    <row r="73" spans="1:14" x14ac:dyDescent="0.3">
      <c r="A73" s="35" t="s">
        <v>116</v>
      </c>
      <c r="B73" s="26" t="s">
        <v>206</v>
      </c>
      <c r="C73" s="26" t="s">
        <v>37</v>
      </c>
      <c r="D73" s="26" t="s">
        <v>16</v>
      </c>
      <c r="E73" s="27">
        <v>45383</v>
      </c>
      <c r="F73" s="27">
        <v>45388</v>
      </c>
      <c r="G73" s="28" t="s">
        <v>272</v>
      </c>
      <c r="H73" s="26" t="s">
        <v>17</v>
      </c>
      <c r="I73" s="26">
        <v>1</v>
      </c>
      <c r="J73" s="29">
        <v>40000</v>
      </c>
      <c r="K73" s="26">
        <v>15</v>
      </c>
      <c r="L73" s="29">
        <v>34000</v>
      </c>
      <c r="M73" s="29">
        <v>4500</v>
      </c>
      <c r="N73" s="26" t="s">
        <v>38</v>
      </c>
    </row>
    <row r="74" spans="1:14" x14ac:dyDescent="0.3">
      <c r="A74" s="34" t="s">
        <v>117</v>
      </c>
      <c r="B74" s="22" t="s">
        <v>207</v>
      </c>
      <c r="C74" s="22" t="s">
        <v>15</v>
      </c>
      <c r="D74" s="22" t="s">
        <v>16</v>
      </c>
      <c r="E74" s="23">
        <v>45296</v>
      </c>
      <c r="F74" s="23">
        <v>45298</v>
      </c>
      <c r="G74" s="24" t="s">
        <v>273</v>
      </c>
      <c r="H74" s="22" t="s">
        <v>17</v>
      </c>
      <c r="I74" s="22">
        <v>2</v>
      </c>
      <c r="J74" s="25">
        <v>15000</v>
      </c>
      <c r="K74" s="22">
        <v>10</v>
      </c>
      <c r="L74" s="25">
        <v>27000</v>
      </c>
      <c r="M74" s="25">
        <v>3500</v>
      </c>
      <c r="N74" s="22" t="s">
        <v>18</v>
      </c>
    </row>
    <row r="75" spans="1:14" x14ac:dyDescent="0.3">
      <c r="A75" s="35" t="s">
        <v>118</v>
      </c>
      <c r="B75" s="26" t="s">
        <v>208</v>
      </c>
      <c r="C75" s="26" t="s">
        <v>21</v>
      </c>
      <c r="D75" s="26" t="s">
        <v>16</v>
      </c>
      <c r="E75" s="27">
        <v>45332</v>
      </c>
      <c r="F75" s="27">
        <v>45336</v>
      </c>
      <c r="G75" s="28" t="s">
        <v>272</v>
      </c>
      <c r="H75" s="26" t="s">
        <v>22</v>
      </c>
      <c r="I75" s="26">
        <v>1</v>
      </c>
      <c r="J75" s="29">
        <v>50000</v>
      </c>
      <c r="K75" s="26">
        <v>5</v>
      </c>
      <c r="L75" s="29">
        <v>47500</v>
      </c>
      <c r="M75" s="29">
        <v>6000</v>
      </c>
      <c r="N75" s="26" t="s">
        <v>23</v>
      </c>
    </row>
    <row r="76" spans="1:14" x14ac:dyDescent="0.3">
      <c r="A76" s="34" t="s">
        <v>119</v>
      </c>
      <c r="B76" s="22" t="s">
        <v>209</v>
      </c>
      <c r="C76" s="22" t="s">
        <v>26</v>
      </c>
      <c r="D76" s="22" t="s">
        <v>27</v>
      </c>
      <c r="E76" s="23">
        <v>45354</v>
      </c>
      <c r="F76" s="23">
        <v>45356</v>
      </c>
      <c r="G76" s="24" t="s">
        <v>275</v>
      </c>
      <c r="H76" s="22" t="s">
        <v>28</v>
      </c>
      <c r="I76" s="22">
        <v>3</v>
      </c>
      <c r="J76" s="25">
        <v>2000</v>
      </c>
      <c r="K76" s="22">
        <v>0</v>
      </c>
      <c r="L76" s="25">
        <v>6000</v>
      </c>
      <c r="M76" s="25">
        <v>800</v>
      </c>
      <c r="N76" s="22" t="s">
        <v>29</v>
      </c>
    </row>
    <row r="77" spans="1:14" x14ac:dyDescent="0.3">
      <c r="A77" s="35" t="s">
        <v>120</v>
      </c>
      <c r="B77" s="26" t="s">
        <v>210</v>
      </c>
      <c r="C77" s="26" t="s">
        <v>32</v>
      </c>
      <c r="D77" s="26" t="s">
        <v>27</v>
      </c>
      <c r="E77" s="27">
        <v>45371</v>
      </c>
      <c r="F77" s="27">
        <v>45373</v>
      </c>
      <c r="G77" s="28" t="s">
        <v>280</v>
      </c>
      <c r="H77" s="26" t="s">
        <v>33</v>
      </c>
      <c r="I77" s="26">
        <v>1</v>
      </c>
      <c r="J77" s="29">
        <v>2500</v>
      </c>
      <c r="K77" s="26">
        <v>20</v>
      </c>
      <c r="L77" s="29">
        <v>2000</v>
      </c>
      <c r="M77" s="29">
        <v>300</v>
      </c>
      <c r="N77" s="26" t="s">
        <v>34</v>
      </c>
    </row>
    <row r="78" spans="1:14" x14ac:dyDescent="0.3">
      <c r="A78" s="34" t="s">
        <v>121</v>
      </c>
      <c r="B78" s="22" t="s">
        <v>211</v>
      </c>
      <c r="C78" s="22" t="s">
        <v>37</v>
      </c>
      <c r="D78" s="22" t="s">
        <v>16</v>
      </c>
      <c r="E78" s="23">
        <v>45383</v>
      </c>
      <c r="F78" s="23">
        <v>45388</v>
      </c>
      <c r="G78" s="24" t="s">
        <v>277</v>
      </c>
      <c r="H78" s="22" t="s">
        <v>17</v>
      </c>
      <c r="I78" s="22">
        <v>1</v>
      </c>
      <c r="J78" s="25">
        <v>40000</v>
      </c>
      <c r="K78" s="22">
        <v>15</v>
      </c>
      <c r="L78" s="25">
        <v>34000</v>
      </c>
      <c r="M78" s="25">
        <v>4500</v>
      </c>
      <c r="N78" s="22" t="s">
        <v>38</v>
      </c>
    </row>
    <row r="79" spans="1:14" x14ac:dyDescent="0.3">
      <c r="A79" s="35" t="s">
        <v>122</v>
      </c>
      <c r="B79" s="26" t="s">
        <v>212</v>
      </c>
      <c r="C79" s="26" t="s">
        <v>41</v>
      </c>
      <c r="D79" s="26" t="s">
        <v>42</v>
      </c>
      <c r="E79" s="27">
        <v>45390</v>
      </c>
      <c r="F79" s="27">
        <v>45394</v>
      </c>
      <c r="G79" s="28" t="s">
        <v>278</v>
      </c>
      <c r="H79" s="26" t="s">
        <v>22</v>
      </c>
      <c r="I79" s="26">
        <v>2</v>
      </c>
      <c r="J79" s="29">
        <v>8000</v>
      </c>
      <c r="K79" s="26">
        <v>0</v>
      </c>
      <c r="L79" s="29">
        <v>16000</v>
      </c>
      <c r="M79" s="29">
        <v>2500</v>
      </c>
      <c r="N79" s="26" t="s">
        <v>18</v>
      </c>
    </row>
    <row r="80" spans="1:14" x14ac:dyDescent="0.3">
      <c r="A80" s="34" t="s">
        <v>123</v>
      </c>
      <c r="B80" s="22" t="s">
        <v>213</v>
      </c>
      <c r="C80" s="22" t="s">
        <v>45</v>
      </c>
      <c r="D80" s="22" t="s">
        <v>16</v>
      </c>
      <c r="E80" s="23">
        <v>45397</v>
      </c>
      <c r="F80" s="23">
        <v>45400</v>
      </c>
      <c r="G80" s="23" t="s">
        <v>279</v>
      </c>
      <c r="H80" s="22" t="s">
        <v>28</v>
      </c>
      <c r="I80" s="22">
        <v>1</v>
      </c>
      <c r="J80" s="25">
        <v>25000</v>
      </c>
      <c r="K80" s="22">
        <v>10</v>
      </c>
      <c r="L80" s="25">
        <v>22500</v>
      </c>
      <c r="M80" s="25">
        <v>4000</v>
      </c>
      <c r="N80" s="22" t="s">
        <v>23</v>
      </c>
    </row>
    <row r="81" spans="1:14" x14ac:dyDescent="0.3">
      <c r="A81" s="35" t="s">
        <v>124</v>
      </c>
      <c r="B81" s="26" t="s">
        <v>214</v>
      </c>
      <c r="C81" s="26" t="s">
        <v>48</v>
      </c>
      <c r="D81" s="26" t="s">
        <v>42</v>
      </c>
      <c r="E81" s="27">
        <v>45413</v>
      </c>
      <c r="F81" s="27">
        <v>45416</v>
      </c>
      <c r="G81" s="28" t="s">
        <v>280</v>
      </c>
      <c r="H81" s="26" t="s">
        <v>33</v>
      </c>
      <c r="I81" s="26">
        <v>1</v>
      </c>
      <c r="J81" s="29">
        <v>30000</v>
      </c>
      <c r="K81" s="26">
        <v>5</v>
      </c>
      <c r="L81" s="29">
        <v>28500</v>
      </c>
      <c r="M81" s="29">
        <v>3500</v>
      </c>
      <c r="N81" s="26" t="s">
        <v>29</v>
      </c>
    </row>
    <row r="82" spans="1:14" x14ac:dyDescent="0.3">
      <c r="A82" s="34" t="s">
        <v>125</v>
      </c>
      <c r="B82" s="22" t="s">
        <v>215</v>
      </c>
      <c r="C82" s="22" t="s">
        <v>51</v>
      </c>
      <c r="D82" s="22" t="s">
        <v>42</v>
      </c>
      <c r="E82" s="23">
        <v>45422</v>
      </c>
      <c r="F82" s="23">
        <v>45427</v>
      </c>
      <c r="G82" s="24" t="s">
        <v>281</v>
      </c>
      <c r="H82" s="22" t="s">
        <v>17</v>
      </c>
      <c r="I82" s="22">
        <v>1</v>
      </c>
      <c r="J82" s="25">
        <v>35000</v>
      </c>
      <c r="K82" s="22">
        <v>0</v>
      </c>
      <c r="L82" s="25">
        <v>35000</v>
      </c>
      <c r="M82" s="25">
        <v>5000</v>
      </c>
      <c r="N82" s="22" t="s">
        <v>18</v>
      </c>
    </row>
    <row r="83" spans="1:14" x14ac:dyDescent="0.3">
      <c r="A83" s="35" t="s">
        <v>126</v>
      </c>
      <c r="B83" s="26" t="s">
        <v>216</v>
      </c>
      <c r="C83" s="26" t="s">
        <v>15</v>
      </c>
      <c r="D83" s="26" t="s">
        <v>16</v>
      </c>
      <c r="E83" s="27">
        <v>45296</v>
      </c>
      <c r="F83" s="27">
        <v>45298</v>
      </c>
      <c r="G83" s="28" t="s">
        <v>282</v>
      </c>
      <c r="H83" s="26" t="s">
        <v>17</v>
      </c>
      <c r="I83" s="26">
        <v>2</v>
      </c>
      <c r="J83" s="29">
        <v>15000</v>
      </c>
      <c r="K83" s="26">
        <v>10</v>
      </c>
      <c r="L83" s="29">
        <v>27000</v>
      </c>
      <c r="M83" s="29">
        <v>3500</v>
      </c>
      <c r="N83" s="26" t="s">
        <v>18</v>
      </c>
    </row>
    <row r="84" spans="1:14" x14ac:dyDescent="0.3">
      <c r="A84" s="34" t="s">
        <v>127</v>
      </c>
      <c r="B84" s="22" t="s">
        <v>217</v>
      </c>
      <c r="C84" s="22" t="s">
        <v>21</v>
      </c>
      <c r="D84" s="22" t="s">
        <v>16</v>
      </c>
      <c r="E84" s="23">
        <v>45332</v>
      </c>
      <c r="F84" s="23">
        <v>45336</v>
      </c>
      <c r="G84" s="24" t="s">
        <v>283</v>
      </c>
      <c r="H84" s="22" t="s">
        <v>22</v>
      </c>
      <c r="I84" s="22">
        <v>1</v>
      </c>
      <c r="J84" s="25">
        <v>50000</v>
      </c>
      <c r="K84" s="22">
        <v>5</v>
      </c>
      <c r="L84" s="25">
        <v>47500</v>
      </c>
      <c r="M84" s="25">
        <v>6000</v>
      </c>
      <c r="N84" s="22" t="s">
        <v>23</v>
      </c>
    </row>
    <row r="85" spans="1:14" x14ac:dyDescent="0.3">
      <c r="A85" s="35" t="s">
        <v>128</v>
      </c>
      <c r="B85" s="26" t="s">
        <v>218</v>
      </c>
      <c r="C85" s="26" t="s">
        <v>26</v>
      </c>
      <c r="D85" s="26" t="s">
        <v>27</v>
      </c>
      <c r="E85" s="27">
        <v>45354</v>
      </c>
      <c r="F85" s="27">
        <v>45356</v>
      </c>
      <c r="G85" s="28" t="s">
        <v>284</v>
      </c>
      <c r="H85" s="26" t="s">
        <v>28</v>
      </c>
      <c r="I85" s="26">
        <v>3</v>
      </c>
      <c r="J85" s="29">
        <v>2000</v>
      </c>
      <c r="K85" s="26">
        <v>0</v>
      </c>
      <c r="L85" s="29">
        <v>6000</v>
      </c>
      <c r="M85" s="29">
        <v>800</v>
      </c>
      <c r="N85" s="26" t="s">
        <v>29</v>
      </c>
    </row>
    <row r="86" spans="1:14" x14ac:dyDescent="0.3">
      <c r="A86" s="34" t="s">
        <v>129</v>
      </c>
      <c r="B86" s="22" t="s">
        <v>219</v>
      </c>
      <c r="C86" s="22" t="s">
        <v>32</v>
      </c>
      <c r="D86" s="22" t="s">
        <v>27</v>
      </c>
      <c r="E86" s="23">
        <v>45371</v>
      </c>
      <c r="F86" s="23">
        <v>45373</v>
      </c>
      <c r="G86" s="24" t="s">
        <v>285</v>
      </c>
      <c r="H86" s="22" t="s">
        <v>33</v>
      </c>
      <c r="I86" s="22">
        <v>1</v>
      </c>
      <c r="J86" s="25">
        <v>2500</v>
      </c>
      <c r="K86" s="22">
        <v>20</v>
      </c>
      <c r="L86" s="25">
        <v>2000</v>
      </c>
      <c r="M86" s="25">
        <v>300</v>
      </c>
      <c r="N86" s="22" t="s">
        <v>34</v>
      </c>
    </row>
    <row r="87" spans="1:14" x14ac:dyDescent="0.3">
      <c r="A87" s="35" t="s">
        <v>130</v>
      </c>
      <c r="B87" s="26" t="s">
        <v>220</v>
      </c>
      <c r="C87" s="26" t="s">
        <v>37</v>
      </c>
      <c r="D87" s="26" t="s">
        <v>16</v>
      </c>
      <c r="E87" s="27">
        <v>45383</v>
      </c>
      <c r="F87" s="27">
        <v>45388</v>
      </c>
      <c r="G87" s="24" t="s">
        <v>283</v>
      </c>
      <c r="H87" s="26" t="s">
        <v>17</v>
      </c>
      <c r="I87" s="26">
        <v>1</v>
      </c>
      <c r="J87" s="29">
        <v>40000</v>
      </c>
      <c r="K87" s="26">
        <v>15</v>
      </c>
      <c r="L87" s="29">
        <v>34000</v>
      </c>
      <c r="M87" s="29">
        <v>4500</v>
      </c>
      <c r="N87" s="26" t="s">
        <v>38</v>
      </c>
    </row>
    <row r="88" spans="1:14" x14ac:dyDescent="0.3">
      <c r="A88" s="34" t="s">
        <v>131</v>
      </c>
      <c r="B88" s="22" t="s">
        <v>221</v>
      </c>
      <c r="C88" s="22" t="s">
        <v>41</v>
      </c>
      <c r="D88" s="22" t="s">
        <v>42</v>
      </c>
      <c r="E88" s="23">
        <v>45390</v>
      </c>
      <c r="F88" s="23">
        <v>45394</v>
      </c>
      <c r="G88" s="24" t="s">
        <v>287</v>
      </c>
      <c r="H88" s="22" t="s">
        <v>22</v>
      </c>
      <c r="I88" s="22">
        <v>2</v>
      </c>
      <c r="J88" s="25">
        <v>8000</v>
      </c>
      <c r="K88" s="22">
        <v>0</v>
      </c>
      <c r="L88" s="25">
        <v>16000</v>
      </c>
      <c r="M88" s="25">
        <v>2500</v>
      </c>
      <c r="N88" s="22" t="s">
        <v>18</v>
      </c>
    </row>
    <row r="89" spans="1:14" x14ac:dyDescent="0.3">
      <c r="A89" s="35" t="s">
        <v>132</v>
      </c>
      <c r="B89" s="26" t="s">
        <v>222</v>
      </c>
      <c r="C89" s="26" t="s">
        <v>45</v>
      </c>
      <c r="D89" s="26" t="s">
        <v>16</v>
      </c>
      <c r="E89" s="27">
        <v>45397</v>
      </c>
      <c r="F89" s="27">
        <v>45400</v>
      </c>
      <c r="G89" s="24" t="s">
        <v>292</v>
      </c>
      <c r="H89" s="26" t="s">
        <v>28</v>
      </c>
      <c r="I89" s="26">
        <v>1</v>
      </c>
      <c r="J89" s="29">
        <v>25000</v>
      </c>
      <c r="K89" s="26">
        <v>10</v>
      </c>
      <c r="L89" s="29">
        <v>22500</v>
      </c>
      <c r="M89" s="29">
        <v>4000</v>
      </c>
      <c r="N89" s="26" t="s">
        <v>23</v>
      </c>
    </row>
    <row r="90" spans="1:14" x14ac:dyDescent="0.3">
      <c r="A90" s="34" t="s">
        <v>133</v>
      </c>
      <c r="B90" s="22" t="s">
        <v>223</v>
      </c>
      <c r="C90" s="22" t="s">
        <v>48</v>
      </c>
      <c r="D90" s="22" t="s">
        <v>42</v>
      </c>
      <c r="E90" s="23">
        <v>45413</v>
      </c>
      <c r="F90" s="23">
        <v>45416</v>
      </c>
      <c r="G90" s="30" t="s">
        <v>289</v>
      </c>
      <c r="H90" s="22" t="s">
        <v>33</v>
      </c>
      <c r="I90" s="22">
        <v>1</v>
      </c>
      <c r="J90" s="25">
        <v>30000</v>
      </c>
      <c r="K90" s="22">
        <v>5</v>
      </c>
      <c r="L90" s="25">
        <v>28500</v>
      </c>
      <c r="M90" s="25">
        <v>3500</v>
      </c>
      <c r="N90" s="22" t="s">
        <v>29</v>
      </c>
    </row>
    <row r="91" spans="1:14" x14ac:dyDescent="0.3">
      <c r="A91" s="35" t="s">
        <v>134</v>
      </c>
      <c r="B91" s="26" t="s">
        <v>224</v>
      </c>
      <c r="C91" s="26" t="s">
        <v>51</v>
      </c>
      <c r="D91" s="26" t="s">
        <v>42</v>
      </c>
      <c r="E91" s="27">
        <v>45422</v>
      </c>
      <c r="F91" s="27">
        <v>45427</v>
      </c>
      <c r="G91" s="27" t="s">
        <v>279</v>
      </c>
      <c r="H91" s="26" t="s">
        <v>17</v>
      </c>
      <c r="I91" s="26">
        <v>1</v>
      </c>
      <c r="J91" s="29">
        <v>35000</v>
      </c>
      <c r="K91" s="26">
        <v>0</v>
      </c>
      <c r="L91" s="29">
        <v>35000</v>
      </c>
      <c r="M91" s="29">
        <v>5000</v>
      </c>
      <c r="N91" s="26" t="s">
        <v>18</v>
      </c>
    </row>
    <row r="92" spans="1:14" x14ac:dyDescent="0.3">
      <c r="A92" s="34" t="s">
        <v>135</v>
      </c>
      <c r="B92" s="22" t="s">
        <v>225</v>
      </c>
      <c r="C92" s="22" t="s">
        <v>15</v>
      </c>
      <c r="D92" s="22" t="s">
        <v>16</v>
      </c>
      <c r="E92" s="23">
        <v>45296</v>
      </c>
      <c r="F92" s="23">
        <v>45298</v>
      </c>
      <c r="G92" s="24" t="s">
        <v>280</v>
      </c>
      <c r="H92" s="22" t="s">
        <v>17</v>
      </c>
      <c r="I92" s="22">
        <v>2</v>
      </c>
      <c r="J92" s="25">
        <v>15000</v>
      </c>
      <c r="K92" s="22">
        <v>10</v>
      </c>
      <c r="L92" s="25">
        <v>27000</v>
      </c>
      <c r="M92" s="25">
        <v>3500</v>
      </c>
      <c r="N92" s="22" t="s">
        <v>18</v>
      </c>
    </row>
    <row r="93" spans="1:14" x14ac:dyDescent="0.3">
      <c r="A93" s="35" t="s">
        <v>136</v>
      </c>
      <c r="B93" s="26" t="s">
        <v>226</v>
      </c>
      <c r="C93" s="26" t="s">
        <v>21</v>
      </c>
      <c r="D93" s="26" t="s">
        <v>16</v>
      </c>
      <c r="E93" s="27">
        <v>45332</v>
      </c>
      <c r="F93" s="27">
        <v>45336</v>
      </c>
      <c r="G93" s="28" t="s">
        <v>281</v>
      </c>
      <c r="H93" s="26" t="s">
        <v>22</v>
      </c>
      <c r="I93" s="26">
        <v>1</v>
      </c>
      <c r="J93" s="29">
        <v>50000</v>
      </c>
      <c r="K93" s="26">
        <v>5</v>
      </c>
      <c r="L93" s="29">
        <v>47500</v>
      </c>
      <c r="M93" s="29">
        <v>6000</v>
      </c>
      <c r="N93" s="26" t="s">
        <v>23</v>
      </c>
    </row>
    <row r="94" spans="1:14" x14ac:dyDescent="0.3">
      <c r="A94" s="34" t="s">
        <v>137</v>
      </c>
      <c r="B94" s="22" t="s">
        <v>227</v>
      </c>
      <c r="C94" s="22" t="s">
        <v>26</v>
      </c>
      <c r="D94" s="22" t="s">
        <v>27</v>
      </c>
      <c r="E94" s="23">
        <v>45354</v>
      </c>
      <c r="F94" s="23">
        <v>45356</v>
      </c>
      <c r="G94" s="24" t="s">
        <v>282</v>
      </c>
      <c r="H94" s="22" t="s">
        <v>28</v>
      </c>
      <c r="I94" s="22">
        <v>3</v>
      </c>
      <c r="J94" s="25">
        <v>2000</v>
      </c>
      <c r="K94" s="22">
        <v>0</v>
      </c>
      <c r="L94" s="25">
        <v>6000</v>
      </c>
      <c r="M94" s="25">
        <v>800</v>
      </c>
      <c r="N94" s="22" t="s">
        <v>29</v>
      </c>
    </row>
    <row r="95" spans="1:14" x14ac:dyDescent="0.3">
      <c r="A95" s="35" t="s">
        <v>138</v>
      </c>
      <c r="B95" s="26" t="s">
        <v>228</v>
      </c>
      <c r="C95" s="26" t="s">
        <v>32</v>
      </c>
      <c r="D95" s="26" t="s">
        <v>27</v>
      </c>
      <c r="E95" s="27">
        <v>45371</v>
      </c>
      <c r="F95" s="27">
        <v>45373</v>
      </c>
      <c r="G95" s="28" t="s">
        <v>283</v>
      </c>
      <c r="H95" s="26" t="s">
        <v>33</v>
      </c>
      <c r="I95" s="26">
        <v>1</v>
      </c>
      <c r="J95" s="29">
        <v>2500</v>
      </c>
      <c r="K95" s="26">
        <v>20</v>
      </c>
      <c r="L95" s="29">
        <v>2000</v>
      </c>
      <c r="M95" s="29">
        <v>300</v>
      </c>
      <c r="N95" s="26" t="s">
        <v>34</v>
      </c>
    </row>
    <row r="96" spans="1:14" x14ac:dyDescent="0.3">
      <c r="A96" s="34" t="s">
        <v>139</v>
      </c>
      <c r="B96" s="22" t="s">
        <v>229</v>
      </c>
      <c r="C96" s="22" t="s">
        <v>37</v>
      </c>
      <c r="D96" s="22" t="s">
        <v>16</v>
      </c>
      <c r="E96" s="23">
        <v>45383</v>
      </c>
      <c r="F96" s="23">
        <v>45388</v>
      </c>
      <c r="G96" s="24" t="s">
        <v>284</v>
      </c>
      <c r="H96" s="22" t="s">
        <v>17</v>
      </c>
      <c r="I96" s="22">
        <v>1</v>
      </c>
      <c r="J96" s="25">
        <v>40000</v>
      </c>
      <c r="K96" s="22">
        <v>15</v>
      </c>
      <c r="L96" s="25">
        <v>34000</v>
      </c>
      <c r="M96" s="25">
        <v>4500</v>
      </c>
      <c r="N96" s="22" t="s">
        <v>38</v>
      </c>
    </row>
    <row r="97" spans="1:14" x14ac:dyDescent="0.3">
      <c r="A97" s="35" t="s">
        <v>140</v>
      </c>
      <c r="B97" s="26" t="s">
        <v>230</v>
      </c>
      <c r="C97" s="26" t="s">
        <v>15</v>
      </c>
      <c r="D97" s="26" t="s">
        <v>16</v>
      </c>
      <c r="E97" s="27">
        <v>45296</v>
      </c>
      <c r="F97" s="27">
        <v>45298</v>
      </c>
      <c r="G97" s="28" t="s">
        <v>285</v>
      </c>
      <c r="H97" s="26" t="s">
        <v>17</v>
      </c>
      <c r="I97" s="26">
        <v>2</v>
      </c>
      <c r="J97" s="29">
        <v>15000</v>
      </c>
      <c r="K97" s="26">
        <v>10</v>
      </c>
      <c r="L97" s="29">
        <v>27000</v>
      </c>
      <c r="M97" s="29">
        <v>3500</v>
      </c>
      <c r="N97" s="26" t="s">
        <v>18</v>
      </c>
    </row>
    <row r="98" spans="1:14" x14ac:dyDescent="0.3">
      <c r="A98" s="34" t="s">
        <v>141</v>
      </c>
      <c r="B98" s="22" t="s">
        <v>231</v>
      </c>
      <c r="C98" s="22" t="s">
        <v>21</v>
      </c>
      <c r="D98" s="22" t="s">
        <v>16</v>
      </c>
      <c r="E98" s="23">
        <v>45332</v>
      </c>
      <c r="F98" s="23">
        <v>45336</v>
      </c>
      <c r="G98" s="24" t="s">
        <v>284</v>
      </c>
      <c r="H98" s="22" t="s">
        <v>22</v>
      </c>
      <c r="I98" s="22">
        <v>1</v>
      </c>
      <c r="J98" s="25">
        <v>50000</v>
      </c>
      <c r="K98" s="22">
        <v>5</v>
      </c>
      <c r="L98" s="25">
        <v>47500</v>
      </c>
      <c r="M98" s="25">
        <v>6000</v>
      </c>
      <c r="N98" s="22" t="s">
        <v>23</v>
      </c>
    </row>
    <row r="99" spans="1:14" x14ac:dyDescent="0.3">
      <c r="A99" s="35" t="s">
        <v>142</v>
      </c>
      <c r="B99" s="26" t="s">
        <v>232</v>
      </c>
      <c r="C99" s="26" t="s">
        <v>26</v>
      </c>
      <c r="D99" s="26" t="s">
        <v>27</v>
      </c>
      <c r="E99" s="27">
        <v>45354</v>
      </c>
      <c r="F99" s="27">
        <v>45356</v>
      </c>
      <c r="G99" s="28" t="s">
        <v>287</v>
      </c>
      <c r="H99" s="26" t="s">
        <v>28</v>
      </c>
      <c r="I99" s="26">
        <v>3</v>
      </c>
      <c r="J99" s="29">
        <v>2000</v>
      </c>
      <c r="K99" s="26">
        <v>0</v>
      </c>
      <c r="L99" s="29">
        <v>6000</v>
      </c>
      <c r="M99" s="29">
        <v>800</v>
      </c>
      <c r="N99" s="26" t="s">
        <v>29</v>
      </c>
    </row>
    <row r="100" spans="1:14" x14ac:dyDescent="0.3">
      <c r="A100" s="34" t="s">
        <v>143</v>
      </c>
      <c r="B100" s="22" t="s">
        <v>233</v>
      </c>
      <c r="C100" s="22" t="s">
        <v>32</v>
      </c>
      <c r="D100" s="22" t="s">
        <v>27</v>
      </c>
      <c r="E100" s="23">
        <v>45371</v>
      </c>
      <c r="F100" s="23">
        <v>45373</v>
      </c>
      <c r="G100" s="24" t="s">
        <v>288</v>
      </c>
      <c r="H100" s="22" t="s">
        <v>33</v>
      </c>
      <c r="I100" s="22">
        <v>1</v>
      </c>
      <c r="J100" s="25">
        <v>2500</v>
      </c>
      <c r="K100" s="22">
        <v>20</v>
      </c>
      <c r="L100" s="25">
        <v>2000</v>
      </c>
      <c r="M100" s="25">
        <v>300</v>
      </c>
      <c r="N100" s="22" t="s">
        <v>34</v>
      </c>
    </row>
    <row r="101" spans="1:14" x14ac:dyDescent="0.3">
      <c r="A101" s="36" t="s">
        <v>144</v>
      </c>
      <c r="B101" s="31" t="s">
        <v>234</v>
      </c>
      <c r="C101" s="31" t="s">
        <v>48</v>
      </c>
      <c r="D101" s="31" t="s">
        <v>42</v>
      </c>
      <c r="E101" s="32">
        <v>45413</v>
      </c>
      <c r="F101" s="32">
        <v>45416</v>
      </c>
      <c r="G101" s="42" t="s">
        <v>293</v>
      </c>
      <c r="H101" s="31" t="s">
        <v>33</v>
      </c>
      <c r="I101" s="31">
        <v>1</v>
      </c>
      <c r="J101" s="33">
        <v>30000</v>
      </c>
      <c r="K101" s="31">
        <v>5</v>
      </c>
      <c r="L101" s="33">
        <v>28500</v>
      </c>
      <c r="M101" s="33">
        <v>3500</v>
      </c>
      <c r="N101" s="31" t="s">
        <v>29</v>
      </c>
    </row>
    <row r="102" spans="1:14" x14ac:dyDescent="0.3">
      <c r="A102" s="1"/>
      <c r="B102" s="1"/>
      <c r="C102" s="1"/>
      <c r="D102" s="1"/>
      <c r="E102" s="3"/>
      <c r="F102" s="3"/>
      <c r="G102" s="3"/>
      <c r="H102" s="1"/>
      <c r="I102" s="1"/>
      <c r="J102" s="4"/>
      <c r="K102" s="1"/>
      <c r="L102" s="4"/>
      <c r="M102" s="4"/>
      <c r="N102" s="1"/>
    </row>
    <row r="103" spans="1:14" x14ac:dyDescent="0.3">
      <c r="A103" s="1"/>
      <c r="B103" s="1"/>
      <c r="C103" s="1"/>
      <c r="D103" s="1"/>
      <c r="E103" s="3"/>
      <c r="F103" s="3"/>
      <c r="G103" s="3"/>
      <c r="H103" s="1"/>
      <c r="I103" s="1"/>
      <c r="J103" s="4"/>
      <c r="K103" s="1"/>
      <c r="L103" s="4"/>
      <c r="M103" s="4"/>
      <c r="N103" s="1"/>
    </row>
    <row r="104" spans="1:14" x14ac:dyDescent="0.3">
      <c r="A104" s="1"/>
      <c r="B104" s="1"/>
      <c r="C104" s="1"/>
      <c r="D104" s="1"/>
      <c r="E104" s="3"/>
      <c r="F104" s="3"/>
      <c r="G104" s="3"/>
      <c r="H104" s="1"/>
      <c r="I104" s="1"/>
      <c r="J104" s="4"/>
      <c r="K104" s="1"/>
      <c r="L104" s="4"/>
      <c r="M104" s="4"/>
      <c r="N104" s="1"/>
    </row>
    <row r="105" spans="1:14" x14ac:dyDescent="0.3">
      <c r="A105" s="1"/>
      <c r="B105" s="1"/>
      <c r="C105" s="1"/>
      <c r="D105" s="1"/>
      <c r="E105" s="3"/>
      <c r="F105" s="3"/>
      <c r="G105" s="3"/>
      <c r="H105" s="1"/>
      <c r="I105" s="1"/>
      <c r="J105" s="4"/>
      <c r="K105" s="1"/>
      <c r="L105" s="4"/>
      <c r="M105" s="4"/>
      <c r="N105" s="1"/>
    </row>
  </sheetData>
  <phoneticPr fontId="1"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C09A3-533D-40F8-8A72-DF9C8B920568}">
  <dimension ref="C3:M26"/>
  <sheetViews>
    <sheetView topLeftCell="A2" workbookViewId="0">
      <selection activeCell="C15" sqref="C15"/>
    </sheetView>
  </sheetViews>
  <sheetFormatPr defaultRowHeight="14.4" x14ac:dyDescent="0.3"/>
  <cols>
    <col min="3" max="3" width="18.77734375" bestFit="1" customWidth="1"/>
    <col min="4" max="4" width="11.109375" bestFit="1" customWidth="1"/>
    <col min="6" max="6" width="15.21875" bestFit="1" customWidth="1"/>
    <col min="7" max="7" width="14" bestFit="1" customWidth="1"/>
    <col min="9" max="9" width="11.109375" bestFit="1" customWidth="1"/>
    <col min="10" max="10" width="10" bestFit="1" customWidth="1"/>
    <col min="12" max="12" width="13.88671875" bestFit="1" customWidth="1"/>
    <col min="13" max="13" width="10.21875" bestFit="1" customWidth="1"/>
  </cols>
  <sheetData>
    <row r="3" spans="3:13" ht="13.2" customHeight="1" x14ac:dyDescent="0.3"/>
    <row r="4" spans="3:13" ht="14.4" customHeight="1" x14ac:dyDescent="0.6">
      <c r="D4" s="7"/>
      <c r="G4" s="8"/>
    </row>
    <row r="5" spans="3:13" ht="15.6" x14ac:dyDescent="0.3">
      <c r="C5" s="12" t="s">
        <v>242</v>
      </c>
      <c r="D5" s="6"/>
      <c r="F5" s="9" t="s">
        <v>243</v>
      </c>
      <c r="I5" s="10" t="s">
        <v>244</v>
      </c>
      <c r="L5" s="11" t="s">
        <v>247</v>
      </c>
    </row>
    <row r="7" spans="3:13" x14ac:dyDescent="0.3">
      <c r="C7" s="43" t="s">
        <v>235</v>
      </c>
      <c r="D7" s="15">
        <f>SUM('Raw Data'!L2:L101)</f>
        <v>2307500</v>
      </c>
      <c r="F7" s="43" t="s">
        <v>6</v>
      </c>
      <c r="G7" s="43" t="s">
        <v>239</v>
      </c>
      <c r="I7" s="43" t="s">
        <v>6</v>
      </c>
      <c r="J7" s="43" t="s">
        <v>11</v>
      </c>
      <c r="L7" s="43" t="s">
        <v>240</v>
      </c>
      <c r="M7" s="43" t="s">
        <v>241</v>
      </c>
    </row>
    <row r="8" spans="3:13" x14ac:dyDescent="0.3">
      <c r="C8" s="43" t="s">
        <v>236</v>
      </c>
      <c r="D8" s="15">
        <f>SUM('Raw Data'!M2:M101)</f>
        <v>316200</v>
      </c>
      <c r="F8" s="14" t="str" cm="1">
        <f t="array" ref="F8:F11">_xlfn.UNIQUE('Raw Data'!H2:H101)</f>
        <v>North</v>
      </c>
      <c r="G8" s="15">
        <f>SUMIF('Raw Data'!$H$2:$H$101,F8,'Raw Data'!$L$2:$L$101)</f>
        <v>978000</v>
      </c>
      <c r="I8" s="14" t="str" cm="1">
        <f t="array" ref="I8:I11">_xlfn.UNIQUE('Raw Data'!H2:H101)</f>
        <v>North</v>
      </c>
      <c r="J8" s="15">
        <f>SUMIF('Raw Data'!$H$2:$H$101,F8,'Raw Data'!$M$2:$M$101)</f>
        <v>131500</v>
      </c>
      <c r="L8" s="14" t="str" cm="1">
        <f t="array" ref="L8:L12">_xlfn.UNIQUE('Raw Data'!N2:N101)</f>
        <v>UPI</v>
      </c>
      <c r="M8" s="14" cm="1">
        <f t="array" ref="M8">COUNTA(_xlfn.UNIQUE(_xlfn._xlws.FILTER('Raw Data'!B$2:B$101, 'Raw Data'!N$2:N$101=L8)))</f>
        <v>29</v>
      </c>
    </row>
    <row r="9" spans="3:13" x14ac:dyDescent="0.3">
      <c r="F9" s="14" t="str">
        <v>South</v>
      </c>
      <c r="G9" s="15">
        <f>SUMIF('Raw Data'!$H$2:$H$101,F9,'Raw Data'!$L$2:$L$101)</f>
        <v>746000</v>
      </c>
      <c r="I9" s="14" t="str">
        <v>South</v>
      </c>
      <c r="J9" s="15">
        <f>SUMIF('Raw Data'!$H$2:$H$101,F9,'Raw Data'!$M$2:$M$101)</f>
        <v>100500</v>
      </c>
      <c r="L9" s="14" t="str">
        <v>Credit Card</v>
      </c>
      <c r="M9" s="14" cm="1">
        <f t="array" ref="M9">COUNTA(_xlfn.UNIQUE(_xlfn._xlws.FILTER('Raw Data'!B$2:B$101, 'Raw Data'!N$2:N$101=L9)))</f>
        <v>21</v>
      </c>
    </row>
    <row r="10" spans="3:13" x14ac:dyDescent="0.3">
      <c r="C10" s="43" t="s">
        <v>237</v>
      </c>
      <c r="D10" s="16">
        <f>AVERAGE('Raw Data'!L2:L101)</f>
        <v>23075</v>
      </c>
      <c r="F10" s="14" t="str">
        <v>West</v>
      </c>
      <c r="G10" s="15">
        <f>SUMIF('Raw Data'!$H$2:$H$101,F10,'Raw Data'!$L$2:$L$101)</f>
        <v>274500</v>
      </c>
      <c r="I10" s="14" t="str">
        <v>West</v>
      </c>
      <c r="J10" s="16">
        <f>SUMIF('Raw Data'!$H$2:$H$101,F10,'Raw Data'!$M$2:$M$101)</f>
        <v>45600</v>
      </c>
      <c r="L10" s="14" t="str">
        <v>COD</v>
      </c>
      <c r="M10" s="14" cm="1">
        <f t="array" ref="M10">COUNTA(_xlfn.UNIQUE(_xlfn._xlws.FILTER('Raw Data'!B$2:B$101, 'Raw Data'!N$2:N$101=L10)))</f>
        <v>22</v>
      </c>
    </row>
    <row r="11" spans="3:13" x14ac:dyDescent="0.3">
      <c r="C11" s="43" t="s">
        <v>238</v>
      </c>
      <c r="D11" s="14">
        <f>SUM('Raw Data'!I2:I101)</f>
        <v>160</v>
      </c>
      <c r="F11" s="16" t="str">
        <v>East</v>
      </c>
      <c r="G11" s="15">
        <f>SUMIF('Raw Data'!$H$2:$H$101,F11,'Raw Data'!$L$2:$L$101)</f>
        <v>309000</v>
      </c>
      <c r="I11" s="14" t="str">
        <v>East</v>
      </c>
      <c r="J11" s="16">
        <f>SUMIF('Raw Data'!$H$2:$H$101,F11,'Raw Data'!$M$2:$M$101)</f>
        <v>38600</v>
      </c>
      <c r="L11" s="14" t="str">
        <v>Wallet</v>
      </c>
      <c r="M11" s="14" cm="1">
        <f t="array" ref="M11">COUNTA(_xlfn.UNIQUE(_xlfn._xlws.FILTER('Raw Data'!B$2:B$101, 'Raw Data'!N$2:N$101=L11)))</f>
        <v>17</v>
      </c>
    </row>
    <row r="12" spans="3:13" x14ac:dyDescent="0.3">
      <c r="L12" s="14" t="str">
        <v>Debit Card</v>
      </c>
      <c r="M12" s="14" cm="1">
        <f t="array" ref="M12">COUNTA(_xlfn.UNIQUE(_xlfn._xlws.FILTER('Raw Data'!B$2:B$101, 'Raw Data'!N$2:N$101=L12)))</f>
        <v>11</v>
      </c>
    </row>
    <row r="14" spans="3:13" ht="15.6" x14ac:dyDescent="0.3">
      <c r="F14" s="12" t="s">
        <v>245</v>
      </c>
      <c r="I14" s="13" t="s">
        <v>246</v>
      </c>
      <c r="L14" s="17" t="s">
        <v>252</v>
      </c>
    </row>
    <row r="16" spans="3:13" x14ac:dyDescent="0.3">
      <c r="F16" s="43" t="s">
        <v>3</v>
      </c>
      <c r="G16" s="43" t="s">
        <v>239</v>
      </c>
      <c r="I16" s="43" t="s">
        <v>2</v>
      </c>
      <c r="J16" s="43" t="s">
        <v>11</v>
      </c>
      <c r="L16" s="43" t="s">
        <v>2</v>
      </c>
      <c r="M16" s="43" t="s">
        <v>7</v>
      </c>
    </row>
    <row r="17" spans="6:13" x14ac:dyDescent="0.3">
      <c r="F17" s="14" t="str" cm="1">
        <f t="array" ref="F17:F19">_xlfn.UNIQUE('Raw Data'!D2:D101)</f>
        <v>Electronics</v>
      </c>
      <c r="G17" s="15">
        <f>SUMIF('Raw Data'!$D$2:$D$101,F17,'Raw Data'!$L$2:$L$101)</f>
        <v>1502500</v>
      </c>
      <c r="I17" s="14" t="str" cm="1">
        <f t="array" ref="I17:I26">_xlfn.UNIQUE('Raw Data'!C2:C101)</f>
        <v>Mobile</v>
      </c>
      <c r="J17" s="16">
        <f>SUMIF('Raw Data'!$C$2:$C$101,I17,'Raw Data'!$M$2:$M$101)</f>
        <v>42000</v>
      </c>
      <c r="L17" s="14" t="str" cm="1">
        <f t="array" ref="L17:L26">_xlfn.UNIQUE('Raw Data'!C2:C101)</f>
        <v>Mobile</v>
      </c>
      <c r="M17" s="14">
        <f>SUMIF('Raw Data'!$C$2:$C$101, L17, 'Raw Data'!$I$2:$I$101)</f>
        <v>24</v>
      </c>
    </row>
    <row r="18" spans="6:13" x14ac:dyDescent="0.3">
      <c r="F18" s="14" t="str">
        <v>Fashion</v>
      </c>
      <c r="G18" s="16">
        <f>SUMIF('Raw Data'!$D$2:$D$101,F18,'Raw Data'!$L$2:$L$101)</f>
        <v>96000</v>
      </c>
      <c r="I18" s="14" t="str">
        <v>Laptop</v>
      </c>
      <c r="J18" s="16">
        <f>SUMIF('Raw Data'!$C$2:$C$101,I18,'Raw Data'!$M$2:$M$101)</f>
        <v>72000</v>
      </c>
      <c r="L18" s="14" t="str">
        <v>Laptop</v>
      </c>
      <c r="M18" s="14">
        <f>SUMIF('Raw Data'!$C$2:$C$101, L18, 'Raw Data'!$I$2:$I$101)</f>
        <v>12</v>
      </c>
    </row>
    <row r="19" spans="6:13" x14ac:dyDescent="0.3">
      <c r="F19" s="14" t="str">
        <v>Home Appliance</v>
      </c>
      <c r="G19" s="15">
        <f>SUMIF('Raw Data'!$D$2:$D$101,F19,'Raw Data'!$L$2:$L$101)</f>
        <v>709000</v>
      </c>
      <c r="I19" s="14" t="str">
        <v>Shoes</v>
      </c>
      <c r="J19" s="16">
        <f>SUMIF('Raw Data'!$C$2:$C$101,I19,'Raw Data'!$M$2:$M$101)</f>
        <v>9600</v>
      </c>
      <c r="L19" s="14" t="str">
        <v>Shoes</v>
      </c>
      <c r="M19" s="14">
        <f>SUMIF('Raw Data'!$C$2:$C$101, L19, 'Raw Data'!$I$2:$I$101)</f>
        <v>36</v>
      </c>
    </row>
    <row r="20" spans="6:13" x14ac:dyDescent="0.3">
      <c r="G20" s="6"/>
      <c r="I20" s="14" t="str">
        <v>Watch</v>
      </c>
      <c r="J20" s="16">
        <f>SUMIF('Raw Data'!$C$2:$C$101,I20,'Raw Data'!$M$2:$M$101)</f>
        <v>3600</v>
      </c>
      <c r="L20" s="14" t="str">
        <v>Watch</v>
      </c>
      <c r="M20" s="14">
        <f>SUMIF('Raw Data'!$C$2:$C$101, L20, 'Raw Data'!$I$2:$I$101)</f>
        <v>12</v>
      </c>
    </row>
    <row r="21" spans="6:13" ht="15.6" x14ac:dyDescent="0.3">
      <c r="F21" s="10" t="s">
        <v>253</v>
      </c>
      <c r="G21" s="6"/>
      <c r="I21" s="14" t="str">
        <v>TV</v>
      </c>
      <c r="J21" s="16">
        <f>SUMIF('Raw Data'!$C$2:$C$101,I21,'Raw Data'!$M$2:$M$101)</f>
        <v>49500</v>
      </c>
      <c r="L21" s="14" t="str">
        <v>TV</v>
      </c>
      <c r="M21" s="14">
        <f>SUMIF('Raw Data'!$C$2:$C$101, L21, 'Raw Data'!$I$2:$I$101)</f>
        <v>11</v>
      </c>
    </row>
    <row r="22" spans="6:13" x14ac:dyDescent="0.3">
      <c r="I22" s="14" t="str">
        <v>Microwave</v>
      </c>
      <c r="J22" s="16">
        <f>SUMIF('Raw Data'!$C$2:$C$101,I22,'Raw Data'!$M$2:$M$101)</f>
        <v>22500</v>
      </c>
      <c r="L22" s="14" t="str">
        <v>Microwave</v>
      </c>
      <c r="M22" s="14">
        <f>SUMIF('Raw Data'!$C$2:$C$101, L22, 'Raw Data'!$I$2:$I$101)</f>
        <v>18</v>
      </c>
    </row>
    <row r="23" spans="6:13" x14ac:dyDescent="0.3">
      <c r="F23" s="43" t="s">
        <v>3</v>
      </c>
      <c r="G23" s="43" t="s">
        <v>7</v>
      </c>
      <c r="I23" s="14" t="str">
        <v>Camera</v>
      </c>
      <c r="J23" s="16">
        <f>SUMIF('Raw Data'!$C$2:$C$101,I23,'Raw Data'!$M$2:$M$101)</f>
        <v>36000</v>
      </c>
      <c r="L23" s="14" t="str">
        <v>Camera</v>
      </c>
      <c r="M23" s="14">
        <f>SUMIF('Raw Data'!$C$2:$C$101, L23, 'Raw Data'!$I$2:$I$101)</f>
        <v>9</v>
      </c>
    </row>
    <row r="24" spans="6:13" x14ac:dyDescent="0.3">
      <c r="F24" s="14" t="str" cm="1">
        <f t="array" ref="F24:F26">_xlfn.UNIQUE('Raw Data'!D2:D101)</f>
        <v>Electronics</v>
      </c>
      <c r="G24" s="14">
        <f>SUMIF('Raw Data'!$D$2:$D$101, F24, 'Raw Data'!$I$2:$I$101)</f>
        <v>76</v>
      </c>
      <c r="I24" s="14" t="str">
        <v>Refrigerator</v>
      </c>
      <c r="J24" s="16">
        <f>SUMIF('Raw Data'!$C$2:$C$101,I24,'Raw Data'!$M$2:$M$101)</f>
        <v>35000</v>
      </c>
      <c r="L24" s="14" t="str">
        <v>Refrigerator</v>
      </c>
      <c r="M24" s="14">
        <f>SUMIF('Raw Data'!$C$2:$C$101, L24, 'Raw Data'!$I$2:$I$101)</f>
        <v>10</v>
      </c>
    </row>
    <row r="25" spans="6:13" x14ac:dyDescent="0.3">
      <c r="F25" s="14" t="str">
        <v>Fashion</v>
      </c>
      <c r="G25" s="14">
        <f>SUMIF('Raw Data'!$D$2:$D$101, F25, 'Raw Data'!$I$2:$I$101)</f>
        <v>48</v>
      </c>
      <c r="I25" s="14" t="str">
        <v>AC</v>
      </c>
      <c r="J25" s="16">
        <f>SUMIF('Raw Data'!$C$2:$C$101,I25,'Raw Data'!$M$2:$M$101)</f>
        <v>40000</v>
      </c>
      <c r="L25" s="14" t="str">
        <v>AC</v>
      </c>
      <c r="M25" s="14">
        <f>SUMIF('Raw Data'!$C$2:$C$101, L25, 'Raw Data'!$I$2:$I$101)</f>
        <v>8</v>
      </c>
    </row>
    <row r="26" spans="6:13" x14ac:dyDescent="0.3">
      <c r="F26" s="14" t="str">
        <v>Home Appliance</v>
      </c>
      <c r="G26" s="14">
        <f>SUMIF('Raw Data'!$D$2:$D$101, F26, 'Raw Data'!$I$2:$I$101)</f>
        <v>36</v>
      </c>
      <c r="I26" s="14" t="str">
        <v>Headphones</v>
      </c>
      <c r="J26" s="16">
        <f>SUMIF('Raw Data'!$C$2:$C$101,I26,'Raw Data'!$M$2:$M$101)</f>
        <v>6000</v>
      </c>
      <c r="L26" s="14" t="str">
        <v>Headphones</v>
      </c>
      <c r="M26" s="14">
        <f>SUMIF('Raw Data'!$C$2:$C$101, L26, 'Raw Data'!$I$2:$I$101)</f>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4A6D2-E1C0-4B63-B6D8-122E5100BEBD}">
  <dimension ref="J3:L9"/>
  <sheetViews>
    <sheetView topLeftCell="B1" workbookViewId="0">
      <selection activeCell="O6" sqref="O6"/>
    </sheetView>
  </sheetViews>
  <sheetFormatPr defaultRowHeight="14.4" x14ac:dyDescent="0.3"/>
  <cols>
    <col min="3" max="5" width="9.33203125" customWidth="1"/>
    <col min="6" max="6" width="9" customWidth="1"/>
    <col min="10" max="10" width="14.77734375" bestFit="1" customWidth="1"/>
    <col min="11" max="11" width="18.21875" bestFit="1" customWidth="1"/>
    <col min="12" max="12" width="12.109375" bestFit="1" customWidth="1"/>
  </cols>
  <sheetData>
    <row r="3" spans="10:12" x14ac:dyDescent="0.3">
      <c r="J3" s="19" t="s">
        <v>248</v>
      </c>
      <c r="K3" s="14" t="s">
        <v>259</v>
      </c>
      <c r="L3" s="14" t="s">
        <v>250</v>
      </c>
    </row>
    <row r="4" spans="10:12" x14ac:dyDescent="0.3">
      <c r="J4" s="14" t="s">
        <v>254</v>
      </c>
      <c r="K4" s="15">
        <v>324000</v>
      </c>
      <c r="L4" s="16">
        <v>42000</v>
      </c>
    </row>
    <row r="5" spans="10:12" x14ac:dyDescent="0.3">
      <c r="J5" s="14" t="s">
        <v>255</v>
      </c>
      <c r="K5" s="15">
        <v>570000</v>
      </c>
      <c r="L5" s="16">
        <v>72000</v>
      </c>
    </row>
    <row r="6" spans="10:12" x14ac:dyDescent="0.3">
      <c r="J6" s="14" t="s">
        <v>256</v>
      </c>
      <c r="K6" s="16">
        <v>96000</v>
      </c>
      <c r="L6" s="16">
        <v>13200</v>
      </c>
    </row>
    <row r="7" spans="10:12" x14ac:dyDescent="0.3">
      <c r="J7" s="14" t="s">
        <v>257</v>
      </c>
      <c r="K7" s="15">
        <v>720500</v>
      </c>
      <c r="L7" s="15">
        <v>108000</v>
      </c>
    </row>
    <row r="8" spans="10:12" x14ac:dyDescent="0.3">
      <c r="J8" s="14" t="s">
        <v>258</v>
      </c>
      <c r="K8" s="15">
        <v>597000</v>
      </c>
      <c r="L8" s="16">
        <v>81000</v>
      </c>
    </row>
    <row r="9" spans="10:12" x14ac:dyDescent="0.3">
      <c r="J9" s="14" t="s">
        <v>249</v>
      </c>
      <c r="K9" s="15">
        <v>2307500</v>
      </c>
      <c r="L9" s="15">
        <v>316200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84072-7EFC-494D-9D98-DECEAE42F344}">
  <dimension ref="H5:L9"/>
  <sheetViews>
    <sheetView workbookViewId="0">
      <selection activeCell="F10" sqref="F10"/>
    </sheetView>
  </sheetViews>
  <sheetFormatPr defaultRowHeight="14.4" x14ac:dyDescent="0.3"/>
  <cols>
    <col min="3" max="3" width="8.77734375" customWidth="1"/>
    <col min="4" max="4" width="8.5546875" customWidth="1"/>
    <col min="6" max="6" width="9.33203125" customWidth="1"/>
    <col min="7" max="7" width="9.33203125" bestFit="1" customWidth="1"/>
    <col min="8" max="8" width="14.77734375" bestFit="1" customWidth="1"/>
    <col min="9" max="9" width="12.109375" bestFit="1" customWidth="1"/>
    <col min="11" max="11" width="14.33203125" bestFit="1" customWidth="1"/>
    <col min="12" max="12" width="9.33203125" bestFit="1" customWidth="1"/>
  </cols>
  <sheetData>
    <row r="5" spans="8:12" x14ac:dyDescent="0.3">
      <c r="H5" s="19" t="s">
        <v>248</v>
      </c>
      <c r="I5" s="14" t="s">
        <v>250</v>
      </c>
      <c r="K5" s="14" t="s">
        <v>261</v>
      </c>
      <c r="L5" s="14" t="s">
        <v>11</v>
      </c>
    </row>
    <row r="6" spans="8:12" x14ac:dyDescent="0.3">
      <c r="H6" s="14" t="s">
        <v>16</v>
      </c>
      <c r="I6" s="15">
        <v>205500</v>
      </c>
      <c r="K6" s="14" t="str">
        <f>H6</f>
        <v>Electronics</v>
      </c>
      <c r="L6" s="15">
        <f>GETPIVOTDATA("Profit",$H$5,"Category",K6)</f>
        <v>205500</v>
      </c>
    </row>
    <row r="7" spans="8:12" x14ac:dyDescent="0.3">
      <c r="H7" s="14" t="s">
        <v>27</v>
      </c>
      <c r="I7" s="16">
        <v>13200</v>
      </c>
      <c r="K7" s="14" t="str">
        <f>H7</f>
        <v>Fashion</v>
      </c>
      <c r="L7" s="16">
        <f>GETPIVOTDATA("Profit",$H$5,"Category",K7)</f>
        <v>13200</v>
      </c>
    </row>
    <row r="8" spans="8:12" x14ac:dyDescent="0.3">
      <c r="H8" s="14" t="s">
        <v>42</v>
      </c>
      <c r="I8" s="16">
        <v>97500</v>
      </c>
      <c r="K8" s="14" t="str">
        <f>H8</f>
        <v>Home Appliance</v>
      </c>
      <c r="L8" s="16">
        <f>GETPIVOTDATA("Profit",$H$5,"Category",K8)</f>
        <v>97500</v>
      </c>
    </row>
    <row r="9" spans="8:12" x14ac:dyDescent="0.3">
      <c r="H9" s="14" t="s">
        <v>249</v>
      </c>
      <c r="I9" s="15">
        <v>316200</v>
      </c>
      <c r="K9" s="14" t="str">
        <f>H9</f>
        <v>Grand Total</v>
      </c>
      <c r="L9" s="15">
        <f>GETPIVOTDATA("Profit",$H$5)</f>
        <v>316200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9863D-019F-4B02-AD12-D7A62DFFE132}">
  <dimension ref="I6:J10"/>
  <sheetViews>
    <sheetView workbookViewId="0">
      <selection activeCell="L8" sqref="L8"/>
    </sheetView>
  </sheetViews>
  <sheetFormatPr defaultRowHeight="14.4" x14ac:dyDescent="0.3"/>
  <cols>
    <col min="4" max="4" width="9.44140625" customWidth="1"/>
    <col min="5" max="5" width="8.5546875" customWidth="1"/>
    <col min="9" max="9" width="14.77734375" bestFit="1" customWidth="1"/>
    <col min="10" max="10" width="18.21875" bestFit="1" customWidth="1"/>
  </cols>
  <sheetData>
    <row r="6" spans="9:10" x14ac:dyDescent="0.3">
      <c r="I6" s="19" t="s">
        <v>248</v>
      </c>
      <c r="J6" s="14" t="s">
        <v>259</v>
      </c>
    </row>
    <row r="7" spans="9:10" x14ac:dyDescent="0.3">
      <c r="I7" s="14" t="s">
        <v>16</v>
      </c>
      <c r="J7" s="44">
        <v>0.65113759479956668</v>
      </c>
    </row>
    <row r="8" spans="9:10" x14ac:dyDescent="0.3">
      <c r="I8" s="14" t="s">
        <v>27</v>
      </c>
      <c r="J8" s="44">
        <v>4.1603466955579635E-2</v>
      </c>
    </row>
    <row r="9" spans="9:10" x14ac:dyDescent="0.3">
      <c r="I9" s="14" t="s">
        <v>42</v>
      </c>
      <c r="J9" s="44">
        <v>0.30725893824485373</v>
      </c>
    </row>
    <row r="10" spans="9:10" x14ac:dyDescent="0.3">
      <c r="I10" s="14" t="s">
        <v>249</v>
      </c>
      <c r="J10" s="44">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51F10-BD73-4D4E-9A82-96475E2BDE2A}">
  <dimension ref="A1:J11"/>
  <sheetViews>
    <sheetView workbookViewId="0">
      <selection activeCell="O7" sqref="O7"/>
    </sheetView>
  </sheetViews>
  <sheetFormatPr defaultRowHeight="14.4" x14ac:dyDescent="0.3"/>
  <cols>
    <col min="3" max="3" width="8.88671875" customWidth="1"/>
    <col min="4" max="4" width="9.33203125" customWidth="1"/>
    <col min="9" max="9" width="14.77734375" bestFit="1" customWidth="1"/>
    <col min="10" max="10" width="18.21875" bestFit="1" customWidth="1"/>
  </cols>
  <sheetData>
    <row r="1" spans="1:10" x14ac:dyDescent="0.3">
      <c r="A1" t="s">
        <v>260</v>
      </c>
    </row>
    <row r="5" spans="1:10" x14ac:dyDescent="0.3">
      <c r="I5" s="19" t="s">
        <v>248</v>
      </c>
      <c r="J5" s="14" t="s">
        <v>259</v>
      </c>
    </row>
    <row r="6" spans="1:10" x14ac:dyDescent="0.3">
      <c r="I6" s="14" t="s">
        <v>51</v>
      </c>
      <c r="J6" s="15">
        <v>280000</v>
      </c>
    </row>
    <row r="7" spans="1:10" x14ac:dyDescent="0.3">
      <c r="I7" s="14" t="s">
        <v>48</v>
      </c>
      <c r="J7" s="15">
        <v>285000</v>
      </c>
    </row>
    <row r="8" spans="1:10" x14ac:dyDescent="0.3">
      <c r="I8" s="14" t="s">
        <v>15</v>
      </c>
      <c r="J8" s="15">
        <v>324000</v>
      </c>
    </row>
    <row r="9" spans="1:10" x14ac:dyDescent="0.3">
      <c r="I9" s="14" t="s">
        <v>37</v>
      </c>
      <c r="J9" s="15">
        <v>374000</v>
      </c>
    </row>
    <row r="10" spans="1:10" x14ac:dyDescent="0.3">
      <c r="I10" s="14" t="s">
        <v>21</v>
      </c>
      <c r="J10" s="15">
        <v>570000</v>
      </c>
    </row>
    <row r="11" spans="1:10" x14ac:dyDescent="0.3">
      <c r="I11" s="14" t="s">
        <v>249</v>
      </c>
      <c r="J11" s="15">
        <v>1833000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6ACC-E987-4F62-BC62-E923E4BE09A6}">
  <dimension ref="D6:H39"/>
  <sheetViews>
    <sheetView topLeftCell="A6" zoomScale="88" workbookViewId="0">
      <selection activeCell="H36" sqref="H36"/>
    </sheetView>
  </sheetViews>
  <sheetFormatPr defaultRowHeight="14.4" x14ac:dyDescent="0.3"/>
  <cols>
    <col min="4" max="4" width="16.21875" bestFit="1" customWidth="1"/>
    <col min="5" max="5" width="18.5546875" bestFit="1" customWidth="1"/>
    <col min="7" max="7" width="16.21875" bestFit="1" customWidth="1"/>
    <col min="8" max="8" width="9.44140625" bestFit="1" customWidth="1"/>
  </cols>
  <sheetData>
    <row r="6" spans="4:8" x14ac:dyDescent="0.3">
      <c r="G6" s="6"/>
      <c r="H6" s="6"/>
    </row>
    <row r="7" spans="4:8" x14ac:dyDescent="0.3">
      <c r="G7" s="6"/>
      <c r="H7" s="41"/>
    </row>
    <row r="8" spans="4:8" x14ac:dyDescent="0.3">
      <c r="G8" s="6"/>
      <c r="H8" s="41"/>
    </row>
    <row r="9" spans="4:8" x14ac:dyDescent="0.3">
      <c r="D9" s="19" t="s">
        <v>248</v>
      </c>
      <c r="E9" s="14" t="s">
        <v>259</v>
      </c>
      <c r="G9" s="43" t="s">
        <v>262</v>
      </c>
      <c r="H9" s="45" t="s">
        <v>239</v>
      </c>
    </row>
    <row r="10" spans="4:8" x14ac:dyDescent="0.3">
      <c r="D10" s="14" t="s">
        <v>289</v>
      </c>
      <c r="E10" s="16">
        <v>51000</v>
      </c>
      <c r="G10" s="14" t="str">
        <f>D10</f>
        <v xml:space="preserve"> West Bengal</v>
      </c>
      <c r="H10" s="16">
        <f>GETPIVOTDATA("Order_Value",$D$9,"State",G10)</f>
        <v>51000</v>
      </c>
    </row>
    <row r="11" spans="4:8" x14ac:dyDescent="0.3">
      <c r="D11" s="14" t="s">
        <v>263</v>
      </c>
      <c r="E11" s="16">
        <v>89500</v>
      </c>
      <c r="G11" s="14" t="str">
        <f t="shared" ref="G11:G38" si="0">D11</f>
        <v>Andhra Pradesh</v>
      </c>
      <c r="H11" s="16">
        <f t="shared" ref="H11:H38" si="1">GETPIVOTDATA("Order_Value",$D$9,"State",G11)</f>
        <v>89500</v>
      </c>
    </row>
    <row r="12" spans="4:8" x14ac:dyDescent="0.3">
      <c r="D12" s="14" t="s">
        <v>264</v>
      </c>
      <c r="E12" s="16">
        <v>98500</v>
      </c>
      <c r="G12" s="14" t="str">
        <f t="shared" si="0"/>
        <v>Arunachal Pradesh</v>
      </c>
      <c r="H12" s="16">
        <f t="shared" si="1"/>
        <v>98500</v>
      </c>
    </row>
    <row r="13" spans="4:8" x14ac:dyDescent="0.3">
      <c r="D13" s="14" t="s">
        <v>265</v>
      </c>
      <c r="E13" s="16">
        <v>34900</v>
      </c>
      <c r="G13" s="14" t="str">
        <f t="shared" si="0"/>
        <v>Assam</v>
      </c>
      <c r="H13" s="16">
        <f t="shared" si="1"/>
        <v>34900</v>
      </c>
    </row>
    <row r="14" spans="4:8" x14ac:dyDescent="0.3">
      <c r="D14" s="14" t="s">
        <v>266</v>
      </c>
      <c r="E14" s="16">
        <v>30500</v>
      </c>
      <c r="G14" s="14" t="str">
        <f t="shared" si="0"/>
        <v>Bihar</v>
      </c>
      <c r="H14" s="16">
        <f t="shared" si="1"/>
        <v>30500</v>
      </c>
    </row>
    <row r="15" spans="4:8" x14ac:dyDescent="0.3">
      <c r="D15" s="14" t="s">
        <v>267</v>
      </c>
      <c r="E15" s="16">
        <v>82500</v>
      </c>
      <c r="G15" s="14" t="str">
        <f t="shared" si="0"/>
        <v>Chhattisgarh</v>
      </c>
      <c r="H15" s="16">
        <f t="shared" si="1"/>
        <v>82500</v>
      </c>
    </row>
    <row r="16" spans="4:8" x14ac:dyDescent="0.3">
      <c r="D16" s="14" t="s">
        <v>268</v>
      </c>
      <c r="E16" s="16">
        <v>49000</v>
      </c>
      <c r="G16" s="14" t="str">
        <f t="shared" si="0"/>
        <v>Gujarat</v>
      </c>
      <c r="H16" s="16">
        <f t="shared" si="1"/>
        <v>49000</v>
      </c>
    </row>
    <row r="17" spans="4:8" x14ac:dyDescent="0.3">
      <c r="D17" s="14" t="s">
        <v>269</v>
      </c>
      <c r="E17" s="16">
        <v>24500</v>
      </c>
      <c r="G17" s="14" t="str">
        <f t="shared" si="0"/>
        <v>Haryana</v>
      </c>
      <c r="H17" s="16">
        <f t="shared" si="1"/>
        <v>24500</v>
      </c>
    </row>
    <row r="18" spans="4:8" x14ac:dyDescent="0.3">
      <c r="D18" s="14" t="s">
        <v>270</v>
      </c>
      <c r="E18" s="15">
        <v>116000</v>
      </c>
      <c r="G18" s="14" t="str">
        <f t="shared" si="0"/>
        <v>Himachal Pradesh</v>
      </c>
      <c r="H18" s="15">
        <f t="shared" si="1"/>
        <v>116000</v>
      </c>
    </row>
    <row r="19" spans="4:8" x14ac:dyDescent="0.3">
      <c r="D19" s="14" t="s">
        <v>292</v>
      </c>
      <c r="E19" s="16">
        <v>91500</v>
      </c>
      <c r="G19" s="14" t="str">
        <f t="shared" si="0"/>
        <v>Jammu Kashmir</v>
      </c>
      <c r="H19" s="16">
        <f t="shared" si="1"/>
        <v>91500</v>
      </c>
    </row>
    <row r="20" spans="4:8" x14ac:dyDescent="0.3">
      <c r="D20" s="14" t="s">
        <v>271</v>
      </c>
      <c r="E20" s="16">
        <v>53000</v>
      </c>
      <c r="G20" s="14" t="str">
        <f t="shared" si="0"/>
        <v>Jharkhand</v>
      </c>
      <c r="H20" s="16">
        <f t="shared" si="1"/>
        <v>53000</v>
      </c>
    </row>
    <row r="21" spans="4:8" x14ac:dyDescent="0.3">
      <c r="D21" s="14" t="s">
        <v>272</v>
      </c>
      <c r="E21" s="15">
        <v>110400</v>
      </c>
      <c r="G21" s="14" t="str">
        <f t="shared" si="0"/>
        <v>Karnataka</v>
      </c>
      <c r="H21" s="15">
        <f t="shared" si="1"/>
        <v>110400</v>
      </c>
    </row>
    <row r="22" spans="4:8" x14ac:dyDescent="0.3">
      <c r="D22" s="14" t="s">
        <v>273</v>
      </c>
      <c r="E22" s="16">
        <v>88900</v>
      </c>
      <c r="G22" s="14" t="str">
        <f t="shared" si="0"/>
        <v>Kerala</v>
      </c>
      <c r="H22" s="16">
        <f t="shared" si="1"/>
        <v>88900</v>
      </c>
    </row>
    <row r="23" spans="4:8" x14ac:dyDescent="0.3">
      <c r="D23" s="14" t="s">
        <v>293</v>
      </c>
      <c r="E23" s="15">
        <v>137500</v>
      </c>
      <c r="G23" s="14" t="str">
        <f t="shared" si="0"/>
        <v>Ladakh</v>
      </c>
      <c r="H23" s="15">
        <f t="shared" si="1"/>
        <v>137500</v>
      </c>
    </row>
    <row r="24" spans="4:8" x14ac:dyDescent="0.3">
      <c r="D24" s="14" t="s">
        <v>274</v>
      </c>
      <c r="E24" s="16">
        <v>62000</v>
      </c>
      <c r="G24" s="14" t="str">
        <f t="shared" si="0"/>
        <v>Madhya Pradesh</v>
      </c>
      <c r="H24" s="16">
        <f t="shared" si="1"/>
        <v>62000</v>
      </c>
    </row>
    <row r="25" spans="4:8" x14ac:dyDescent="0.3">
      <c r="D25" s="14" t="s">
        <v>275</v>
      </c>
      <c r="E25" s="15">
        <v>150900</v>
      </c>
      <c r="G25" s="14" t="str">
        <f t="shared" si="0"/>
        <v>Maharashtra</v>
      </c>
      <c r="H25" s="15">
        <f t="shared" si="1"/>
        <v>150900</v>
      </c>
    </row>
    <row r="26" spans="4:8" x14ac:dyDescent="0.3">
      <c r="D26" s="14" t="s">
        <v>276</v>
      </c>
      <c r="E26" s="16">
        <v>51000</v>
      </c>
      <c r="G26" s="14" t="str">
        <f t="shared" si="0"/>
        <v>Manipur</v>
      </c>
      <c r="H26" s="16">
        <f t="shared" si="1"/>
        <v>51000</v>
      </c>
    </row>
    <row r="27" spans="4:8" x14ac:dyDescent="0.3">
      <c r="D27" s="14" t="s">
        <v>277</v>
      </c>
      <c r="E27" s="15">
        <v>117500</v>
      </c>
      <c r="G27" s="14" t="str">
        <f t="shared" si="0"/>
        <v>Meghalaya</v>
      </c>
      <c r="H27" s="15">
        <f t="shared" si="1"/>
        <v>117500</v>
      </c>
    </row>
    <row r="28" spans="4:8" x14ac:dyDescent="0.3">
      <c r="D28" s="14" t="s">
        <v>278</v>
      </c>
      <c r="E28" s="16">
        <v>56000</v>
      </c>
      <c r="G28" s="14" t="str">
        <f t="shared" si="0"/>
        <v>Mizoram</v>
      </c>
      <c r="H28" s="16">
        <f t="shared" si="1"/>
        <v>56000</v>
      </c>
    </row>
    <row r="29" spans="4:8" x14ac:dyDescent="0.3">
      <c r="D29" s="14" t="s">
        <v>279</v>
      </c>
      <c r="E29" s="16">
        <v>98000</v>
      </c>
      <c r="G29" s="14" t="str">
        <f t="shared" si="0"/>
        <v>Nagaland</v>
      </c>
      <c r="H29" s="16">
        <f t="shared" si="1"/>
        <v>98000</v>
      </c>
    </row>
    <row r="30" spans="4:8" x14ac:dyDescent="0.3">
      <c r="D30" s="14" t="s">
        <v>280</v>
      </c>
      <c r="E30" s="16">
        <v>91500</v>
      </c>
      <c r="G30" s="14" t="str">
        <f t="shared" si="0"/>
        <v>Odisha (Orissa)</v>
      </c>
      <c r="H30" s="16">
        <f t="shared" si="1"/>
        <v>91500</v>
      </c>
    </row>
    <row r="31" spans="4:8" x14ac:dyDescent="0.3">
      <c r="D31" s="14" t="s">
        <v>281</v>
      </c>
      <c r="E31" s="15">
        <v>173000</v>
      </c>
      <c r="G31" s="14" t="str">
        <f t="shared" si="0"/>
        <v>Punjab</v>
      </c>
      <c r="H31" s="15">
        <f t="shared" si="1"/>
        <v>173000</v>
      </c>
    </row>
    <row r="32" spans="4:8" x14ac:dyDescent="0.3">
      <c r="D32" s="14" t="s">
        <v>282</v>
      </c>
      <c r="E32" s="15">
        <v>102900</v>
      </c>
      <c r="G32" s="14" t="str">
        <f t="shared" si="0"/>
        <v>Rajasthan</v>
      </c>
      <c r="H32" s="15">
        <f t="shared" si="1"/>
        <v>102900</v>
      </c>
    </row>
    <row r="33" spans="4:8" x14ac:dyDescent="0.3">
      <c r="D33" s="14" t="s">
        <v>283</v>
      </c>
      <c r="E33" s="15">
        <v>133000</v>
      </c>
      <c r="G33" s="14" t="str">
        <f t="shared" si="0"/>
        <v>Sikkim</v>
      </c>
      <c r="H33" s="15">
        <f t="shared" si="1"/>
        <v>133000</v>
      </c>
    </row>
    <row r="34" spans="4:8" x14ac:dyDescent="0.3">
      <c r="D34" s="14" t="s">
        <v>284</v>
      </c>
      <c r="E34" s="16">
        <v>89500</v>
      </c>
      <c r="G34" s="14" t="str">
        <f t="shared" si="0"/>
        <v>Tamil Nadu</v>
      </c>
      <c r="H34" s="16">
        <f t="shared" si="1"/>
        <v>89500</v>
      </c>
    </row>
    <row r="35" spans="4:8" x14ac:dyDescent="0.3">
      <c r="D35" s="14" t="s">
        <v>285</v>
      </c>
      <c r="E35" s="16">
        <v>35000</v>
      </c>
      <c r="G35" s="14" t="str">
        <f t="shared" si="0"/>
        <v>Telangana</v>
      </c>
      <c r="H35" s="16">
        <f t="shared" si="1"/>
        <v>35000</v>
      </c>
    </row>
    <row r="36" spans="4:8" x14ac:dyDescent="0.3">
      <c r="D36" s="14" t="s">
        <v>286</v>
      </c>
      <c r="E36" s="16">
        <v>49500</v>
      </c>
      <c r="G36" s="14" t="str">
        <f t="shared" si="0"/>
        <v>Tripura</v>
      </c>
      <c r="H36" s="16">
        <f t="shared" si="1"/>
        <v>49500</v>
      </c>
    </row>
    <row r="37" spans="4:8" x14ac:dyDescent="0.3">
      <c r="D37" s="14" t="s">
        <v>287</v>
      </c>
      <c r="E37" s="16">
        <v>22000</v>
      </c>
      <c r="G37" s="14" t="str">
        <f t="shared" si="0"/>
        <v>Uttar Pradesh</v>
      </c>
      <c r="H37" s="16">
        <f t="shared" si="1"/>
        <v>22000</v>
      </c>
    </row>
    <row r="38" spans="4:8" x14ac:dyDescent="0.3">
      <c r="D38" s="14" t="s">
        <v>288</v>
      </c>
      <c r="E38" s="16">
        <v>18000</v>
      </c>
      <c r="G38" s="14" t="str">
        <f t="shared" si="0"/>
        <v>Uttarakhand</v>
      </c>
      <c r="H38" s="16">
        <f t="shared" si="1"/>
        <v>18000</v>
      </c>
    </row>
    <row r="39" spans="4:8" x14ac:dyDescent="0.3">
      <c r="D39" s="14" t="s">
        <v>249</v>
      </c>
      <c r="E39" s="15">
        <v>2307500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A167D-998B-4420-9FDB-A8FEC3F3625B}">
  <dimension ref="C7:N15"/>
  <sheetViews>
    <sheetView topLeftCell="A3" zoomScale="87" workbookViewId="0">
      <selection activeCell="H25" sqref="H25"/>
    </sheetView>
  </sheetViews>
  <sheetFormatPr defaultRowHeight="14.4" x14ac:dyDescent="0.3"/>
  <cols>
    <col min="3" max="3" width="15.6640625" bestFit="1" customWidth="1"/>
    <col min="4" max="4" width="18.77734375" bestFit="1" customWidth="1"/>
    <col min="6" max="6" width="15.6640625" bestFit="1" customWidth="1"/>
    <col min="7" max="7" width="12.44140625" bestFit="1" customWidth="1"/>
    <col min="10" max="10" width="15.6640625" bestFit="1" customWidth="1"/>
    <col min="11" max="11" width="15.44140625" bestFit="1" customWidth="1"/>
    <col min="13" max="13" width="15.6640625" bestFit="1" customWidth="1"/>
    <col min="14" max="14" width="20.33203125" bestFit="1" customWidth="1"/>
  </cols>
  <sheetData>
    <row r="7" spans="3:14" x14ac:dyDescent="0.3">
      <c r="C7" s="19" t="s">
        <v>248</v>
      </c>
      <c r="D7" s="14" t="s">
        <v>259</v>
      </c>
      <c r="F7" s="19" t="s">
        <v>248</v>
      </c>
      <c r="G7" s="14" t="s">
        <v>250</v>
      </c>
      <c r="J7" s="19" t="s">
        <v>248</v>
      </c>
      <c r="K7" s="14" t="s">
        <v>251</v>
      </c>
      <c r="M7" s="19" t="s">
        <v>248</v>
      </c>
      <c r="N7" s="14" t="s">
        <v>290</v>
      </c>
    </row>
    <row r="8" spans="3:14" x14ac:dyDescent="0.3">
      <c r="C8" s="14" t="s">
        <v>254</v>
      </c>
      <c r="D8" s="15">
        <v>324000</v>
      </c>
      <c r="F8" s="14" t="s">
        <v>254</v>
      </c>
      <c r="G8" s="16">
        <v>42000</v>
      </c>
      <c r="J8" s="14" t="s">
        <v>254</v>
      </c>
      <c r="K8" s="56">
        <v>24</v>
      </c>
      <c r="M8" s="14" t="s">
        <v>254</v>
      </c>
      <c r="N8" s="56">
        <v>12</v>
      </c>
    </row>
    <row r="9" spans="3:14" x14ac:dyDescent="0.3">
      <c r="C9" s="14" t="s">
        <v>255</v>
      </c>
      <c r="D9" s="15">
        <v>570000</v>
      </c>
      <c r="F9" s="14" t="s">
        <v>255</v>
      </c>
      <c r="G9" s="16">
        <v>72000</v>
      </c>
      <c r="J9" s="14" t="s">
        <v>255</v>
      </c>
      <c r="K9" s="56">
        <v>12</v>
      </c>
      <c r="M9" s="14" t="s">
        <v>255</v>
      </c>
      <c r="N9" s="56">
        <v>12</v>
      </c>
    </row>
    <row r="10" spans="3:14" x14ac:dyDescent="0.3">
      <c r="C10" s="14" t="s">
        <v>256</v>
      </c>
      <c r="D10" s="16">
        <v>96000</v>
      </c>
      <c r="F10" s="14" t="s">
        <v>256</v>
      </c>
      <c r="G10" s="16">
        <v>13200</v>
      </c>
      <c r="J10" s="14" t="s">
        <v>256</v>
      </c>
      <c r="K10" s="56">
        <v>48</v>
      </c>
      <c r="M10" s="14" t="s">
        <v>256</v>
      </c>
      <c r="N10" s="56">
        <v>24</v>
      </c>
    </row>
    <row r="11" spans="3:14" x14ac:dyDescent="0.3">
      <c r="C11" s="14" t="s">
        <v>257</v>
      </c>
      <c r="D11" s="15">
        <v>720500</v>
      </c>
      <c r="F11" s="14" t="s">
        <v>257</v>
      </c>
      <c r="G11" s="15">
        <v>108000</v>
      </c>
      <c r="J11" s="14" t="s">
        <v>257</v>
      </c>
      <c r="K11" s="56">
        <v>38</v>
      </c>
      <c r="M11" s="14" t="s">
        <v>257</v>
      </c>
      <c r="N11" s="56">
        <v>29</v>
      </c>
    </row>
    <row r="12" spans="3:14" x14ac:dyDescent="0.3">
      <c r="C12" s="14" t="s">
        <v>258</v>
      </c>
      <c r="D12" s="15">
        <v>597000</v>
      </c>
      <c r="F12" s="14" t="s">
        <v>258</v>
      </c>
      <c r="G12" s="16">
        <v>81000</v>
      </c>
      <c r="J12" s="14" t="s">
        <v>258</v>
      </c>
      <c r="K12" s="56">
        <v>38</v>
      </c>
      <c r="M12" s="14" t="s">
        <v>258</v>
      </c>
      <c r="N12" s="56">
        <v>23</v>
      </c>
    </row>
    <row r="13" spans="3:14" x14ac:dyDescent="0.3">
      <c r="C13" s="14" t="s">
        <v>249</v>
      </c>
      <c r="D13" s="15">
        <v>2307500</v>
      </c>
      <c r="F13" s="14" t="s">
        <v>249</v>
      </c>
      <c r="G13" s="15">
        <v>316200</v>
      </c>
      <c r="J13" s="14" t="s">
        <v>249</v>
      </c>
      <c r="K13" s="56">
        <v>160</v>
      </c>
      <c r="M13" s="14" t="s">
        <v>249</v>
      </c>
      <c r="N13" s="56">
        <v>100</v>
      </c>
    </row>
    <row r="15" spans="3:14" x14ac:dyDescent="0.3">
      <c r="D15" s="18">
        <f>GETPIVOTDATA("Order_Value",$C$7)</f>
        <v>2307500</v>
      </c>
      <c r="E15" s="6"/>
      <c r="F15" s="6"/>
      <c r="G15" s="18">
        <f>GETPIVOTDATA("Profit",$F$7)</f>
        <v>316200</v>
      </c>
      <c r="H15" s="6"/>
      <c r="I15" s="6"/>
      <c r="J15" s="6"/>
      <c r="K15" s="20">
        <f>GETPIVOTDATA("Quantity",$J$7)</f>
        <v>160</v>
      </c>
      <c r="L15" s="6"/>
      <c r="M15" s="6"/>
      <c r="N15" s="20">
        <f>GETPIVOTDATA("Customer_ID",$M$7)</f>
        <v>100</v>
      </c>
    </row>
  </sheetData>
  <pageMargins left="0.7" right="0.7" top="0.75" bottom="0.75" header="0.3" footer="0.3"/>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4E703-B2F1-4E22-B4D7-03D6751091AC}">
  <dimension ref="E6:N13"/>
  <sheetViews>
    <sheetView topLeftCell="C1" workbookViewId="0">
      <selection activeCell="J15" sqref="J15"/>
    </sheetView>
  </sheetViews>
  <sheetFormatPr defaultRowHeight="14.4" x14ac:dyDescent="0.3"/>
  <cols>
    <col min="5" max="5" width="14.77734375" bestFit="1" customWidth="1"/>
    <col min="6" max="6" width="18.21875" bestFit="1" customWidth="1"/>
    <col min="7" max="7" width="12.109375" bestFit="1" customWidth="1"/>
    <col min="8" max="8" width="14.88671875" bestFit="1" customWidth="1"/>
    <col min="9" max="9" width="16.44140625" bestFit="1" customWidth="1"/>
    <col min="11" max="14" width="10.33203125" bestFit="1" customWidth="1"/>
  </cols>
  <sheetData>
    <row r="6" spans="5:14" x14ac:dyDescent="0.3">
      <c r="E6" s="19" t="s">
        <v>248</v>
      </c>
      <c r="F6" s="14" t="s">
        <v>259</v>
      </c>
      <c r="G6" s="14" t="s">
        <v>250</v>
      </c>
      <c r="H6" s="14" t="s">
        <v>251</v>
      </c>
      <c r="I6" s="14" t="s">
        <v>291</v>
      </c>
    </row>
    <row r="7" spans="5:14" x14ac:dyDescent="0.3">
      <c r="E7" s="14" t="s">
        <v>254</v>
      </c>
      <c r="F7" s="16">
        <v>324000</v>
      </c>
      <c r="G7" s="16">
        <v>42000</v>
      </c>
      <c r="H7" s="56">
        <v>24</v>
      </c>
      <c r="I7" s="56">
        <v>12</v>
      </c>
    </row>
    <row r="8" spans="5:14" x14ac:dyDescent="0.3">
      <c r="E8" s="14" t="s">
        <v>255</v>
      </c>
      <c r="F8" s="16">
        <v>570000</v>
      </c>
      <c r="G8" s="16">
        <v>72000</v>
      </c>
      <c r="H8" s="56">
        <v>12</v>
      </c>
      <c r="I8" s="56">
        <v>12</v>
      </c>
    </row>
    <row r="9" spans="5:14" x14ac:dyDescent="0.3">
      <c r="E9" s="14" t="s">
        <v>256</v>
      </c>
      <c r="F9" s="16">
        <v>96000</v>
      </c>
      <c r="G9" s="16">
        <v>13200</v>
      </c>
      <c r="H9" s="56">
        <v>48</v>
      </c>
      <c r="I9" s="56">
        <v>24</v>
      </c>
    </row>
    <row r="10" spans="5:14" x14ac:dyDescent="0.3">
      <c r="E10" s="14" t="s">
        <v>257</v>
      </c>
      <c r="F10" s="16">
        <v>720500</v>
      </c>
      <c r="G10" s="16">
        <v>108000</v>
      </c>
      <c r="H10" s="56">
        <v>38</v>
      </c>
      <c r="I10" s="56">
        <v>29</v>
      </c>
    </row>
    <row r="11" spans="5:14" x14ac:dyDescent="0.3">
      <c r="E11" s="14" t="s">
        <v>258</v>
      </c>
      <c r="F11" s="16">
        <v>597000</v>
      </c>
      <c r="G11" s="16">
        <v>81000</v>
      </c>
      <c r="H11" s="56">
        <v>38</v>
      </c>
      <c r="I11" s="56">
        <v>23</v>
      </c>
    </row>
    <row r="13" spans="5:14" x14ac:dyDescent="0.3">
      <c r="K13" s="21">
        <f>(GETPIVOTDATA("Sum of Order_Value",$E$6,"Months (Order_Date)",5)/GETPIVOTDATA("Sum of Order_Value",$E$6,"Months (Order_Date)",4))-1</f>
        <v>-0.1714087439278279</v>
      </c>
      <c r="L13" s="21">
        <f>(GETPIVOTDATA("Sum of Profit",$E$6,"Months (Order_Date)",5)/GETPIVOTDATA("Sum of Profit",$E$6,"Months (Order_Date)",4))-1</f>
        <v>-0.25</v>
      </c>
      <c r="M13" s="21">
        <f>(GETPIVOTDATA("Sum of Quantity",$E$6,"Months (Order_Date)",4)/GETPIVOTDATA("Sum of Quantity",$E$6,"Months (Order_Date)",3))-1</f>
        <v>-0.20833333333333337</v>
      </c>
      <c r="N13" s="21">
        <f>(GETPIVOTDATA("Count of Order_ID",$E$6,"Months (Order_Date)",5)/GETPIVOTDATA("Count of Order_ID",$E$6,"Months (Order_Date)",4))-1</f>
        <v>-0.2068965517241379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77C8E-C6AE-4FFB-9BAD-29BFF5B03F96}">
  <dimension ref="I20:O25"/>
  <sheetViews>
    <sheetView showGridLines="0" showRowColHeaders="0" tabSelected="1" zoomScale="55" zoomScaleNormal="112" workbookViewId="0">
      <selection activeCell="Y37" sqref="Y37"/>
    </sheetView>
  </sheetViews>
  <sheetFormatPr defaultRowHeight="14.4" x14ac:dyDescent="0.3"/>
  <sheetData>
    <row r="20" spans="9:15" x14ac:dyDescent="0.3">
      <c r="I20" s="21"/>
    </row>
    <row r="22" spans="9:15" x14ac:dyDescent="0.3">
      <c r="K22" s="21"/>
    </row>
    <row r="25" spans="9:15" x14ac:dyDescent="0.3">
      <c r="O25" s="21"/>
    </row>
  </sheetData>
  <pageMargins left="0.7" right="0.7" top="0.75" bottom="0.75" header="0.3" footer="0.3"/>
  <pageSetup scale="15" orientation="portrait" r:id="rId1"/>
  <drawing r:id="rId2"/>
  <legacy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Raw Data</vt:lpstr>
      <vt:lpstr>Calulation</vt:lpstr>
      <vt:lpstr>Combo Chart</vt:lpstr>
      <vt:lpstr>Waterfall Chart</vt:lpstr>
      <vt:lpstr>Pie Chart</vt:lpstr>
      <vt:lpstr>Top 5</vt:lpstr>
      <vt:lpstr>Map Chart</vt:lpstr>
      <vt:lpstr>KPI</vt:lpstr>
      <vt:lpstr>KPI MOM</vt:lpstr>
      <vt:lpstr> Dashboard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 patil</dc:creator>
  <cp:lastModifiedBy>harshal patil</cp:lastModifiedBy>
  <dcterms:created xsi:type="dcterms:W3CDTF">2025-08-18T06:27:48Z</dcterms:created>
  <dcterms:modified xsi:type="dcterms:W3CDTF">2025-08-20T17:59:53Z</dcterms:modified>
</cp:coreProperties>
</file>