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5.xml" ContentType="application/vnd.openxmlformats-officedocument.spreadsheetml.table+xml"/>
  <Override PartName="/xl/pivotTables/pivotTable6.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Harsh\Downloads\"/>
    </mc:Choice>
  </mc:AlternateContent>
  <xr:revisionPtr revIDLastSave="0" documentId="13_ncr:1_{D0185B04-7B3D-4B5E-8E55-5F6383F2DBE3}" xr6:coauthVersionLast="47" xr6:coauthVersionMax="47" xr10:uidLastSave="{00000000-0000-0000-0000-000000000000}"/>
  <bookViews>
    <workbookView xWindow="-108" yWindow="-108" windowWidth="23256" windowHeight="12456" activeTab="10" xr2:uid="{3F396370-2144-4D01-B693-F4E0D3CB5C02}"/>
  </bookViews>
  <sheets>
    <sheet name="Master" sheetId="1" r:id="rId1"/>
    <sheet name="WorkData" sheetId="12" r:id="rId2"/>
    <sheet name="1" sheetId="2" r:id="rId3"/>
    <sheet name="2.a" sheetId="3" r:id="rId4"/>
    <sheet name="2.b" sheetId="4" r:id="rId5"/>
    <sheet name="3.a" sheetId="5" r:id="rId6"/>
    <sheet name="3.b" sheetId="6" r:id="rId7"/>
    <sheet name="4.a" sheetId="7" r:id="rId8"/>
    <sheet name="4.b" sheetId="8" r:id="rId9"/>
    <sheet name="5" sheetId="10" r:id="rId10"/>
    <sheet name="6" sheetId="11" r:id="rId11"/>
  </sheets>
  <definedNames>
    <definedName name="Slicer_Country">#N/A</definedName>
    <definedName name="Slicer_Country1">#N/A</definedName>
    <definedName name="Slicer_Department">#N/A</definedName>
    <definedName name="Slicer_Department1">#N/A</definedName>
  </definedNames>
  <calcPr calcId="191029"/>
  <pivotCaches>
    <pivotCache cacheId="0" r:id="rId12"/>
    <pivotCache cacheId="1" r:id="rId13"/>
    <pivotCache cacheId="2" r:id="rId14"/>
    <pivotCache cacheId="3"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0" l="1"/>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F53" i="10" l="1"/>
  <c r="D5" i="4"/>
  <c r="D6" i="4"/>
  <c r="D4" i="4"/>
  <c r="D3" i="3"/>
  <c r="E5" i="3"/>
  <c r="E4" i="3"/>
  <c r="E3" i="3"/>
  <c r="D4" i="3"/>
  <c r="D5" i="3"/>
  <c r="D7" i="2"/>
  <c r="D3" i="2"/>
  <c r="D8" i="2"/>
  <c r="D6" i="2"/>
  <c r="D5" i="2"/>
  <c r="D4" i="2"/>
  <c r="M5" i="12"/>
  <c r="M6" i="12"/>
  <c r="M7" i="12"/>
  <c r="M8" i="12"/>
  <c r="M9" i="12"/>
  <c r="M10" i="12"/>
  <c r="E54" i="12"/>
  <c r="M5" i="1"/>
  <c r="M9" i="1"/>
  <c r="M8" i="1"/>
  <c r="M7" i="1"/>
  <c r="M6" i="1"/>
  <c r="M10" i="1"/>
  <c r="E54" i="1"/>
</calcChain>
</file>

<file path=xl/sharedStrings.xml><?xml version="1.0" encoding="utf-8"?>
<sst xmlns="http://schemas.openxmlformats.org/spreadsheetml/2006/main" count="941" uniqueCount="154">
  <si>
    <t>Employee ID</t>
  </si>
  <si>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</si>
  <si>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</si>
  <si>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</si>
  <si>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</si>
  <si>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</si>
  <si>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</si>
  <si>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</si>
  <si>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</si>
  <si>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</si>
  <si>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</si>
  <si>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</si>
  <si>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</si>
  <si>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</si>
  <si>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</si>
  <si>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</si>
  <si>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</si>
  <si>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</si>
  <si>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</si>
  <si>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</si>
  <si>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</si>
  <si>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</si>
  <si>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</si>
  <si>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</si>
  <si>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</si>
  <si>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</si>
  <si>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</si>
  <si>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</si>
  <si>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</si>
  <si>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</si>
  <si>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</si>
  <si>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</si>
  <si>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</si>
  <si>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</si>
  <si>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</si>
  <si>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</si>
  <si>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</si>
  <si>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</si>
  <si>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</si>
  <si>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</si>
  <si>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</si>
  <si>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</si>
  <si>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</si>
  <si>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</si>
  <si>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</si>
  <si>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</si>
  <si>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</si>
  <si>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</si>
  <si>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</si>
  <si>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</si>
  <si>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</si>
  <si>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</si>
  <si>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</si>
  <si>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</si>
  <si>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</si>
  <si>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</si>
  <si>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</si>
  <si>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</si>
  <si>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</si>
  <si>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</si>
  <si>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</si>
  <si>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</si>
  <si>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</si>
  <si>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</si>
  <si>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</si>
  <si>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</si>
  <si>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</si>
  <si>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EmployeID</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</si>
  <si>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</si>
  <si>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</si>
  <si>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</si>
  <si>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</si>
  <si>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</si>
  <si>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</si>
  <si>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</si>
  <si>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</si>
  <si>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</si>
  <si>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</si>
  <si>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</si>
  <si>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</si>
  <si>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</si>
  <si>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</si>
  <si>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</si>
  <si>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</si>
  <si>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</si>
  <si>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</si>
  <si>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</si>
  <si>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</si>
  <si>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</si>
  <si>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</si>
  <si>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</si>
  <si>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</si>
  <si>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</si>
  <si>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</si>
  <si>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</si>
  <si>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</si>
  <si>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</si>
  <si>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</si>
  <si>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</si>
  <si>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</si>
  <si>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</si>
  <si>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</si>
  <si>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</si>
  <si>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</si>
  <si>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</si>
  <si>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</si>
  <si>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</si>
  <si>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</si>
  <si>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</si>
  <si>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</si>
  <si>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</si>
  <si>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</si>
  <si>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</si>
  <si>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</si>
  <si>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</si>
  <si>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</si>
  <si>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</si>
  <si>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</si>
  <si>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</si>
  <si>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</si>
  <si>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</si>
  <si>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</si>
  <si>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</si>
  <si>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</si>
  <si>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</si>
  <si>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</si>
  <si>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</si>
  <si>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</si>
  <si>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</si>
  <si>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Calculate Bonus based on %</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</si>
  <si>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</si>
  <si>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</si>
  <si>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</si>
  <si>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</si>
  <si>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</si>
  <si>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</si>
  <si>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</si>
  <si>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</si>
  <si>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Last 2 Salaries by Country</t>
  </si>
  <si>
    <t>Outcome should be as below</t>
  </si>
  <si>
    <t>Output should be as below</t>
  </si>
  <si>
    <t>Output should be like below</t>
  </si>
  <si>
    <t>Output should look like below</t>
  </si>
  <si>
    <t>Output should look like below.</t>
  </si>
  <si>
    <t>Statistical Methods - Emp Salary</t>
  </si>
  <si>
    <t>Tim Watson</t>
  </si>
  <si>
    <t>#</t>
  </si>
  <si>
    <t>EMP Salary</t>
  </si>
  <si>
    <t>Sum Of Sales</t>
  </si>
  <si>
    <t>Sum of Yearly Sal</t>
  </si>
  <si>
    <t>Salary</t>
  </si>
  <si>
    <t>Bonus $s</t>
  </si>
  <si>
    <t>Grand Total</t>
  </si>
  <si>
    <t>Sum of Bonus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</si>
</sst>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44" formatCode="_(&quot;$&quot;* #,##0.00_);_(&quot;$&quot;* \(#,##0.00\);_(&quot;$&quot;* &quot;-&quot;??_);_(@_)"/>
    <numFmt numFmtId="43" formatCode="_(* #,##0.00_);_(* \(#,##0.00\);_(* &quot;-&quot;??_);_(@_)"/>
    <numFmt numFmtId="164" formatCode="_([$$-409]* #,##0.00_);_([$$-409]* \(#,##0.00\);_([$$-409]*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5"/>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auto="1"/>
      </left>
      <right style="hair">
        <color auto="1"/>
      </right>
      <top style="hair">
        <color auto="1"/>
      </top>
      <bottom style="hair">
        <color auto="1"/>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2">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44" fontId="0" fillId="0" borderId="0" xfId="2" applyFont="1" applyAlignment="1">
      <alignment horizontal="center"/>
    </xf>
    <xf numFmtId="164" fontId="1" fillId="0" borderId="9" xfId="0" applyNumberFormat="1" applyFont="1" applyBorder="1"/>
    <xf numFmtId="0" fontId="3" fillId="0" borderId="0" xfId="0" applyFont="1"/>
    <xf numFmtId="44" fontId="0" fillId="0" borderId="0" xfId="2" applyFont="1" applyAlignment="1">
      <alignment horizontal="left"/>
    </xf>
    <xf numFmtId="0" fontId="2" fillId="0" borderId="0" xfId="0" applyFont="1"/>
    <xf numFmtId="0" fontId="0" fillId="4" borderId="1" xfId="0" applyFill="1" applyBorder="1" applyAlignment="1">
      <alignment horizontal="right"/>
    </xf>
    <xf numFmtId="164" fontId="0" fillId="0" borderId="1" xfId="0" applyNumberFormat="1" applyBorder="1"/>
    <xf numFmtId="44" fontId="0" fillId="0" borderId="1" xfId="2" applyFont="1" applyBorder="1"/>
    <xf numFmtId="0" fontId="2" fillId="6" borderId="10" xfId="0" applyFont="1" applyFill="1" applyBorder="1"/>
    <xf numFmtId="0" fontId="2" fillId="5" borderId="10" xfId="0" applyFont="1" applyFill="1" applyBorder="1"/>
    <xf numFmtId="0" fontId="0" fillId="0" borderId="12" xfId="0" applyBorder="1"/>
    <xf numFmtId="44" fontId="2" fillId="0" borderId="0" xfId="2" applyFont="1"/>
    <xf numFmtId="0" fontId="0" fillId="0" borderId="0" xfId="0" pivotButton="1"/>
    <xf numFmtId="0" fontId="0" fillId="0" borderId="0" xfId="0" applyAlignment="1">
      <alignment horizontal="left"/>
    </xf>
    <xf numFmtId="0" fontId="2" fillId="7" borderId="0" xfId="0" applyFont="1" applyFill="1"/>
    <xf numFmtId="0" fontId="0" fillId="0" borderId="13" xfId="0" pivotButton="1" applyBorder="1"/>
    <xf numFmtId="0" fontId="0" fillId="0" borderId="13" xfId="0" applyBorder="1" applyAlignment="1">
      <alignment horizontal="right"/>
    </xf>
    <xf numFmtId="0" fontId="0" fillId="0" borderId="13" xfId="0" applyBorder="1" applyAlignment="1">
      <alignment horizontal="left"/>
    </xf>
    <xf numFmtId="2" fontId="0" fillId="0" borderId="13" xfId="0" applyNumberFormat="1" applyBorder="1"/>
    <xf numFmtId="44" fontId="0" fillId="0" borderId="13" xfId="0" applyNumberFormat="1" applyBorder="1"/>
    <xf numFmtId="0" fontId="4" fillId="8" borderId="0" xfId="0" applyFont="1" applyFill="1"/>
    <xf numFmtId="0" fontId="0" fillId="5" borderId="0" xfId="0" applyFill="1"/>
    <xf numFmtId="164" fontId="0" fillId="0" borderId="1" xfId="1" applyNumberFormat="1" applyFont="1" applyBorder="1"/>
    <xf numFmtId="164" fontId="2" fillId="0" borderId="14" xfId="0" applyNumberFormat="1" applyFont="1" applyBorder="1"/>
    <xf numFmtId="0" fontId="0" fillId="0" borderId="15" xfId="0" applyBorder="1"/>
    <xf numFmtId="9" fontId="0" fillId="0" borderId="1" xfId="3" applyFont="1" applyBorder="1" applyAlignment="1">
      <alignment horizontal="right"/>
    </xf>
    <xf numFmtId="0" fontId="0" fillId="0" borderId="13" xfId="0" applyBorder="1" applyAlignment="1">
      <alignment horizontal="center"/>
    </xf>
    <xf numFmtId="7" fontId="0" fillId="0" borderId="13" xfId="0" applyNumberFormat="1" applyBorder="1"/>
    <xf numFmtId="44" fontId="0" fillId="5" borderId="11" xfId="2" applyFont="1" applyFill="1" applyBorder="1"/>
    <xf numFmtId="0" fontId="2" fillId="4" borderId="1"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112">
    <dxf>
      <numFmt numFmtId="34" formatCode="_(&quot;$&quot;* #,##0.00_);_(&quot;$&quot;* \(#,##0.00\);_(&quot;$&quot;* &quot;-&quot;??_);_(@_)"/>
    </dxf>
    <dxf>
      <border>
        <left style="hair">
          <color auto="1"/>
        </left>
        <right style="hair">
          <color auto="1"/>
        </right>
        <vertical style="hair">
          <color auto="1"/>
        </vertical>
        <horizontal style="hair">
          <color auto="1"/>
        </horizontal>
      </border>
    </dxf>
    <dxf>
      <border>
        <left style="hair">
          <color auto="1"/>
        </left>
        <right style="hair">
          <color auto="1"/>
        </right>
        <vertical style="hair">
          <color auto="1"/>
        </vertical>
        <horizontal style="hair">
          <color auto="1"/>
        </horizontal>
      </bord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2" formatCode="0.00"/>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numFmt numFmtId="2" formatCode="0.00"/>
    </dxf>
    <dxf>
      <numFmt numFmtId="2" formatCode="0.00"/>
    </dxf>
    <dxf>
      <border diagonalUp="0" diagonalDown="0" outline="0">
        <left style="thin">
          <color indexed="64"/>
        </left>
        <right style="thin">
          <color indexed="64"/>
        </right>
        <top style="thin">
          <color rgb="FF000000"/>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rgb="FF000000"/>
        </top>
        <bottom/>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numFmt numFmtId="2" formatCode="0.00"/>
    </dxf>
    <dxf>
      <alignment horizontal="right"/>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alignment horizontal="right"/>
    </dxf>
    <dxf>
      <numFmt numFmtId="2" formatCode="0.00"/>
    </dxf>
    <dxf>
      <numFmt numFmtId="2" formatCode="0.00"/>
    </dxf>
    <dxf>
      <numFmt numFmtId="34" formatCode="_(&quot;$&quot;* #,##0.00_);_(&quot;$&quot;* \(#,##0.00\);_(&quot;$&quot;* &quot;-&quot;??_);_(@_)"/>
    </dxf>
    <dxf>
      <numFmt numFmtId="34" formatCode="_(&quot;$&quot;* #,##0.00_);_(&quot;$&quot;* \(#,##0.00\);_(&quot;$&quot;* &quot;-&quot;??_);_(@_)"/>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alignment horizontal="right"/>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alignment horizontal="center"/>
    </dxf>
    <dxf>
      <numFmt numFmtId="11" formatCode="&quot;$&quot;#,##0.00_);\(&quot;$&quot;#,##0.00\)"/>
    </dxf>
    <dxf>
      <font>
        <b val="0"/>
      </font>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44450</xdr:colOff>
      <xdr:row>11</xdr:row>
      <xdr:rowOff>38100</xdr:rowOff>
    </xdr:from>
    <xdr:to>
      <xdr:col>7</xdr:col>
      <xdr:colOff>434606</xdr:colOff>
      <xdr:row>21</xdr:row>
      <xdr:rowOff>82647</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44450" y="1600200"/>
          <a:ext cx="5169166"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2540</xdr:rowOff>
    </xdr:from>
    <xdr:to>
      <xdr:col>10</xdr:col>
      <xdr:colOff>291179</xdr:colOff>
      <xdr:row>15</xdr:row>
      <xdr:rowOff>160085</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0" y="1930400"/>
          <a:ext cx="6737699" cy="12548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9</xdr:col>
      <xdr:colOff>198483</xdr:colOff>
      <xdr:row>16</xdr:row>
      <xdr:rowOff>152465</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0" y="2114550"/>
          <a:ext cx="7055213" cy="1257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12</xdr:row>
      <xdr:rowOff>121920</xdr:rowOff>
    </xdr:from>
    <xdr:to>
      <xdr:col>10</xdr:col>
      <xdr:colOff>33379</xdr:colOff>
      <xdr:row>24</xdr:row>
      <xdr:rowOff>147435</xdr:rowOff>
    </xdr:to>
    <xdr:pic>
      <xdr:nvPicPr>
        <xdr:cNvPr id="2" name="Picture 1">
          <a:extLst>
            <a:ext uri="{FF2B5EF4-FFF2-40B4-BE49-F238E27FC236}">
              <a16:creationId xmlns:a16="http://schemas.microsoft.com/office/drawing/2014/main" id="{493525E0-50D9-34E4-37EE-ADE3D50E429B}"/>
            </a:ext>
          </a:extLst>
        </xdr:cNvPr>
        <xdr:cNvPicPr>
          <a:picLocks noChangeAspect="1"/>
        </xdr:cNvPicPr>
      </xdr:nvPicPr>
      <xdr:blipFill>
        <a:blip xmlns:r="http://schemas.openxmlformats.org/officeDocument/2006/relationships" r:embed="rId1"/>
        <a:stretch>
          <a:fillRect/>
        </a:stretch>
      </xdr:blipFill>
      <xdr:spPr>
        <a:xfrm>
          <a:off x="76200" y="2598420"/>
          <a:ext cx="6944719" cy="2220075"/>
        </a:xfrm>
        <a:prstGeom prst="rect">
          <a:avLst/>
        </a:prstGeom>
      </xdr:spPr>
    </xdr:pic>
    <xdr:clientData/>
  </xdr:twoCellAnchor>
  <xdr:twoCellAnchor editAs="oneCell">
    <xdr:from>
      <xdr:col>3</xdr:col>
      <xdr:colOff>373380</xdr:colOff>
      <xdr:row>1</xdr:row>
      <xdr:rowOff>175261</xdr:rowOff>
    </xdr:from>
    <xdr:to>
      <xdr:col>6</xdr:col>
      <xdr:colOff>251460</xdr:colOff>
      <xdr:row>8</xdr:row>
      <xdr:rowOff>167640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41C6B01B-684F-F15F-5614-30214F9C057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093720" y="640081"/>
              <a:ext cx="1706880" cy="1272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6</xdr:col>
      <xdr:colOff>514639</xdr:colOff>
      <xdr:row>22</xdr:row>
      <xdr:rowOff>76280</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0" y="2851150"/>
          <a:ext cx="5620039" cy="15494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10</xdr:col>
      <xdr:colOff>173059</xdr:colOff>
      <xdr:row>25</xdr:row>
      <xdr:rowOff>19155</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0" y="2851150"/>
          <a:ext cx="6597989" cy="2044805"/>
        </a:xfrm>
        <a:prstGeom prst="rect">
          <a:avLst/>
        </a:prstGeom>
      </xdr:spPr>
    </xdr:pic>
    <xdr:clientData/>
  </xdr:twoCellAnchor>
  <xdr:twoCellAnchor editAs="oneCell">
    <xdr:from>
      <xdr:col>3</xdr:col>
      <xdr:colOff>259080</xdr:colOff>
      <xdr:row>1</xdr:row>
      <xdr:rowOff>152401</xdr:rowOff>
    </xdr:from>
    <xdr:to>
      <xdr:col>6</xdr:col>
      <xdr:colOff>228600</xdr:colOff>
      <xdr:row>9</xdr:row>
      <xdr:rowOff>53340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D75D2BB-F1AD-C95D-CDB0-AD30DD3DC30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377440" y="617221"/>
              <a:ext cx="1798320" cy="1363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7</xdr:col>
      <xdr:colOff>383825</xdr:colOff>
      <xdr:row>22</xdr:row>
      <xdr:rowOff>152484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0" y="2851150"/>
          <a:ext cx="5550185" cy="16256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16</xdr:row>
      <xdr:rowOff>144780</xdr:rowOff>
    </xdr:from>
    <xdr:to>
      <xdr:col>8</xdr:col>
      <xdr:colOff>137527</xdr:colOff>
      <xdr:row>36</xdr:row>
      <xdr:rowOff>12882</xdr:rowOff>
    </xdr:to>
    <xdr:pic>
      <xdr:nvPicPr>
        <xdr:cNvPr id="3" name="Picture 2">
          <a:extLst>
            <a:ext uri="{FF2B5EF4-FFF2-40B4-BE49-F238E27FC236}">
              <a16:creationId xmlns:a16="http://schemas.microsoft.com/office/drawing/2014/main" id="{A9FDD7AA-C114-2D6E-BDE0-6E2997A3D20E}"/>
            </a:ext>
          </a:extLst>
        </xdr:cNvPr>
        <xdr:cNvPicPr>
          <a:picLocks noChangeAspect="1"/>
        </xdr:cNvPicPr>
      </xdr:nvPicPr>
      <xdr:blipFill>
        <a:blip xmlns:r="http://schemas.openxmlformats.org/officeDocument/2006/relationships" r:embed="rId1"/>
        <a:stretch>
          <a:fillRect/>
        </a:stretch>
      </xdr:blipFill>
      <xdr:spPr>
        <a:xfrm>
          <a:off x="0" y="3352800"/>
          <a:ext cx="7010767" cy="352570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13</xdr:row>
      <xdr:rowOff>137160</xdr:rowOff>
    </xdr:from>
    <xdr:to>
      <xdr:col>10</xdr:col>
      <xdr:colOff>246762</xdr:colOff>
      <xdr:row>32</xdr:row>
      <xdr:rowOff>162741</xdr:rowOff>
    </xdr:to>
    <xdr:pic>
      <xdr:nvPicPr>
        <xdr:cNvPr id="3" name="Picture 2">
          <a:extLst>
            <a:ext uri="{FF2B5EF4-FFF2-40B4-BE49-F238E27FC236}">
              <a16:creationId xmlns:a16="http://schemas.microsoft.com/office/drawing/2014/main" id="{C4454B7D-2260-CDC3-577A-EA6FD7D53A59}"/>
            </a:ext>
          </a:extLst>
        </xdr:cNvPr>
        <xdr:cNvPicPr>
          <a:picLocks noChangeAspect="1"/>
        </xdr:cNvPicPr>
      </xdr:nvPicPr>
      <xdr:blipFill>
        <a:blip xmlns:r="http://schemas.openxmlformats.org/officeDocument/2006/relationships" r:embed="rId1"/>
        <a:stretch>
          <a:fillRect/>
        </a:stretch>
      </xdr:blipFill>
      <xdr:spPr>
        <a:xfrm>
          <a:off x="0" y="2796540"/>
          <a:ext cx="7394322" cy="3500301"/>
        </a:xfrm>
        <a:prstGeom prst="rect">
          <a:avLst/>
        </a:prstGeom>
      </xdr:spPr>
    </xdr:pic>
    <xdr:clientData/>
  </xdr:twoCellAnchor>
  <xdr:twoCellAnchor editAs="oneCell">
    <xdr:from>
      <xdr:col>7</xdr:col>
      <xdr:colOff>144780</xdr:colOff>
      <xdr:row>1</xdr:row>
      <xdr:rowOff>175261</xdr:rowOff>
    </xdr:from>
    <xdr:to>
      <xdr:col>10</xdr:col>
      <xdr:colOff>45720</xdr:colOff>
      <xdr:row>8</xdr:row>
      <xdr:rowOff>91440</xdr:rowOff>
    </xdr:to>
    <mc:AlternateContent xmlns:mc="http://schemas.openxmlformats.org/markup-compatibility/2006">
      <mc:Choice xmlns:a14="http://schemas.microsoft.com/office/drawing/2010/main" Requires="a14">
        <xdr:graphicFrame macro="">
          <xdr:nvGraphicFramePr>
            <xdr:cNvPr id="2" name="Department 1">
              <a:extLst>
                <a:ext uri="{FF2B5EF4-FFF2-40B4-BE49-F238E27FC236}">
                  <a16:creationId xmlns:a16="http://schemas.microsoft.com/office/drawing/2014/main" id="{B81571F3-0DD9-A30B-6ABF-916F0D61442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5463540" y="640081"/>
              <a:ext cx="1729740" cy="1196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579120</xdr:colOff>
      <xdr:row>2</xdr:row>
      <xdr:rowOff>15241</xdr:rowOff>
    </xdr:from>
    <xdr:to>
      <xdr:col>7</xdr:col>
      <xdr:colOff>7620</xdr:colOff>
      <xdr:row>8</xdr:row>
      <xdr:rowOff>91440</xdr:rowOff>
    </xdr:to>
    <mc:AlternateContent xmlns:mc="http://schemas.openxmlformats.org/markup-compatibility/2006">
      <mc:Choice xmlns:a14="http://schemas.microsoft.com/office/drawing/2010/main" Requires="a14">
        <xdr:graphicFrame macro="">
          <xdr:nvGraphicFramePr>
            <xdr:cNvPr id="4" name="Country 1">
              <a:extLst>
                <a:ext uri="{FF2B5EF4-FFF2-40B4-BE49-F238E27FC236}">
                  <a16:creationId xmlns:a16="http://schemas.microsoft.com/office/drawing/2014/main" id="{AC38DE01-3B89-6BC8-BBAF-15186028024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3459480" y="662941"/>
              <a:ext cx="1866900" cy="1173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v Middi" refreshedDate="45405.752402199076" createdVersion="8" refreshedVersion="8" minRefreshableVersion="3" recordCount="3" xr:uid="{E5164D3F-05EF-4014-803D-3E2E0C8AAEA0}">
  <cacheSource type="worksheet">
    <worksheetSource ref="B2:B5" sheet="2.b"/>
  </cacheSource>
  <cacheFields count="1">
    <cacheField name="Department" numFmtId="0">
      <sharedItems count="3">
        <s v="Finance"/>
        <s v="Procurement"/>
        <s v="Sal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v Middi" refreshedDate="45405.832735185184" createdVersion="8" refreshedVersion="8" minRefreshableVersion="3" recordCount="50" xr:uid="{991CC6DE-B89F-4A5F-AAB1-8A69CAB73C0B}">
  <cacheSource type="worksheet">
    <worksheetSource name="EMPDataNew[[Department]:[Yearly Sal]]"/>
  </cacheSource>
  <cacheFields count="4">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acheField>
    <cacheField name="Yearly Sal" numFmtId="164">
      <sharedItems containsSemiMixedTypes="0" containsString="0" containsNumber="1" containsInteger="1" minValue="21971" maxValue="140000"/>
    </cacheField>
  </cacheFields>
  <extLst>
    <ext xmlns:x14="http://schemas.microsoft.com/office/spreadsheetml/2009/9/main" uri="{725AE2AE-9491-48be-B2B4-4EB974FC3084}">
      <x14:pivotCacheDefinition pivotCacheId="152491646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v Middi" refreshedDate="45406.591939467595" createdVersion="8" refreshedVersion="8" minRefreshableVersion="3" recordCount="50" xr:uid="{1296FFAC-4DE1-4526-B930-FA04697DF1F6}">
  <cacheSource type="worksheet">
    <worksheetSource name="EMPDataNew"/>
  </cacheSource>
  <cacheFields count="5">
    <cacheField name="Employee ID" numFmtId="0">
      <sharedItems count="50">
        <s v="ID18"/>
        <s v="ID8"/>
        <s v="ID24"/>
        <s v="ID23"/>
        <s v="ID13"/>
        <s v="ID7"/>
        <s v="ID19"/>
        <s v="ID22"/>
        <s v="ID5"/>
        <s v="ID9"/>
        <s v="ID17"/>
        <s v="ID10"/>
        <s v="ID21"/>
        <s v="ID3"/>
        <s v="ID29"/>
        <s v="ID30"/>
        <s v="ID14"/>
        <s v="ID16"/>
        <s v="ID27"/>
        <s v="ID4"/>
        <s v="ID12"/>
        <s v="ID20"/>
        <s v="ID28"/>
        <s v="ID25"/>
        <s v="ID1"/>
        <s v="ID15"/>
        <s v="ID2"/>
        <s v="ID11"/>
        <s v="ID26"/>
        <s v="ID6"/>
        <s v="ID31"/>
        <s v="ID32"/>
        <s v="ID33"/>
        <s v="ID34"/>
        <s v="ID35"/>
        <s v="ID36"/>
        <s v="ID37"/>
        <s v="ID38"/>
        <s v="ID39"/>
        <s v="ID40"/>
        <s v="ID41"/>
        <s v="ID42"/>
        <s v="ID43"/>
        <s v="ID44"/>
        <s v="ID45"/>
        <s v="ID46"/>
        <s v="ID47"/>
        <s v="ID48"/>
        <s v="ID49"/>
        <s v="ID5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ount="29">
        <n v="60270"/>
        <n v="39627"/>
        <n v="29726"/>
        <n v="93668"/>
        <n v="134000"/>
        <n v="34808"/>
        <n v="135000"/>
        <n v="45000"/>
        <n v="89500"/>
        <n v="21971"/>
        <n v="80000"/>
        <n v="45117"/>
        <n v="50545"/>
        <n v="140000"/>
        <n v="110000"/>
        <n v="68357"/>
        <n v="51800"/>
        <n v="97000"/>
        <n v="35971"/>
        <n v="55117"/>
        <n v="58445"/>
        <n v="120000"/>
        <n v="90000"/>
        <n v="88357"/>
        <n v="59200"/>
        <n v="45450"/>
        <n v="65971"/>
        <n v="60445"/>
        <n v="83117"/>
      </sharedItems>
    </cacheField>
  </cacheFields>
  <extLst>
    <ext xmlns:x14="http://schemas.microsoft.com/office/spreadsheetml/2009/9/main" uri="{725AE2AE-9491-48be-B2B4-4EB974FC3084}">
      <x14:pivotCacheDefinition pivotCacheId="160873293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v Middi" refreshedDate="45406.77755752315" createdVersion="8" refreshedVersion="8" minRefreshableVersion="3" recordCount="50" xr:uid="{1126C70C-27BB-466B-B479-198A017F14DA}">
  <cacheSource type="worksheet">
    <worksheetSource name="EMPDataNew6"/>
  </cacheSource>
  <cacheFields count="7">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acheField>
    <cacheField name="Bonus %" numFmtId="9">
      <sharedItems containsMixedTypes="1" containsNumber="1" minValue="0.06" maxValue="0.27"/>
    </cacheField>
    <cacheField name="Bonus $s" numFmtId="164">
      <sharedItems containsSemiMixedTypes="0" containsString="0" containsNumber="1" minValue="0" maxValue="28000"/>
    </cacheField>
  </cacheFields>
  <extLst>
    <ext xmlns:x14="http://schemas.microsoft.com/office/spreadsheetml/2009/9/main" uri="{725AE2AE-9491-48be-B2B4-4EB974FC3084}">
      <x14:pivotCacheDefinition pivotCacheId="1670839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r>
  <r>
    <x v="1"/>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Australia"/>
    <n v="60270"/>
  </r>
  <r>
    <x v="0"/>
    <x v="1"/>
    <s v="Netherlands"/>
    <n v="39627"/>
  </r>
  <r>
    <x v="0"/>
    <x v="2"/>
    <s v="USA"/>
    <n v="29726"/>
  </r>
  <r>
    <x v="0"/>
    <x v="3"/>
    <s v="USA"/>
    <n v="93668"/>
  </r>
  <r>
    <x v="0"/>
    <x v="4"/>
    <s v="Netherlands"/>
    <n v="134000"/>
  </r>
  <r>
    <x v="0"/>
    <x v="5"/>
    <s v="Netherlands"/>
    <n v="34808"/>
  </r>
  <r>
    <x v="0"/>
    <x v="6"/>
    <s v="USA"/>
    <n v="135000"/>
  </r>
  <r>
    <x v="0"/>
    <x v="7"/>
    <s v="USA"/>
    <n v="45000"/>
  </r>
  <r>
    <x v="0"/>
    <x v="8"/>
    <s v="USA"/>
    <n v="89500"/>
  </r>
  <r>
    <x v="0"/>
    <x v="9"/>
    <s v="Australia"/>
    <n v="21971"/>
  </r>
  <r>
    <x v="0"/>
    <x v="10"/>
    <s v="Australia"/>
    <n v="80000"/>
  </r>
  <r>
    <x v="0"/>
    <x v="11"/>
    <s v="USA"/>
    <n v="45117"/>
  </r>
  <r>
    <x v="0"/>
    <x v="12"/>
    <s v="Netherlands"/>
    <n v="50545"/>
  </r>
  <r>
    <x v="1"/>
    <x v="13"/>
    <s v="USA"/>
    <n v="140000"/>
  </r>
  <r>
    <x v="1"/>
    <x v="14"/>
    <s v="Netherlands"/>
    <n v="110000"/>
  </r>
  <r>
    <x v="1"/>
    <x v="15"/>
    <s v="USA"/>
    <n v="68357"/>
  </r>
  <r>
    <x v="1"/>
    <x v="16"/>
    <s v="Australia"/>
    <n v="51800"/>
  </r>
  <r>
    <x v="1"/>
    <x v="17"/>
    <s v="USA"/>
    <n v="97000"/>
  </r>
  <r>
    <x v="1"/>
    <x v="18"/>
    <s v="USA"/>
    <n v="45000"/>
  </r>
  <r>
    <x v="2"/>
    <x v="19"/>
    <s v="Australia"/>
    <n v="89500"/>
  </r>
  <r>
    <x v="2"/>
    <x v="20"/>
    <s v="USA"/>
    <n v="35971"/>
  </r>
  <r>
    <x v="2"/>
    <x v="21"/>
    <s v="Netherlands"/>
    <n v="80000"/>
  </r>
  <r>
    <x v="2"/>
    <x v="22"/>
    <s v="USA"/>
    <n v="55117"/>
  </r>
  <r>
    <x v="2"/>
    <x v="23"/>
    <s v="Australia"/>
    <n v="58445"/>
  </r>
  <r>
    <x v="2"/>
    <x v="24"/>
    <s v="USA"/>
    <n v="120000"/>
  </r>
  <r>
    <x v="2"/>
    <x v="25"/>
    <s v="USA"/>
    <n v="45117"/>
  </r>
  <r>
    <x v="2"/>
    <x v="26"/>
    <s v="Netherlands"/>
    <n v="50545"/>
  </r>
  <r>
    <x v="2"/>
    <x v="27"/>
    <s v="Australia"/>
    <n v="140000"/>
  </r>
  <r>
    <x v="2"/>
    <x v="28"/>
    <s v="USA"/>
    <n v="90000"/>
  </r>
  <r>
    <x v="2"/>
    <x v="29"/>
    <s v="Netherlands"/>
    <n v="88357"/>
  </r>
  <r>
    <x v="2"/>
    <x v="30"/>
    <s v="USA"/>
    <n v="59200"/>
  </r>
  <r>
    <x v="2"/>
    <x v="31"/>
    <s v="Australia"/>
    <n v="97000"/>
  </r>
  <r>
    <x v="2"/>
    <x v="32"/>
    <s v="USA"/>
    <n v="68357"/>
  </r>
  <r>
    <x v="2"/>
    <x v="33"/>
    <s v="Netherlands"/>
    <n v="51800"/>
  </r>
  <r>
    <x v="2"/>
    <x v="34"/>
    <s v="USA"/>
    <n v="97000"/>
  </r>
  <r>
    <x v="2"/>
    <x v="35"/>
    <s v="Australia"/>
    <n v="45000"/>
  </r>
  <r>
    <x v="1"/>
    <x v="36"/>
    <s v="USA"/>
    <n v="89500"/>
  </r>
  <r>
    <x v="1"/>
    <x v="37"/>
    <s v="Netherlands"/>
    <n v="35971"/>
  </r>
  <r>
    <x v="1"/>
    <x v="38"/>
    <s v="Netherlands"/>
    <n v="80000"/>
  </r>
  <r>
    <x v="1"/>
    <x v="39"/>
    <s v="Australia"/>
    <n v="55117"/>
  </r>
  <r>
    <x v="0"/>
    <x v="40"/>
    <s v="USA"/>
    <n v="58445"/>
  </r>
  <r>
    <x v="0"/>
    <x v="41"/>
    <s v="USA"/>
    <n v="120000"/>
  </r>
  <r>
    <x v="1"/>
    <x v="42"/>
    <s v="Netherlands"/>
    <n v="45450"/>
  </r>
  <r>
    <x v="1"/>
    <x v="43"/>
    <s v="USA"/>
    <n v="89500"/>
  </r>
  <r>
    <x v="1"/>
    <x v="44"/>
    <s v="Australia"/>
    <n v="65971"/>
  </r>
  <r>
    <x v="1"/>
    <x v="45"/>
    <s v="USA"/>
    <n v="80000"/>
  </r>
  <r>
    <x v="0"/>
    <x v="46"/>
    <s v="Netherlands"/>
    <n v="55117"/>
  </r>
  <r>
    <x v="0"/>
    <x v="47"/>
    <s v="Australia"/>
    <n v="60445"/>
  </r>
  <r>
    <x v="0"/>
    <x v="48"/>
    <s v="USA"/>
    <n v="83117"/>
  </r>
  <r>
    <x v="0"/>
    <x v="49"/>
    <s v="Australia"/>
    <n v="5844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r>
  <r>
    <x v="1"/>
    <x v="0"/>
    <x v="1"/>
    <x v="1"/>
    <x v="1"/>
  </r>
  <r>
    <x v="2"/>
    <x v="0"/>
    <x v="2"/>
    <x v="2"/>
    <x v="2"/>
  </r>
  <r>
    <x v="3"/>
    <x v="0"/>
    <x v="3"/>
    <x v="2"/>
    <x v="3"/>
  </r>
  <r>
    <x v="4"/>
    <x v="0"/>
    <x v="4"/>
    <x v="1"/>
    <x v="4"/>
  </r>
  <r>
    <x v="5"/>
    <x v="0"/>
    <x v="5"/>
    <x v="1"/>
    <x v="5"/>
  </r>
  <r>
    <x v="6"/>
    <x v="0"/>
    <x v="6"/>
    <x v="2"/>
    <x v="6"/>
  </r>
  <r>
    <x v="7"/>
    <x v="0"/>
    <x v="7"/>
    <x v="2"/>
    <x v="7"/>
  </r>
  <r>
    <x v="8"/>
    <x v="0"/>
    <x v="8"/>
    <x v="2"/>
    <x v="8"/>
  </r>
  <r>
    <x v="9"/>
    <x v="0"/>
    <x v="9"/>
    <x v="0"/>
    <x v="9"/>
  </r>
  <r>
    <x v="10"/>
    <x v="0"/>
    <x v="10"/>
    <x v="0"/>
    <x v="10"/>
  </r>
  <r>
    <x v="11"/>
    <x v="0"/>
    <x v="11"/>
    <x v="2"/>
    <x v="11"/>
  </r>
  <r>
    <x v="12"/>
    <x v="0"/>
    <x v="12"/>
    <x v="1"/>
    <x v="12"/>
  </r>
  <r>
    <x v="13"/>
    <x v="1"/>
    <x v="13"/>
    <x v="2"/>
    <x v="13"/>
  </r>
  <r>
    <x v="14"/>
    <x v="1"/>
    <x v="14"/>
    <x v="1"/>
    <x v="14"/>
  </r>
  <r>
    <x v="15"/>
    <x v="1"/>
    <x v="15"/>
    <x v="2"/>
    <x v="15"/>
  </r>
  <r>
    <x v="16"/>
    <x v="1"/>
    <x v="16"/>
    <x v="0"/>
    <x v="16"/>
  </r>
  <r>
    <x v="17"/>
    <x v="1"/>
    <x v="17"/>
    <x v="2"/>
    <x v="17"/>
  </r>
  <r>
    <x v="18"/>
    <x v="1"/>
    <x v="18"/>
    <x v="2"/>
    <x v="7"/>
  </r>
  <r>
    <x v="19"/>
    <x v="2"/>
    <x v="19"/>
    <x v="0"/>
    <x v="8"/>
  </r>
  <r>
    <x v="20"/>
    <x v="2"/>
    <x v="20"/>
    <x v="2"/>
    <x v="18"/>
  </r>
  <r>
    <x v="21"/>
    <x v="2"/>
    <x v="21"/>
    <x v="1"/>
    <x v="10"/>
  </r>
  <r>
    <x v="22"/>
    <x v="2"/>
    <x v="22"/>
    <x v="2"/>
    <x v="19"/>
  </r>
  <r>
    <x v="23"/>
    <x v="2"/>
    <x v="23"/>
    <x v="0"/>
    <x v="20"/>
  </r>
  <r>
    <x v="24"/>
    <x v="2"/>
    <x v="24"/>
    <x v="2"/>
    <x v="21"/>
  </r>
  <r>
    <x v="25"/>
    <x v="2"/>
    <x v="25"/>
    <x v="2"/>
    <x v="11"/>
  </r>
  <r>
    <x v="26"/>
    <x v="2"/>
    <x v="26"/>
    <x v="1"/>
    <x v="12"/>
  </r>
  <r>
    <x v="27"/>
    <x v="2"/>
    <x v="27"/>
    <x v="0"/>
    <x v="13"/>
  </r>
  <r>
    <x v="28"/>
    <x v="2"/>
    <x v="28"/>
    <x v="2"/>
    <x v="22"/>
  </r>
  <r>
    <x v="29"/>
    <x v="2"/>
    <x v="29"/>
    <x v="1"/>
    <x v="23"/>
  </r>
  <r>
    <x v="30"/>
    <x v="2"/>
    <x v="30"/>
    <x v="2"/>
    <x v="24"/>
  </r>
  <r>
    <x v="31"/>
    <x v="2"/>
    <x v="31"/>
    <x v="0"/>
    <x v="17"/>
  </r>
  <r>
    <x v="32"/>
    <x v="2"/>
    <x v="32"/>
    <x v="2"/>
    <x v="15"/>
  </r>
  <r>
    <x v="33"/>
    <x v="2"/>
    <x v="33"/>
    <x v="1"/>
    <x v="16"/>
  </r>
  <r>
    <x v="34"/>
    <x v="2"/>
    <x v="34"/>
    <x v="2"/>
    <x v="17"/>
  </r>
  <r>
    <x v="35"/>
    <x v="2"/>
    <x v="35"/>
    <x v="0"/>
    <x v="7"/>
  </r>
  <r>
    <x v="36"/>
    <x v="1"/>
    <x v="36"/>
    <x v="2"/>
    <x v="8"/>
  </r>
  <r>
    <x v="37"/>
    <x v="1"/>
    <x v="37"/>
    <x v="1"/>
    <x v="18"/>
  </r>
  <r>
    <x v="38"/>
    <x v="1"/>
    <x v="38"/>
    <x v="1"/>
    <x v="10"/>
  </r>
  <r>
    <x v="39"/>
    <x v="1"/>
    <x v="39"/>
    <x v="0"/>
    <x v="19"/>
  </r>
  <r>
    <x v="40"/>
    <x v="0"/>
    <x v="40"/>
    <x v="2"/>
    <x v="20"/>
  </r>
  <r>
    <x v="41"/>
    <x v="0"/>
    <x v="41"/>
    <x v="2"/>
    <x v="21"/>
  </r>
  <r>
    <x v="42"/>
    <x v="1"/>
    <x v="42"/>
    <x v="1"/>
    <x v="25"/>
  </r>
  <r>
    <x v="43"/>
    <x v="1"/>
    <x v="43"/>
    <x v="2"/>
    <x v="8"/>
  </r>
  <r>
    <x v="44"/>
    <x v="1"/>
    <x v="44"/>
    <x v="0"/>
    <x v="26"/>
  </r>
  <r>
    <x v="45"/>
    <x v="1"/>
    <x v="45"/>
    <x v="2"/>
    <x v="10"/>
  </r>
  <r>
    <x v="46"/>
    <x v="0"/>
    <x v="46"/>
    <x v="1"/>
    <x v="19"/>
  </r>
  <r>
    <x v="47"/>
    <x v="0"/>
    <x v="47"/>
    <x v="0"/>
    <x v="27"/>
  </r>
  <r>
    <x v="48"/>
    <x v="0"/>
    <x v="48"/>
    <x v="2"/>
    <x v="28"/>
  </r>
  <r>
    <x v="49"/>
    <x v="0"/>
    <x v="49"/>
    <x v="0"/>
    <x v="2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x v="0"/>
    <n v="60270"/>
    <s v="0%"/>
    <n v="0"/>
  </r>
  <r>
    <s v="ID8"/>
    <x v="0"/>
    <x v="1"/>
    <x v="1"/>
    <n v="39627"/>
    <n v="0.23"/>
    <n v="9114.2100000000009"/>
  </r>
  <r>
    <s v="ID24"/>
    <x v="0"/>
    <x v="2"/>
    <x v="2"/>
    <n v="29726"/>
    <n v="0.1"/>
    <n v="2972.6000000000004"/>
  </r>
  <r>
    <s v="ID23"/>
    <x v="0"/>
    <x v="3"/>
    <x v="2"/>
    <n v="93668"/>
    <s v="0%"/>
    <n v="0"/>
  </r>
  <r>
    <s v="ID13"/>
    <x v="0"/>
    <x v="4"/>
    <x v="1"/>
    <n v="134000"/>
    <n v="0.08"/>
    <n v="10720"/>
  </r>
  <r>
    <s v="ID7"/>
    <x v="0"/>
    <x v="5"/>
    <x v="1"/>
    <n v="34808"/>
    <n v="0.27"/>
    <n v="9398.16"/>
  </r>
  <r>
    <s v="ID19"/>
    <x v="0"/>
    <x v="6"/>
    <x v="2"/>
    <n v="135000"/>
    <n v="0.14000000000000001"/>
    <n v="18900"/>
  </r>
  <r>
    <s v="ID22"/>
    <x v="0"/>
    <x v="7"/>
    <x v="2"/>
    <n v="45000"/>
    <n v="0.09"/>
    <n v="4050"/>
  </r>
  <r>
    <s v="ID5"/>
    <x v="0"/>
    <x v="8"/>
    <x v="2"/>
    <n v="89500"/>
    <n v="0.06"/>
    <n v="5370"/>
  </r>
  <r>
    <s v="ID9"/>
    <x v="0"/>
    <x v="9"/>
    <x v="0"/>
    <n v="21971"/>
    <n v="0.23"/>
    <n v="5053.33"/>
  </r>
  <r>
    <s v="ID17"/>
    <x v="0"/>
    <x v="10"/>
    <x v="0"/>
    <n v="80000"/>
    <n v="0.06"/>
    <n v="4800"/>
  </r>
  <r>
    <s v="ID10"/>
    <x v="0"/>
    <x v="11"/>
    <x v="2"/>
    <n v="45117"/>
    <n v="0.24"/>
    <n v="10828.08"/>
  </r>
  <r>
    <s v="ID21"/>
    <x v="0"/>
    <x v="12"/>
    <x v="1"/>
    <n v="50545"/>
    <n v="0.25"/>
    <n v="12636.25"/>
  </r>
  <r>
    <s v="ID3"/>
    <x v="1"/>
    <x v="13"/>
    <x v="2"/>
    <n v="140000"/>
    <n v="0.1"/>
    <n v="14000"/>
  </r>
  <r>
    <s v="ID29"/>
    <x v="1"/>
    <x v="14"/>
    <x v="1"/>
    <n v="110000"/>
    <n v="0.18"/>
    <n v="19800"/>
  </r>
  <r>
    <s v="ID30"/>
    <x v="1"/>
    <x v="15"/>
    <x v="2"/>
    <n v="68357"/>
    <s v="0%"/>
    <n v="0"/>
  </r>
  <r>
    <s v="ID14"/>
    <x v="1"/>
    <x v="16"/>
    <x v="0"/>
    <n v="51800"/>
    <n v="0.09"/>
    <n v="4662"/>
  </r>
  <r>
    <s v="ID16"/>
    <x v="1"/>
    <x v="17"/>
    <x v="2"/>
    <n v="97000"/>
    <n v="0.19"/>
    <n v="18430"/>
  </r>
  <r>
    <s v="ID27"/>
    <x v="1"/>
    <x v="18"/>
    <x v="2"/>
    <n v="45000"/>
    <n v="0.18"/>
    <n v="8100"/>
  </r>
  <r>
    <s v="ID4"/>
    <x v="2"/>
    <x v="19"/>
    <x v="0"/>
    <n v="89500"/>
    <n v="0.24"/>
    <n v="21480"/>
  </r>
  <r>
    <s v="ID12"/>
    <x v="2"/>
    <x v="20"/>
    <x v="2"/>
    <n v="35971"/>
    <n v="0.14000000000000001"/>
    <n v="5035.9400000000005"/>
  </r>
  <r>
    <s v="ID20"/>
    <x v="2"/>
    <x v="21"/>
    <x v="1"/>
    <n v="80000"/>
    <n v="0.25"/>
    <n v="20000"/>
  </r>
  <r>
    <s v="ID28"/>
    <x v="2"/>
    <x v="22"/>
    <x v="2"/>
    <n v="55117"/>
    <s v="0%"/>
    <n v="0"/>
  </r>
  <r>
    <s v="ID25"/>
    <x v="2"/>
    <x v="23"/>
    <x v="0"/>
    <n v="58445"/>
    <n v="0.25"/>
    <n v="14611.25"/>
  </r>
  <r>
    <s v="ID1"/>
    <x v="2"/>
    <x v="24"/>
    <x v="2"/>
    <n v="120000"/>
    <n v="0.21"/>
    <n v="25200"/>
  </r>
  <r>
    <s v="ID15"/>
    <x v="2"/>
    <x v="25"/>
    <x v="2"/>
    <n v="45117"/>
    <n v="0.17"/>
    <n v="7669.89"/>
  </r>
  <r>
    <s v="ID2"/>
    <x v="2"/>
    <x v="26"/>
    <x v="1"/>
    <n v="50545"/>
    <s v="0%"/>
    <n v="0"/>
  </r>
  <r>
    <s v="ID11"/>
    <x v="2"/>
    <x v="27"/>
    <x v="0"/>
    <n v="140000"/>
    <n v="0.2"/>
    <n v="28000"/>
  </r>
  <r>
    <s v="ID26"/>
    <x v="2"/>
    <x v="28"/>
    <x v="2"/>
    <n v="90000"/>
    <n v="0.25"/>
    <n v="22500"/>
  </r>
  <r>
    <s v="ID6"/>
    <x v="2"/>
    <x v="29"/>
    <x v="1"/>
    <n v="88357"/>
    <s v="0%"/>
    <n v="0"/>
  </r>
  <r>
    <s v="ID31"/>
    <x v="2"/>
    <x v="30"/>
    <x v="2"/>
    <n v="59200"/>
    <n v="0.06"/>
    <n v="3552"/>
  </r>
  <r>
    <s v="ID32"/>
    <x v="2"/>
    <x v="31"/>
    <x v="0"/>
    <n v="97000"/>
    <n v="0.15"/>
    <n v="14550"/>
  </r>
  <r>
    <s v="ID33"/>
    <x v="2"/>
    <x v="32"/>
    <x v="2"/>
    <n v="68357"/>
    <n v="0.15"/>
    <n v="10253.549999999999"/>
  </r>
  <r>
    <s v="ID34"/>
    <x v="2"/>
    <x v="33"/>
    <x v="1"/>
    <n v="51800"/>
    <n v="0.19"/>
    <n v="9842"/>
  </r>
  <r>
    <s v="ID35"/>
    <x v="2"/>
    <x v="34"/>
    <x v="2"/>
    <n v="97000"/>
    <n v="0.18"/>
    <n v="17460"/>
  </r>
  <r>
    <s v="ID36"/>
    <x v="2"/>
    <x v="35"/>
    <x v="0"/>
    <n v="45000"/>
    <n v="0.18"/>
    <n v="8100"/>
  </r>
  <r>
    <s v="ID37"/>
    <x v="1"/>
    <x v="36"/>
    <x v="2"/>
    <n v="89500"/>
    <n v="0.21"/>
    <n v="18795"/>
  </r>
  <r>
    <s v="ID38"/>
    <x v="1"/>
    <x v="37"/>
    <x v="1"/>
    <n v="35971"/>
    <n v="0.14000000000000001"/>
    <n v="5035.9400000000005"/>
  </r>
  <r>
    <s v="ID39"/>
    <x v="1"/>
    <x v="38"/>
    <x v="1"/>
    <n v="80000"/>
    <n v="0.16"/>
    <n v="12800"/>
  </r>
  <r>
    <s v="ID40"/>
    <x v="1"/>
    <x v="39"/>
    <x v="0"/>
    <n v="55117"/>
    <n v="0.14000000000000001"/>
    <n v="7716.380000000001"/>
  </r>
  <r>
    <s v="ID41"/>
    <x v="0"/>
    <x v="40"/>
    <x v="2"/>
    <n v="58445"/>
    <n v="0.22"/>
    <n v="12857.9"/>
  </r>
  <r>
    <s v="ID42"/>
    <x v="0"/>
    <x v="41"/>
    <x v="2"/>
    <n v="120000"/>
    <n v="0.13"/>
    <n v="15600"/>
  </r>
  <r>
    <s v="ID43"/>
    <x v="1"/>
    <x v="42"/>
    <x v="1"/>
    <n v="45450"/>
    <n v="0.16"/>
    <n v="7272"/>
  </r>
  <r>
    <s v="ID44"/>
    <x v="1"/>
    <x v="43"/>
    <x v="2"/>
    <n v="89500"/>
    <n v="0.09"/>
    <n v="8055"/>
  </r>
  <r>
    <s v="ID45"/>
    <x v="1"/>
    <x v="44"/>
    <x v="0"/>
    <n v="65971"/>
    <n v="0.1"/>
    <n v="6597.1"/>
  </r>
  <r>
    <s v="ID46"/>
    <x v="1"/>
    <x v="45"/>
    <x v="2"/>
    <n v="80000"/>
    <n v="0.18"/>
    <n v="14400"/>
  </r>
  <r>
    <s v="ID47"/>
    <x v="0"/>
    <x v="46"/>
    <x v="1"/>
    <n v="55117"/>
    <n v="0.13"/>
    <n v="7165.21"/>
  </r>
  <r>
    <s v="ID48"/>
    <x v="0"/>
    <x v="47"/>
    <x v="0"/>
    <n v="60445"/>
    <n v="0.19"/>
    <n v="11484.55"/>
  </r>
  <r>
    <s v="ID49"/>
    <x v="0"/>
    <x v="48"/>
    <x v="2"/>
    <n v="83117"/>
    <n v="0.2"/>
    <n v="16623.400000000001"/>
  </r>
  <r>
    <s v="ID50"/>
    <x v="0"/>
    <x v="49"/>
    <x v="0"/>
    <n v="58445"/>
    <n v="0.11"/>
    <n v="6428.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63414-B443-45CA-8F1B-B8536B61DF1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epartment">
  <location ref="C3:C6" firstHeaderRow="1" firstDataRow="1" firstDataCol="1"/>
  <pivotFields count="1">
    <pivotField axis="axisRow" showAll="0" defaultSubtotal="0">
      <items count="3">
        <item x="0"/>
        <item x="1"/>
        <item x="2"/>
      </items>
    </pivotField>
  </pivotFields>
  <rowFields count="1">
    <field x="0"/>
  </rowFields>
  <rowItems count="3">
    <i>
      <x/>
    </i>
    <i>
      <x v="1"/>
    </i>
    <i>
      <x v="2"/>
    </i>
  </rowItems>
  <colItems count="1">
    <i/>
  </colItems>
  <formats count="1">
    <format dxfId="69">
      <pivotArea dataOnly="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EA5C8-FCEF-45C0-A754-A9BA4AA8E00A}"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3:C5" firstHeaderRow="1" firstDataRow="1" firstDataCol="1"/>
  <pivotFields count="4">
    <pivotField showAll="0">
      <items count="4">
        <item x="2"/>
        <item x="1"/>
        <item x="0"/>
        <item t="default"/>
      </items>
    </pivotField>
    <pivotField axis="axisRow" showAll="0" measureFilter="1" sortType="descending">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autoSortScope>
        <pivotArea dataOnly="0" outline="0" fieldPosition="0">
          <references count="1">
            <reference field="4294967294" count="1" selected="0">
              <x v="0"/>
            </reference>
          </references>
        </pivotArea>
      </autoSortScope>
    </pivotField>
    <pivotField showAll="0"/>
    <pivotField dataField="1" numFmtId="164" showAll="0"/>
  </pivotFields>
  <rowFields count="1">
    <field x="1"/>
  </rowFields>
  <rowItems count="2">
    <i>
      <x v="28"/>
    </i>
    <i>
      <x v="8"/>
    </i>
  </rowItems>
  <colItems count="1">
    <i/>
  </colItems>
  <dataFields count="1">
    <dataField name="Salary" fld="3" subtotal="max" baseField="1" baseItem="28" numFmtId="7"/>
  </dataFields>
  <formats count="7">
    <format dxfId="68">
      <pivotArea outline="0" fieldPosition="0">
        <references count="1">
          <reference field="4294967294" count="1">
            <x v="0"/>
          </reference>
        </references>
      </pivotArea>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1" type="button" dataOnly="0" labelOnly="1" outline="0" axis="axisRow" fieldPosition="0"/>
    </format>
    <format dxfId="63">
      <pivotArea dataOnly="0" labelOnly="1" fieldPosition="0">
        <references count="1">
          <reference field="1" count="2">
            <x v="8"/>
            <x v="28"/>
          </reference>
        </references>
      </pivotArea>
    </format>
    <format dxfId="62">
      <pivotArea dataOnly="0" labelOnly="1" outline="0" axis="axisValues" fieldPosition="0"/>
    </format>
  </formats>
  <pivotTableStyleInfo name="PivotStyleLight16" showRowHeaders="1" showColHeaders="1" showRowStripes="0" showColStripes="0" showLastColumn="1"/>
  <filters count="1">
    <filter fld="1" type="count" evalOrder="-1" id="4"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7B42D1-7261-4274-8626-8729A1091240}"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5:C7" firstHeaderRow="1" firstDataRow="1" firstDataCol="1"/>
  <pivotFields count="5">
    <pivotField showAll="0">
      <items count="51">
        <item x="24"/>
        <item x="11"/>
        <item x="27"/>
        <item x="20"/>
        <item x="4"/>
        <item x="16"/>
        <item x="25"/>
        <item x="17"/>
        <item x="10"/>
        <item x="0"/>
        <item x="6"/>
        <item x="26"/>
        <item x="21"/>
        <item x="12"/>
        <item x="7"/>
        <item x="3"/>
        <item x="2"/>
        <item x="23"/>
        <item x="28"/>
        <item x="18"/>
        <item x="22"/>
        <item x="14"/>
        <item x="13"/>
        <item x="15"/>
        <item x="30"/>
        <item x="31"/>
        <item x="32"/>
        <item x="33"/>
        <item x="34"/>
        <item x="35"/>
        <item x="36"/>
        <item x="37"/>
        <item x="38"/>
        <item x="19"/>
        <item x="39"/>
        <item x="40"/>
        <item x="41"/>
        <item x="42"/>
        <item x="43"/>
        <item x="44"/>
        <item x="45"/>
        <item x="46"/>
        <item x="47"/>
        <item x="48"/>
        <item x="8"/>
        <item x="49"/>
        <item x="29"/>
        <item x="5"/>
        <item x="1"/>
        <item x="9"/>
        <item t="default"/>
      </items>
    </pivotField>
    <pivotField showAll="0">
      <items count="4">
        <item x="2"/>
        <item x="1"/>
        <item x="0"/>
        <item t="default"/>
      </items>
    </pivotField>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2">
    <i>
      <x v="29"/>
    </i>
    <i>
      <x v="32"/>
    </i>
  </rowItems>
  <colItems count="1">
    <i/>
  </colItems>
  <dataFields count="1">
    <dataField name="Salary" fld="4" baseField="0" baseItem="0"/>
  </dataFields>
  <formats count="8">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2" type="button" dataOnly="0" labelOnly="1" outline="0" axis="axisRow" fieldPosition="0"/>
    </format>
    <format dxfId="57">
      <pivotArea dataOnly="0" labelOnly="1" fieldPosition="0">
        <references count="1">
          <reference field="2" count="2">
            <x v="29"/>
            <x v="32"/>
          </reference>
        </references>
      </pivotArea>
    </format>
    <format dxfId="56">
      <pivotArea dataOnly="0" labelOnly="1" outline="0" axis="axisValues" fieldPosition="0"/>
    </format>
    <format dxfId="55">
      <pivotArea collapsedLevelsAreSubtotals="1" fieldPosition="0">
        <references count="1">
          <reference field="2" count="1">
            <x v="29"/>
          </reference>
        </references>
      </pivotArea>
    </format>
    <format dxfId="54">
      <pivotArea collapsedLevelsAreSubtotals="1" fieldPosition="0">
        <references count="1">
          <reference field="2" count="1">
            <x v="32"/>
          </reference>
        </references>
      </pivotArea>
    </format>
  </formats>
  <pivotTableStyleInfo name="PivotStyleLight16" showRowHeaders="1" showColHeaders="1" showRowStripes="0" showColStripes="0" showLastColumn="1"/>
  <filters count="1">
    <filter fld="2" type="count" evalOrder="-1" id="3"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F833C0-55D6-4337-9FA5-C3E2D31DD0BA}"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3:C5" firstHeaderRow="1" firstDataRow="1" firstDataCol="1"/>
  <pivotFields count="5">
    <pivotField showAll="0"/>
    <pivotField showAll="0"/>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items count="4">
        <item x="0"/>
        <item x="1"/>
        <item x="2"/>
        <item t="default"/>
      </items>
    </pivotField>
    <pivotField dataField="1" numFmtId="164" showAll="0"/>
  </pivotFields>
  <rowFields count="1">
    <field x="2"/>
  </rowFields>
  <rowItems count="2">
    <i>
      <x v="8"/>
    </i>
    <i>
      <x v="28"/>
    </i>
  </rowItems>
  <colItems count="1">
    <i/>
  </colItems>
  <dataFields count="1">
    <dataField name="Salary" fld="4" baseField="0" baseItem="0"/>
  </dataFields>
  <formats count="8">
    <format dxfId="53">
      <pivotArea collapsedLevelsAreSubtotals="1" fieldPosition="0">
        <references count="1">
          <reference field="2" count="1">
            <x v="8"/>
          </reference>
        </references>
      </pivotArea>
    </format>
    <format dxfId="52">
      <pivotArea collapsedLevelsAreSubtotals="1" fieldPosition="0">
        <references count="1">
          <reference field="2" count="1">
            <x v="28"/>
          </reference>
        </references>
      </pivotArea>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field="2" type="button" dataOnly="0" labelOnly="1" outline="0" axis="axisRow" fieldPosition="0"/>
    </format>
    <format dxfId="47">
      <pivotArea dataOnly="0" labelOnly="1" fieldPosition="0">
        <references count="1">
          <reference field="2" count="2">
            <x v="8"/>
            <x v="28"/>
          </reference>
        </references>
      </pivotArea>
    </format>
    <format dxfId="46">
      <pivotArea dataOnly="0" labelOnly="1" outline="0" axis="axisValues" fieldPosition="0"/>
    </format>
  </formats>
  <pivotTableStyleInfo name="PivotStyleLight16" showRowHeaders="1" showColHeaders="1" showRowStripes="0" showColStripes="0" showLastColumn="1"/>
  <filters count="1">
    <filter fld="2"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593F30-A028-4E85-89BA-9F820BD5B55C}" name="PivotTable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mployee">
  <location ref="B6:C8" firstHeaderRow="1" firstDataRow="1" firstDataCol="1"/>
  <pivotFields count="5">
    <pivotField showAll="0"/>
    <pivotField showAll="0"/>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items count="4">
        <item x="0"/>
        <item x="1"/>
        <item x="2"/>
        <item t="default"/>
      </items>
    </pivotField>
    <pivotField dataField="1" numFmtId="164" showAll="0"/>
  </pivotFields>
  <rowFields count="1">
    <field x="2"/>
  </rowFields>
  <rowItems count="2">
    <i>
      <x v="29"/>
    </i>
    <i>
      <x v="32"/>
    </i>
  </rowItems>
  <colItems count="1">
    <i/>
  </colItems>
  <dataFields count="1">
    <dataField name="Salary" fld="4" baseField="0" baseItem="0" numFmtId="2"/>
  </dataFields>
  <formats count="7">
    <format dxfId="45">
      <pivotArea dataOnly="0" labelOnly="1" outline="0" axis="axisValues" fieldPosition="0"/>
    </format>
    <format dxfId="44">
      <pivotArea outline="0" collapsedLevelsAreSubtotals="1" fieldPosition="0"/>
    </format>
    <format dxfId="43">
      <pivotArea type="all" dataOnly="0" outline="0" fieldPosition="0"/>
    </format>
    <format dxfId="42">
      <pivotArea outline="0" collapsedLevelsAreSubtotals="1" fieldPosition="0"/>
    </format>
    <format dxfId="41">
      <pivotArea field="2" type="button" dataOnly="0" labelOnly="1" outline="0" axis="axisRow" fieldPosition="0"/>
    </format>
    <format dxfId="40">
      <pivotArea dataOnly="0" labelOnly="1" fieldPosition="0">
        <references count="1">
          <reference field="2" count="2">
            <x v="29"/>
            <x v="32"/>
          </reference>
        </references>
      </pivotArea>
    </format>
    <format dxfId="39">
      <pivotArea dataOnly="0" labelOnly="1" outline="0" axis="axisValues" fieldPosition="0"/>
    </format>
  </format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21D90B-AD22-4058-8B7C-EA3A2A3703E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Name">
  <location ref="B3:C54" firstHeaderRow="1" firstDataRow="1" firstDataCol="1"/>
  <pivotFields count="7">
    <pivotField showAll="0"/>
    <pivotField showAll="0">
      <items count="4">
        <item x="2"/>
        <item x="1"/>
        <item x="0"/>
        <item t="default"/>
      </items>
    </pivotField>
    <pivotField axis="axisRow" showAll="0">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items count="4">
        <item x="0"/>
        <item x="1"/>
        <item x="2"/>
        <item t="default"/>
      </items>
    </pivotField>
    <pivotField numFmtId="164" showAll="0"/>
    <pivotField showAll="0"/>
    <pivotField dataField="1" numFmtId="164"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Bonus $s" fld="6" baseField="0" baseItem="0"/>
  </dataFields>
  <formats count="14">
    <format dxfId="20">
      <pivotArea collapsedLevelsAreSubtotals="1" fieldPosition="0">
        <references count="1">
          <reference field="2" count="21">
            <x v="0"/>
            <x v="1"/>
            <x v="2"/>
            <x v="3"/>
            <x v="4"/>
            <x v="5"/>
            <x v="6"/>
            <x v="7"/>
            <x v="8"/>
            <x v="9"/>
            <x v="10"/>
            <x v="11"/>
            <x v="12"/>
            <x v="13"/>
            <x v="14"/>
            <x v="15"/>
            <x v="16"/>
            <x v="17"/>
            <x v="18"/>
            <x v="19"/>
            <x v="20"/>
          </reference>
        </references>
      </pivotArea>
    </format>
    <format dxfId="19">
      <pivotArea collapsedLevelsAreSubtotals="1" fieldPosition="0">
        <references count="1">
          <reference field="2" count="29">
            <x v="21"/>
            <x v="22"/>
            <x v="23"/>
            <x v="24"/>
            <x v="25"/>
            <x v="26"/>
            <x v="27"/>
            <x v="28"/>
            <x v="29"/>
            <x v="30"/>
            <x v="31"/>
            <x v="32"/>
            <x v="33"/>
            <x v="34"/>
            <x v="35"/>
            <x v="36"/>
            <x v="37"/>
            <x v="38"/>
            <x v="39"/>
            <x v="40"/>
            <x v="41"/>
            <x v="42"/>
            <x v="43"/>
            <x v="44"/>
            <x v="45"/>
            <x v="46"/>
            <x v="47"/>
            <x v="48"/>
            <x v="49"/>
          </reference>
        </references>
      </pivotArea>
    </format>
    <format dxfId="18">
      <pivotArea dataOnly="0" fieldPosition="0">
        <references count="1">
          <reference field="2" count="25">
            <x v="0"/>
            <x v="1"/>
            <x v="2"/>
            <x v="3"/>
            <x v="4"/>
            <x v="5"/>
            <x v="6"/>
            <x v="7"/>
            <x v="8"/>
            <x v="9"/>
            <x v="10"/>
            <x v="11"/>
            <x v="12"/>
            <x v="13"/>
            <x v="14"/>
            <x v="15"/>
            <x v="16"/>
            <x v="17"/>
            <x v="18"/>
            <x v="19"/>
            <x v="20"/>
            <x v="21"/>
            <x v="22"/>
            <x v="23"/>
            <x v="24"/>
          </reference>
        </references>
      </pivotArea>
    </format>
    <format dxfId="17">
      <pivotArea collapsedLevelsAreSubtotals="1" fieldPosition="0">
        <references count="1">
          <reference field="2" count="20">
            <x v="30"/>
            <x v="31"/>
            <x v="32"/>
            <x v="33"/>
            <x v="34"/>
            <x v="35"/>
            <x v="36"/>
            <x v="37"/>
            <x v="38"/>
            <x v="39"/>
            <x v="40"/>
            <x v="41"/>
            <x v="42"/>
            <x v="43"/>
            <x v="44"/>
            <x v="45"/>
            <x v="46"/>
            <x v="47"/>
            <x v="48"/>
            <x v="49"/>
          </reference>
        </references>
      </pivotArea>
    </format>
    <format dxfId="16">
      <pivotArea grandRow="1" outline="0" collapsedLevelsAreSubtotals="1" fieldPosition="0"/>
    </format>
    <format dxfId="15">
      <pivotArea dataOnly="0" labelOnly="1" fieldPosition="0">
        <references count="1">
          <reference field="2" count="20">
            <x v="30"/>
            <x v="31"/>
            <x v="32"/>
            <x v="33"/>
            <x v="34"/>
            <x v="35"/>
            <x v="36"/>
            <x v="37"/>
            <x v="38"/>
            <x v="39"/>
            <x v="40"/>
            <x v="41"/>
            <x v="42"/>
            <x v="43"/>
            <x v="44"/>
            <x v="45"/>
            <x v="46"/>
            <x v="47"/>
            <x v="48"/>
            <x v="49"/>
          </reference>
        </references>
      </pivotArea>
    </format>
    <format dxfId="14">
      <pivotArea dataOnly="0" labelOnly="1" grandRow="1" outline="0" fieldPosition="0"/>
    </format>
    <format dxfId="6">
      <pivotArea collapsedLevelsAreSubtotals="1" fieldPosition="0">
        <references count="1">
          <reference field="2" count="10">
            <x v="0"/>
            <x v="1"/>
            <x v="2"/>
            <x v="3"/>
            <x v="4"/>
            <x v="5"/>
            <x v="6"/>
            <x v="7"/>
            <x v="8"/>
            <x v="9"/>
          </reference>
        </references>
      </pivotArea>
    </format>
    <format dxfId="5">
      <pivotArea collapsedLevelsAreSubtotals="1" fieldPosition="0">
        <references count="1">
          <reference field="2" count="15">
            <x v="10"/>
            <x v="11"/>
            <x v="12"/>
            <x v="13"/>
            <x v="14"/>
            <x v="15"/>
            <x v="16"/>
            <x v="17"/>
            <x v="18"/>
            <x v="19"/>
            <x v="20"/>
            <x v="21"/>
            <x v="22"/>
            <x v="23"/>
            <x v="24"/>
          </reference>
        </references>
      </pivotArea>
    </format>
    <format dxfId="4">
      <pivotArea collapsedLevelsAreSubtotals="1" fieldPosition="0">
        <references count="1">
          <reference field="2" count="20">
            <x v="30"/>
            <x v="31"/>
            <x v="32"/>
            <x v="33"/>
            <x v="34"/>
            <x v="35"/>
            <x v="36"/>
            <x v="37"/>
            <x v="38"/>
            <x v="39"/>
            <x v="40"/>
            <x v="41"/>
            <x v="42"/>
            <x v="43"/>
            <x v="44"/>
            <x v="45"/>
            <x v="46"/>
            <x v="47"/>
            <x v="48"/>
            <x v="49"/>
          </reference>
        </references>
      </pivotArea>
    </format>
    <format dxfId="3">
      <pivotArea grandRow="1" outline="0" collapsedLevelsAreSubtotals="1" fieldPosition="0"/>
    </format>
    <format dxfId="2">
      <pivotArea collapsedLevelsAreSubtotals="1" fieldPosition="0">
        <references count="1">
          <reference field="2" count="5">
            <x v="25"/>
            <x v="26"/>
            <x v="27"/>
            <x v="28"/>
            <x v="29"/>
          </reference>
        </references>
      </pivotArea>
    </format>
    <format dxfId="1">
      <pivotArea dataOnly="0" labelOnly="1" fieldPosition="0">
        <references count="1">
          <reference field="2" count="5">
            <x v="25"/>
            <x v="26"/>
            <x v="27"/>
            <x v="28"/>
            <x v="29"/>
          </reference>
        </references>
      </pivotArea>
    </format>
    <format dxfId="0">
      <pivotArea collapsedLevelsAreSubtotals="1" fieldPosition="0">
        <references count="1">
          <reference field="2" count="5">
            <x v="25"/>
            <x v="26"/>
            <x v="27"/>
            <x v="28"/>
            <x v="2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655C44F-E2C0-4772-A19C-94D7D0F44A47}" sourceName="Department">
  <pivotTables>
    <pivotTable tabId="5" name="PivotTable10"/>
  </pivotTables>
  <data>
    <tabular pivotCacheId="152491646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B158AD0-D7C0-4A93-978C-FEFBD1812F40}" sourceName="Country">
  <pivotTables>
    <pivotTable tabId="7" name="PivotTable4"/>
  </pivotTables>
  <data>
    <tabular pivotCacheId="160873293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DBDAA123-5BC0-418B-AE92-34A4F300810B}" sourceName="Department">
  <pivotTables>
    <pivotTable tabId="11" name="PivotTable1"/>
  </pivotTables>
  <data>
    <tabular pivotCacheId="1670839769">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131C77EA-C49E-4EF1-820F-E6F6314E5F3B}" sourceName="Country">
  <pivotTables>
    <pivotTable tabId="11" name="PivotTable1"/>
  </pivotTables>
  <data>
    <tabular pivotCacheId="167083976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262DFDE-ECA9-4FEB-9EE7-EE907C96675A}" cache="Slicer_Department"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06A195B-B7DF-44F7-8D36-F3C969203386}"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F08752CA-FA1C-41D4-BCBE-30145828BEDC}" cache="Slicer_Department1" caption="Department" rowHeight="234950"/>
  <slicer name="Country 1" xr10:uid="{7790DD79-07D2-4749-A3FE-7A006000393C}" cache="Slicer_Country1"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A0B6B-6E58-4D92-8D16-18CA1495B923}" name="EMPData" displayName="EMPData" ref="A3:E54" totalsRowCount="1" headerRowDxfId="111" headerRowBorderDxfId="110" tableBorderDxfId="109" totalsRowBorderDxfId="108">
  <autoFilter ref="A3:E53" xr:uid="{639A0B6B-6E58-4D92-8D16-18CA1495B923}"/>
  <tableColumns count="5">
    <tableColumn id="1" xr3:uid="{10D75C25-E46F-46DC-B77B-6A24CBC96659}" name="Employee ID" totalsRowLabel="Total" dataDxfId="107" totalsRowDxfId="106"/>
    <tableColumn id="2" xr3:uid="{A9A1B7BF-B67F-4E3D-B05D-1CA5084E6220}" name="Department" dataDxfId="105" totalsRowDxfId="104"/>
    <tableColumn id="3" xr3:uid="{1D69A06F-FBE8-4CD9-B408-A67965E2C5A9}" name="Employee" dataDxfId="103" totalsRowDxfId="102"/>
    <tableColumn id="4" xr3:uid="{045F1C44-E03F-4B14-B0C4-5F1F2D740C6F}" name="Country" dataDxfId="101" totalsRowDxfId="100"/>
    <tableColumn id="5" xr3:uid="{4CA34F10-A491-4D0F-A008-9A622A58741E}" name="Yearly Sal" totalsRowFunction="sum" dataDxfId="99" totalsRowDxfId="98"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404A-711D-42A0-B943-BEC4B7997172}" name="EmpBonus" displayName="EmpBonus" ref="H3:J47" totalsRowShown="0" headerRowDxfId="97" headerRowBorderDxfId="96" tableBorderDxfId="95" totalsRowBorderDxfId="94">
  <autoFilter ref="H3:J47" xr:uid="{7D32404A-711D-42A0-B943-BEC4B7997172}"/>
  <tableColumns count="3">
    <tableColumn id="1" xr3:uid="{3A445AE6-0460-4262-B97F-11D049E0AA42}" name="EmployeID" dataDxfId="93"/>
    <tableColumn id="2" xr3:uid="{8ACCE417-C3B1-4070-8842-52BB9F3BF8D1}" name="Bonus %" dataDxfId="92"/>
    <tableColumn id="3" xr3:uid="{57087C48-7625-4AFB-8DDB-2F22CEBA3E30}" name="Employee Name" dataDxfId="9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FCF10F-33A7-4FBE-9093-B3B22A21B417}" name="EMPDataNew" displayName="EMPDataNew" ref="A3:E54" totalsRowCount="1" headerRowDxfId="90" headerRowBorderDxfId="89" tableBorderDxfId="88" totalsRowBorderDxfId="87">
  <autoFilter ref="A3:E53" xr:uid="{639A0B6B-6E58-4D92-8D16-18CA1495B923}"/>
  <tableColumns count="5">
    <tableColumn id="1" xr3:uid="{CBCAB741-EC47-48F1-991B-E4BF262EB5A8}" name="Employee ID" totalsRowLabel="Total" dataDxfId="86" totalsRowDxfId="85"/>
    <tableColumn id="2" xr3:uid="{721381C1-19E4-4456-8666-2B92FA09FD97}" name="Department" dataDxfId="84" totalsRowDxfId="83"/>
    <tableColumn id="3" xr3:uid="{0D00DE33-8A62-4BBE-AABC-741702E40879}" name="Employee" dataDxfId="82" totalsRowDxfId="81"/>
    <tableColumn id="4" xr3:uid="{93345BE2-9412-4BCC-A7EB-64DFA54E97D1}" name="Country" dataDxfId="80" totalsRowDxfId="79"/>
    <tableColumn id="5" xr3:uid="{BCF566C0-FC03-4C5E-AF3C-012CD656BB92}" name="Yearly Sal" totalsRowFunction="sum" dataDxfId="78" totalsRowDxfId="77" dataCellStyle="Comm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B6E794-F72C-48E7-9840-3D8B86322471}" name="EmpBonusNew" displayName="EmpBonusNew" ref="H3:J47" totalsRowShown="0" headerRowDxfId="76" headerRowBorderDxfId="75" tableBorderDxfId="74" totalsRowBorderDxfId="73">
  <autoFilter ref="H3:J47" xr:uid="{7D32404A-711D-42A0-B943-BEC4B7997172}"/>
  <tableColumns count="3">
    <tableColumn id="1" xr3:uid="{74746394-751F-4FD5-B145-61E54574CEFB}" name="EmployeID" dataDxfId="72"/>
    <tableColumn id="2" xr3:uid="{5A1A560A-EACE-4814-923B-F8A1ECF45F26}" name="Bonus %" dataDxfId="71"/>
    <tableColumn id="3" xr3:uid="{3D5D00B5-8701-4E2E-AFC0-180155B24E6A}" name="Employee Name" dataDxfId="7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919D2B-662E-4BAC-8CB4-0D5E763D1A58}" name="EMPDataNew6" displayName="EMPDataNew6" ref="B2:H53" totalsRowCount="1" headerRowDxfId="38" headerRowBorderDxfId="37" tableBorderDxfId="36" totalsRowBorderDxfId="35">
  <autoFilter ref="B2:H52" xr:uid="{DF919D2B-662E-4BAC-8CB4-0D5E763D1A58}"/>
  <tableColumns count="7">
    <tableColumn id="1" xr3:uid="{DD29EB18-0A2C-48A8-BD4B-CCABB5DF8C8B}" name="Employee ID" totalsRowLabel="Total" dataDxfId="34" totalsRowDxfId="33"/>
    <tableColumn id="2" xr3:uid="{0C217070-783B-4973-B163-8C5B67365870}" name="Department" dataDxfId="32" totalsRowDxfId="31"/>
    <tableColumn id="3" xr3:uid="{AAFAC91D-AB06-4D9B-B6C9-BC84530F242B}" name="Employee" dataDxfId="30" totalsRowDxfId="29"/>
    <tableColumn id="4" xr3:uid="{B0DBFED5-F68E-491A-9AEA-B0256AF7A075}" name="Country" dataDxfId="28" totalsRowDxfId="27"/>
    <tableColumn id="5" xr3:uid="{D40A0D1F-0EBD-436B-9BCB-ADE643CE7047}" name="Yearly Sal" totalsRowFunction="sum" dataDxfId="26" totalsRowDxfId="25" dataCellStyle="Comma"/>
    <tableColumn id="6" xr3:uid="{7BFA2C4E-0CD5-46B8-8606-B046F9389617}" name="Bonus %" dataDxfId="24" totalsRowDxfId="23" dataCellStyle="Percent">
      <calculatedColumnFormula>_xlfn.XLOOKUP(EMPDataNew6[[#This Row],[Employee ID]],EmpBonus[EmployeID],EmpBonus[Bonus %],"0%",0)</calculatedColumnFormula>
    </tableColumn>
    <tableColumn id="7" xr3:uid="{354BEF46-F862-4CCC-A0F9-6DB54361EBE4}" name="Bonus $s" dataDxfId="22" totalsRowDxfId="21" dataCellStyle="Comma">
      <calculatedColumnFormula>EMPDataNew6[[#This Row],[Yearly Sal]]*EMPDataNew6[[#This Row],[Bonus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F51B-8E9D-4C91-A28F-8C747454331E}">
  <dimension ref="A1:R54"/>
  <sheetViews>
    <sheetView topLeftCell="A4" workbookViewId="0">
      <selection activeCell="F49" sqref="F49"/>
    </sheetView>
  </sheetViews>
  <sheetFormatPr defaultRowHeight="14.4" x14ac:dyDescent="0.3"/>
  <cols>
    <col min="1" max="1" width="12.5546875" customWidth="1"/>
    <col min="2" max="2" width="13.109375" customWidth="1"/>
    <col min="3" max="3" width="16.21875" bestFit="1" customWidth="1"/>
    <col min="4" max="4" width="11" bestFit="1" customWidth="1"/>
    <col min="5" max="5" width="14.33203125" style="15" customWidth="1"/>
    <col min="8" max="8" width="11.77734375" customWidth="1"/>
    <col min="9" max="9" width="9.88671875" customWidth="1"/>
    <col min="10" max="10" width="16.33203125" customWidth="1"/>
    <col min="12" max="12" width="24.109375" customWidth="1"/>
    <col min="13" max="13" width="13.6640625" bestFit="1" customWidth="1"/>
  </cols>
  <sheetData>
    <row r="1" spans="1:18" ht="36.6" x14ac:dyDescent="0.7">
      <c r="A1" s="18"/>
      <c r="B1" s="19" t="s">
        <v>133</v>
      </c>
      <c r="C1" s="19"/>
      <c r="D1" s="19"/>
      <c r="E1" s="19"/>
      <c r="F1" s="19"/>
      <c r="G1" s="19"/>
      <c r="H1" s="19"/>
      <c r="I1" s="19"/>
      <c r="J1" s="19"/>
      <c r="K1" s="19"/>
      <c r="L1" s="19"/>
      <c r="M1" s="19"/>
      <c r="N1" s="19"/>
      <c r="O1" s="19"/>
      <c r="P1" s="19"/>
      <c r="Q1" s="19"/>
      <c r="R1" s="19"/>
    </row>
    <row r="2" spans="1:18" ht="14.55" customHeight="1" x14ac:dyDescent="0.6">
      <c r="A2" s="22"/>
      <c r="B2" s="22"/>
      <c r="C2" s="22"/>
      <c r="D2" s="22"/>
      <c r="E2" s="22"/>
      <c r="F2" s="22"/>
      <c r="G2" s="22"/>
      <c r="H2" s="22"/>
      <c r="I2" s="22"/>
      <c r="J2" s="22"/>
      <c r="K2" s="22"/>
      <c r="L2" s="22"/>
      <c r="M2" s="22"/>
      <c r="N2" s="22"/>
      <c r="O2" s="22"/>
      <c r="P2" s="22"/>
      <c r="Q2" s="22"/>
    </row>
    <row r="3" spans="1:18" x14ac:dyDescent="0.3">
      <c r="A3" s="4" t="s">
        <v>0</v>
      </c>
      <c r="B3" s="5" t="s">
        <v>1</v>
      </c>
      <c r="C3" s="5" t="s">
        <v>2</v>
      </c>
      <c r="D3" s="5" t="s">
        <v>117</v>
      </c>
      <c r="E3" s="12" t="s">
        <v>108</v>
      </c>
      <c r="H3" s="4" t="s">
        <v>67</v>
      </c>
      <c r="I3" s="5" t="s">
        <v>68</v>
      </c>
      <c r="J3" s="9" t="s">
        <v>69</v>
      </c>
    </row>
    <row r="4" spans="1:18" x14ac:dyDescent="0.3">
      <c r="A4" s="3" t="s">
        <v>3</v>
      </c>
      <c r="B4" s="1" t="s">
        <v>4</v>
      </c>
      <c r="C4" s="1" t="s">
        <v>5</v>
      </c>
      <c r="D4" s="1" t="s">
        <v>118</v>
      </c>
      <c r="E4" s="13">
        <v>60270</v>
      </c>
      <c r="H4" s="3" t="s">
        <v>13</v>
      </c>
      <c r="I4" s="2">
        <v>0.27</v>
      </c>
      <c r="J4" s="8" t="s">
        <v>14</v>
      </c>
      <c r="K4">
        <v>1</v>
      </c>
      <c r="L4" t="s">
        <v>144</v>
      </c>
    </row>
    <row r="5" spans="1:18" x14ac:dyDescent="0.3">
      <c r="A5" s="3" t="s">
        <v>6</v>
      </c>
      <c r="B5" s="1" t="s">
        <v>4</v>
      </c>
      <c r="C5" s="1" t="s">
        <v>7</v>
      </c>
      <c r="D5" s="1" t="s">
        <v>119</v>
      </c>
      <c r="E5" s="13">
        <v>39627</v>
      </c>
      <c r="H5" s="3" t="s">
        <v>47</v>
      </c>
      <c r="I5" s="2">
        <v>0.25</v>
      </c>
      <c r="J5" s="8" t="s">
        <v>48</v>
      </c>
      <c r="L5" t="s">
        <v>110</v>
      </c>
      <c r="M5" s="15">
        <f>AVERAGE(E4:E53)</f>
        <v>72397.52</v>
      </c>
    </row>
    <row r="6" spans="1:18" x14ac:dyDescent="0.3">
      <c r="A6" s="3" t="s">
        <v>8</v>
      </c>
      <c r="B6" s="1" t="s">
        <v>4</v>
      </c>
      <c r="C6" s="1" t="s">
        <v>9</v>
      </c>
      <c r="D6" s="1" t="s">
        <v>120</v>
      </c>
      <c r="E6" s="13">
        <v>29726</v>
      </c>
      <c r="H6" s="3" t="s">
        <v>51</v>
      </c>
      <c r="I6" s="2">
        <v>0.25</v>
      </c>
      <c r="J6" s="8" t="s">
        <v>52</v>
      </c>
      <c r="L6" t="s">
        <v>111</v>
      </c>
      <c r="M6" s="16">
        <f>MEDIAN(EMPData[Yearly Sal])</f>
        <v>63208</v>
      </c>
    </row>
    <row r="7" spans="1:18" x14ac:dyDescent="0.3">
      <c r="A7" s="3" t="s">
        <v>10</v>
      </c>
      <c r="B7" s="1" t="s">
        <v>4</v>
      </c>
      <c r="C7" s="1" t="s">
        <v>73</v>
      </c>
      <c r="D7" s="1" t="s">
        <v>120</v>
      </c>
      <c r="E7" s="13">
        <v>93668</v>
      </c>
      <c r="H7" s="3" t="s">
        <v>61</v>
      </c>
      <c r="I7" s="2">
        <v>0.25</v>
      </c>
      <c r="J7" s="8" t="s">
        <v>62</v>
      </c>
      <c r="L7" t="s">
        <v>112</v>
      </c>
      <c r="M7" s="16">
        <f>MODE(EMPData[Yearly Sal])</f>
        <v>89500</v>
      </c>
    </row>
    <row r="8" spans="1:18" x14ac:dyDescent="0.3">
      <c r="A8" s="3" t="s">
        <v>11</v>
      </c>
      <c r="B8" s="1" t="s">
        <v>4</v>
      </c>
      <c r="C8" s="1" t="s">
        <v>12</v>
      </c>
      <c r="D8" s="1" t="s">
        <v>119</v>
      </c>
      <c r="E8" s="13">
        <v>134000</v>
      </c>
      <c r="H8" s="3" t="s">
        <v>27</v>
      </c>
      <c r="I8" s="2">
        <v>0.25</v>
      </c>
      <c r="J8" s="8" t="s">
        <v>28</v>
      </c>
      <c r="L8" t="s">
        <v>113</v>
      </c>
      <c r="M8" s="16">
        <f>MAX(EMPData[Yearly Sal])</f>
        <v>140000</v>
      </c>
    </row>
    <row r="9" spans="1:18" x14ac:dyDescent="0.3">
      <c r="A9" s="3" t="s">
        <v>13</v>
      </c>
      <c r="B9" s="1" t="s">
        <v>4</v>
      </c>
      <c r="C9" s="1" t="s">
        <v>14</v>
      </c>
      <c r="D9" s="1" t="s">
        <v>119</v>
      </c>
      <c r="E9" s="13">
        <v>34808</v>
      </c>
      <c r="H9" s="3" t="s">
        <v>42</v>
      </c>
      <c r="I9" s="2">
        <v>0.24</v>
      </c>
      <c r="J9" s="8" t="s">
        <v>44</v>
      </c>
      <c r="L9" t="s">
        <v>114</v>
      </c>
      <c r="M9" s="15">
        <f>MIN(E4:E53)</f>
        <v>21971</v>
      </c>
    </row>
    <row r="10" spans="1:18" x14ac:dyDescent="0.3">
      <c r="A10" s="3" t="s">
        <v>15</v>
      </c>
      <c r="B10" s="1" t="s">
        <v>4</v>
      </c>
      <c r="C10" s="1" t="s">
        <v>16</v>
      </c>
      <c r="D10" s="1" t="s">
        <v>120</v>
      </c>
      <c r="E10" s="13">
        <v>135000</v>
      </c>
      <c r="H10" s="3" t="s">
        <v>25</v>
      </c>
      <c r="I10" s="2">
        <v>0.24</v>
      </c>
      <c r="J10" s="8" t="s">
        <v>26</v>
      </c>
      <c r="L10" t="s">
        <v>115</v>
      </c>
      <c r="M10" s="15">
        <f>SUM(EMPData[Yearly Sal])</f>
        <v>3619876</v>
      </c>
    </row>
    <row r="11" spans="1:18" x14ac:dyDescent="0.3">
      <c r="A11" s="3" t="s">
        <v>17</v>
      </c>
      <c r="B11" s="1" t="s">
        <v>4</v>
      </c>
      <c r="C11" s="1" t="s">
        <v>18</v>
      </c>
      <c r="D11" s="1" t="s">
        <v>120</v>
      </c>
      <c r="E11" s="13">
        <v>45000</v>
      </c>
      <c r="H11" s="3" t="s">
        <v>6</v>
      </c>
      <c r="I11" s="2">
        <v>0.23</v>
      </c>
      <c r="J11" s="8" t="s">
        <v>7</v>
      </c>
      <c r="K11">
        <v>2</v>
      </c>
      <c r="L11" t="s">
        <v>116</v>
      </c>
    </row>
    <row r="12" spans="1:18" x14ac:dyDescent="0.3">
      <c r="A12" s="3" t="s">
        <v>19</v>
      </c>
      <c r="B12" s="1" t="s">
        <v>4</v>
      </c>
      <c r="C12" s="1" t="s">
        <v>20</v>
      </c>
      <c r="D12" s="1" t="s">
        <v>120</v>
      </c>
      <c r="E12" s="13">
        <v>89500</v>
      </c>
      <c r="H12" s="3" t="s">
        <v>21</v>
      </c>
      <c r="I12" s="2">
        <v>0.23</v>
      </c>
      <c r="J12" s="8" t="s">
        <v>22</v>
      </c>
      <c r="L12" t="s">
        <v>122</v>
      </c>
    </row>
    <row r="13" spans="1:18" x14ac:dyDescent="0.3">
      <c r="A13" s="3" t="s">
        <v>21</v>
      </c>
      <c r="B13" s="1" t="s">
        <v>4</v>
      </c>
      <c r="C13" s="1" t="s">
        <v>22</v>
      </c>
      <c r="D13" s="1" t="s">
        <v>118</v>
      </c>
      <c r="E13" s="13">
        <v>21971</v>
      </c>
      <c r="H13" s="3" t="s">
        <v>53</v>
      </c>
      <c r="I13" s="2">
        <v>0.21</v>
      </c>
      <c r="J13" s="8" t="s">
        <v>54</v>
      </c>
      <c r="L13" t="s">
        <v>123</v>
      </c>
    </row>
    <row r="14" spans="1:18" x14ac:dyDescent="0.3">
      <c r="A14" s="3" t="s">
        <v>23</v>
      </c>
      <c r="B14" s="1" t="s">
        <v>4</v>
      </c>
      <c r="C14" s="1" t="s">
        <v>24</v>
      </c>
      <c r="D14" s="1" t="s">
        <v>118</v>
      </c>
      <c r="E14" s="13">
        <v>80000</v>
      </c>
      <c r="H14" s="3" t="s">
        <v>59</v>
      </c>
      <c r="I14" s="2">
        <v>0.2</v>
      </c>
      <c r="J14" s="8" t="s">
        <v>60</v>
      </c>
      <c r="K14">
        <v>3</v>
      </c>
      <c r="L14" t="s">
        <v>126</v>
      </c>
    </row>
    <row r="15" spans="1:18" x14ac:dyDescent="0.3">
      <c r="A15" s="3" t="s">
        <v>25</v>
      </c>
      <c r="B15" s="1" t="s">
        <v>4</v>
      </c>
      <c r="C15" s="1" t="s">
        <v>26</v>
      </c>
      <c r="D15" s="1" t="s">
        <v>120</v>
      </c>
      <c r="E15" s="13">
        <v>45117</v>
      </c>
      <c r="H15" s="3" t="s">
        <v>38</v>
      </c>
      <c r="I15" s="2">
        <v>0.19</v>
      </c>
      <c r="J15" s="8" t="s">
        <v>39</v>
      </c>
      <c r="L15" t="s">
        <v>124</v>
      </c>
    </row>
    <row r="16" spans="1:18" x14ac:dyDescent="0.3">
      <c r="A16" s="3" t="s">
        <v>27</v>
      </c>
      <c r="B16" s="1" t="s">
        <v>4</v>
      </c>
      <c r="C16" s="1" t="s">
        <v>28</v>
      </c>
      <c r="D16" s="1" t="s">
        <v>119</v>
      </c>
      <c r="E16" s="13">
        <v>50545</v>
      </c>
      <c r="H16" s="3" t="s">
        <v>32</v>
      </c>
      <c r="I16" s="2">
        <v>0.18</v>
      </c>
      <c r="J16" s="8" t="s">
        <v>33</v>
      </c>
      <c r="K16">
        <v>4</v>
      </c>
      <c r="L16" t="s">
        <v>121</v>
      </c>
    </row>
    <row r="17" spans="1:12" x14ac:dyDescent="0.3">
      <c r="A17" s="3" t="s">
        <v>29</v>
      </c>
      <c r="B17" s="1" t="s">
        <v>30</v>
      </c>
      <c r="C17" s="1" t="s">
        <v>31</v>
      </c>
      <c r="D17" s="1" t="s">
        <v>120</v>
      </c>
      <c r="E17" s="13">
        <v>140000</v>
      </c>
      <c r="H17" s="3" t="s">
        <v>40</v>
      </c>
      <c r="I17" s="2">
        <v>0.18</v>
      </c>
      <c r="J17" s="8" t="s">
        <v>41</v>
      </c>
      <c r="L17" t="s">
        <v>127</v>
      </c>
    </row>
    <row r="18" spans="1:12" x14ac:dyDescent="0.3">
      <c r="A18" s="3" t="s">
        <v>32</v>
      </c>
      <c r="B18" s="1" t="s">
        <v>30</v>
      </c>
      <c r="C18" s="1" t="s">
        <v>33</v>
      </c>
      <c r="D18" s="1" t="s">
        <v>119</v>
      </c>
      <c r="E18" s="13">
        <v>110000</v>
      </c>
      <c r="H18" s="3" t="s">
        <v>55</v>
      </c>
      <c r="I18" s="2">
        <v>0.17</v>
      </c>
      <c r="J18" s="8" t="s">
        <v>56</v>
      </c>
      <c r="L18" t="s">
        <v>125</v>
      </c>
    </row>
    <row r="19" spans="1:12" x14ac:dyDescent="0.3">
      <c r="A19" s="3" t="s">
        <v>34</v>
      </c>
      <c r="B19" s="1" t="s">
        <v>30</v>
      </c>
      <c r="C19" s="1" t="s">
        <v>35</v>
      </c>
      <c r="D19" s="1" t="s">
        <v>120</v>
      </c>
      <c r="E19" s="13">
        <v>68357</v>
      </c>
      <c r="H19" s="3" t="s">
        <v>45</v>
      </c>
      <c r="I19" s="2">
        <v>0.14000000000000001</v>
      </c>
      <c r="J19" s="8" t="s">
        <v>46</v>
      </c>
      <c r="K19">
        <v>5</v>
      </c>
      <c r="L19" t="s">
        <v>132</v>
      </c>
    </row>
    <row r="20" spans="1:12" x14ac:dyDescent="0.3">
      <c r="A20" s="3" t="s">
        <v>36</v>
      </c>
      <c r="B20" s="1" t="s">
        <v>30</v>
      </c>
      <c r="C20" s="1" t="s">
        <v>37</v>
      </c>
      <c r="D20" s="1" t="s">
        <v>118</v>
      </c>
      <c r="E20" s="13">
        <v>51800</v>
      </c>
      <c r="H20" s="3" t="s">
        <v>15</v>
      </c>
      <c r="I20" s="2">
        <v>0.14000000000000001</v>
      </c>
      <c r="J20" s="8" t="s">
        <v>16</v>
      </c>
      <c r="K20">
        <v>6</v>
      </c>
      <c r="L20" t="s">
        <v>131</v>
      </c>
    </row>
    <row r="21" spans="1:12" x14ac:dyDescent="0.3">
      <c r="A21" s="3" t="s">
        <v>38</v>
      </c>
      <c r="B21" s="1" t="s">
        <v>30</v>
      </c>
      <c r="C21" s="1" t="s">
        <v>39</v>
      </c>
      <c r="D21" s="1" t="s">
        <v>120</v>
      </c>
      <c r="E21" s="13">
        <v>97000</v>
      </c>
      <c r="H21" s="3" t="s">
        <v>8</v>
      </c>
      <c r="I21" s="2">
        <v>0.1</v>
      </c>
      <c r="J21" s="8" t="s">
        <v>9</v>
      </c>
    </row>
    <row r="22" spans="1:12" x14ac:dyDescent="0.3">
      <c r="A22" s="3" t="s">
        <v>40</v>
      </c>
      <c r="B22" s="1" t="s">
        <v>30</v>
      </c>
      <c r="C22" s="1" t="s">
        <v>41</v>
      </c>
      <c r="D22" s="1" t="s">
        <v>120</v>
      </c>
      <c r="E22" s="13">
        <v>45000</v>
      </c>
      <c r="H22" s="3" t="s">
        <v>29</v>
      </c>
      <c r="I22" s="2">
        <v>0.1</v>
      </c>
      <c r="J22" s="8" t="s">
        <v>31</v>
      </c>
    </row>
    <row r="23" spans="1:12" x14ac:dyDescent="0.3">
      <c r="A23" s="3" t="s">
        <v>42</v>
      </c>
      <c r="B23" s="1" t="s">
        <v>43</v>
      </c>
      <c r="C23" s="1" t="s">
        <v>44</v>
      </c>
      <c r="D23" s="1" t="s">
        <v>118</v>
      </c>
      <c r="E23" s="13">
        <v>89500</v>
      </c>
      <c r="H23" s="3" t="s">
        <v>36</v>
      </c>
      <c r="I23" s="2">
        <v>0.09</v>
      </c>
      <c r="J23" s="8" t="s">
        <v>37</v>
      </c>
    </row>
    <row r="24" spans="1:12" x14ac:dyDescent="0.3">
      <c r="A24" s="3" t="s">
        <v>45</v>
      </c>
      <c r="B24" s="1" t="s">
        <v>43</v>
      </c>
      <c r="C24" s="1" t="s">
        <v>46</v>
      </c>
      <c r="D24" s="1" t="s">
        <v>120</v>
      </c>
      <c r="E24" s="13">
        <v>35971</v>
      </c>
      <c r="H24" s="3" t="s">
        <v>17</v>
      </c>
      <c r="I24" s="2">
        <v>0.09</v>
      </c>
      <c r="J24" s="8" t="s">
        <v>18</v>
      </c>
    </row>
    <row r="25" spans="1:12" x14ac:dyDescent="0.3">
      <c r="A25" s="3" t="s">
        <v>47</v>
      </c>
      <c r="B25" s="1" t="s">
        <v>43</v>
      </c>
      <c r="C25" s="1" t="s">
        <v>48</v>
      </c>
      <c r="D25" s="1" t="s">
        <v>119</v>
      </c>
      <c r="E25" s="13">
        <v>80000</v>
      </c>
      <c r="H25" s="3" t="s">
        <v>11</v>
      </c>
      <c r="I25" s="2">
        <v>0.08</v>
      </c>
      <c r="J25" s="8" t="s">
        <v>12</v>
      </c>
    </row>
    <row r="26" spans="1:12" x14ac:dyDescent="0.3">
      <c r="A26" s="3" t="s">
        <v>49</v>
      </c>
      <c r="B26" s="1" t="s">
        <v>43</v>
      </c>
      <c r="C26" s="1" t="s">
        <v>50</v>
      </c>
      <c r="D26" s="1" t="s">
        <v>120</v>
      </c>
      <c r="E26" s="13">
        <v>55117</v>
      </c>
      <c r="H26" s="3" t="s">
        <v>19</v>
      </c>
      <c r="I26" s="2">
        <v>0.06</v>
      </c>
      <c r="J26" s="8" t="s">
        <v>20</v>
      </c>
    </row>
    <row r="27" spans="1:12" x14ac:dyDescent="0.3">
      <c r="A27" s="3" t="s">
        <v>51</v>
      </c>
      <c r="B27" s="1" t="s">
        <v>43</v>
      </c>
      <c r="C27" s="1" t="s">
        <v>52</v>
      </c>
      <c r="D27" s="1" t="s">
        <v>118</v>
      </c>
      <c r="E27" s="13">
        <v>58445</v>
      </c>
      <c r="H27" s="3" t="s">
        <v>23</v>
      </c>
      <c r="I27" s="2">
        <v>0.06</v>
      </c>
      <c r="J27" s="8" t="s">
        <v>24</v>
      </c>
    </row>
    <row r="28" spans="1:12" x14ac:dyDescent="0.3">
      <c r="A28" s="3" t="s">
        <v>53</v>
      </c>
      <c r="B28" s="1" t="s">
        <v>43</v>
      </c>
      <c r="C28" s="1" t="s">
        <v>54</v>
      </c>
      <c r="D28" s="1" t="s">
        <v>120</v>
      </c>
      <c r="E28" s="13">
        <v>120000</v>
      </c>
      <c r="H28" s="3" t="s">
        <v>65</v>
      </c>
      <c r="I28" s="2">
        <v>0.06</v>
      </c>
      <c r="J28" s="8" t="s">
        <v>66</v>
      </c>
    </row>
    <row r="29" spans="1:12" x14ac:dyDescent="0.3">
      <c r="A29" s="3" t="s">
        <v>55</v>
      </c>
      <c r="B29" s="1" t="s">
        <v>43</v>
      </c>
      <c r="C29" s="1" t="s">
        <v>56</v>
      </c>
      <c r="D29" s="1" t="s">
        <v>120</v>
      </c>
      <c r="E29" s="13">
        <v>45117</v>
      </c>
      <c r="H29" s="3" t="s">
        <v>70</v>
      </c>
      <c r="I29" s="2">
        <v>0.15</v>
      </c>
      <c r="J29" s="8" t="s">
        <v>71</v>
      </c>
    </row>
    <row r="30" spans="1:12" x14ac:dyDescent="0.3">
      <c r="A30" s="3" t="s">
        <v>57</v>
      </c>
      <c r="B30" s="1" t="s">
        <v>43</v>
      </c>
      <c r="C30" s="1" t="s">
        <v>58</v>
      </c>
      <c r="D30" s="1" t="s">
        <v>119</v>
      </c>
      <c r="E30" s="13">
        <v>50545</v>
      </c>
      <c r="H30" s="3" t="s">
        <v>72</v>
      </c>
      <c r="I30" s="2">
        <v>0.15</v>
      </c>
      <c r="J30" s="8" t="s">
        <v>73</v>
      </c>
    </row>
    <row r="31" spans="1:12" x14ac:dyDescent="0.3">
      <c r="A31" s="3" t="s">
        <v>59</v>
      </c>
      <c r="B31" s="1" t="s">
        <v>43</v>
      </c>
      <c r="C31" s="1" t="s">
        <v>60</v>
      </c>
      <c r="D31" s="1" t="s">
        <v>118</v>
      </c>
      <c r="E31" s="13">
        <v>140000</v>
      </c>
      <c r="H31" s="3" t="s">
        <v>74</v>
      </c>
      <c r="I31" s="2">
        <v>0.19</v>
      </c>
      <c r="J31" s="8" t="s">
        <v>75</v>
      </c>
    </row>
    <row r="32" spans="1:12" x14ac:dyDescent="0.3">
      <c r="A32" s="3" t="s">
        <v>61</v>
      </c>
      <c r="B32" s="1" t="s">
        <v>43</v>
      </c>
      <c r="C32" s="1" t="s">
        <v>62</v>
      </c>
      <c r="D32" s="1" t="s">
        <v>120</v>
      </c>
      <c r="E32" s="13">
        <v>90000</v>
      </c>
      <c r="H32" s="3" t="s">
        <v>76</v>
      </c>
      <c r="I32" s="2">
        <v>0.18</v>
      </c>
      <c r="J32" s="8" t="s">
        <v>77</v>
      </c>
    </row>
    <row r="33" spans="1:10" x14ac:dyDescent="0.3">
      <c r="A33" s="3" t="s">
        <v>63</v>
      </c>
      <c r="B33" s="1" t="s">
        <v>43</v>
      </c>
      <c r="C33" s="1" t="s">
        <v>64</v>
      </c>
      <c r="D33" s="1" t="s">
        <v>119</v>
      </c>
      <c r="E33" s="13">
        <v>88357</v>
      </c>
      <c r="H33" s="3" t="s">
        <v>78</v>
      </c>
      <c r="I33" s="2">
        <v>0.18</v>
      </c>
      <c r="J33" s="8" t="s">
        <v>79</v>
      </c>
    </row>
    <row r="34" spans="1:10" x14ac:dyDescent="0.3">
      <c r="A34" s="3" t="s">
        <v>65</v>
      </c>
      <c r="B34" s="1" t="s">
        <v>43</v>
      </c>
      <c r="C34" s="1" t="s">
        <v>66</v>
      </c>
      <c r="D34" s="1" t="s">
        <v>120</v>
      </c>
      <c r="E34" s="13">
        <v>59200</v>
      </c>
      <c r="H34" s="3" t="s">
        <v>80</v>
      </c>
      <c r="I34" s="2">
        <v>0.21</v>
      </c>
      <c r="J34" s="8" t="s">
        <v>81</v>
      </c>
    </row>
    <row r="35" spans="1:10" x14ac:dyDescent="0.3">
      <c r="A35" s="3" t="s">
        <v>70</v>
      </c>
      <c r="B35" s="1" t="s">
        <v>43</v>
      </c>
      <c r="C35" s="1" t="s">
        <v>71</v>
      </c>
      <c r="D35" s="1" t="s">
        <v>118</v>
      </c>
      <c r="E35" s="13">
        <v>97000</v>
      </c>
      <c r="H35" s="3" t="s">
        <v>82</v>
      </c>
      <c r="I35" s="2">
        <v>0.14000000000000001</v>
      </c>
      <c r="J35" s="8" t="s">
        <v>83</v>
      </c>
    </row>
    <row r="36" spans="1:10" x14ac:dyDescent="0.3">
      <c r="A36" s="3" t="s">
        <v>72</v>
      </c>
      <c r="B36" s="1" t="s">
        <v>43</v>
      </c>
      <c r="C36" s="1" t="s">
        <v>145</v>
      </c>
      <c r="D36" s="1" t="s">
        <v>120</v>
      </c>
      <c r="E36" s="13">
        <v>68357</v>
      </c>
      <c r="H36" s="3" t="s">
        <v>84</v>
      </c>
      <c r="I36" s="2">
        <v>0.16</v>
      </c>
      <c r="J36" s="8" t="s">
        <v>85</v>
      </c>
    </row>
    <row r="37" spans="1:10" x14ac:dyDescent="0.3">
      <c r="A37" s="3" t="s">
        <v>74</v>
      </c>
      <c r="B37" s="1" t="s">
        <v>43</v>
      </c>
      <c r="C37" s="1" t="s">
        <v>75</v>
      </c>
      <c r="D37" s="1" t="s">
        <v>119</v>
      </c>
      <c r="E37" s="13">
        <v>51800</v>
      </c>
      <c r="H37" s="3" t="s">
        <v>86</v>
      </c>
      <c r="I37" s="2">
        <v>0.14000000000000001</v>
      </c>
      <c r="J37" s="8" t="s">
        <v>87</v>
      </c>
    </row>
    <row r="38" spans="1:10" x14ac:dyDescent="0.3">
      <c r="A38" s="3" t="s">
        <v>76</v>
      </c>
      <c r="B38" s="1" t="s">
        <v>43</v>
      </c>
      <c r="C38" s="1" t="s">
        <v>77</v>
      </c>
      <c r="D38" s="1" t="s">
        <v>120</v>
      </c>
      <c r="E38" s="13">
        <v>97000</v>
      </c>
      <c r="H38" s="3" t="s">
        <v>88</v>
      </c>
      <c r="I38" s="2">
        <v>0.22</v>
      </c>
      <c r="J38" s="8" t="s">
        <v>89</v>
      </c>
    </row>
    <row r="39" spans="1:10" x14ac:dyDescent="0.3">
      <c r="A39" s="3" t="s">
        <v>78</v>
      </c>
      <c r="B39" s="1" t="s">
        <v>43</v>
      </c>
      <c r="C39" s="1" t="s">
        <v>79</v>
      </c>
      <c r="D39" s="1" t="s">
        <v>118</v>
      </c>
      <c r="E39" s="13">
        <v>45000</v>
      </c>
      <c r="H39" s="3" t="s">
        <v>90</v>
      </c>
      <c r="I39" s="2">
        <v>0.13</v>
      </c>
      <c r="J39" s="8" t="s">
        <v>91</v>
      </c>
    </row>
    <row r="40" spans="1:10" x14ac:dyDescent="0.3">
      <c r="A40" s="3" t="s">
        <v>80</v>
      </c>
      <c r="B40" s="1" t="s">
        <v>30</v>
      </c>
      <c r="C40" s="1" t="s">
        <v>81</v>
      </c>
      <c r="D40" s="1" t="s">
        <v>120</v>
      </c>
      <c r="E40" s="13">
        <v>89500</v>
      </c>
      <c r="H40" s="3" t="s">
        <v>92</v>
      </c>
      <c r="I40" s="2">
        <v>0.16</v>
      </c>
      <c r="J40" s="8" t="s">
        <v>93</v>
      </c>
    </row>
    <row r="41" spans="1:10" x14ac:dyDescent="0.3">
      <c r="A41" s="3" t="s">
        <v>82</v>
      </c>
      <c r="B41" s="1" t="s">
        <v>30</v>
      </c>
      <c r="C41" s="1" t="s">
        <v>83</v>
      </c>
      <c r="D41" s="1" t="s">
        <v>119</v>
      </c>
      <c r="E41" s="13">
        <v>35971</v>
      </c>
      <c r="H41" s="3" t="s">
        <v>94</v>
      </c>
      <c r="I41" s="2">
        <v>0.09</v>
      </c>
      <c r="J41" s="8" t="s">
        <v>95</v>
      </c>
    </row>
    <row r="42" spans="1:10" x14ac:dyDescent="0.3">
      <c r="A42" s="3" t="s">
        <v>84</v>
      </c>
      <c r="B42" s="1" t="s">
        <v>30</v>
      </c>
      <c r="C42" s="1" t="s">
        <v>85</v>
      </c>
      <c r="D42" s="1" t="s">
        <v>119</v>
      </c>
      <c r="E42" s="13">
        <v>80000</v>
      </c>
      <c r="H42" s="3" t="s">
        <v>96</v>
      </c>
      <c r="I42" s="2">
        <v>0.1</v>
      </c>
      <c r="J42" s="8" t="s">
        <v>97</v>
      </c>
    </row>
    <row r="43" spans="1:10" x14ac:dyDescent="0.3">
      <c r="A43" s="3" t="s">
        <v>86</v>
      </c>
      <c r="B43" s="1" t="s">
        <v>30</v>
      </c>
      <c r="C43" s="1" t="s">
        <v>87</v>
      </c>
      <c r="D43" s="1" t="s">
        <v>118</v>
      </c>
      <c r="E43" s="13">
        <v>55117</v>
      </c>
      <c r="H43" s="3" t="s">
        <v>98</v>
      </c>
      <c r="I43" s="2">
        <v>0.18</v>
      </c>
      <c r="J43" s="8" t="s">
        <v>99</v>
      </c>
    </row>
    <row r="44" spans="1:10" x14ac:dyDescent="0.3">
      <c r="A44" s="3" t="s">
        <v>88</v>
      </c>
      <c r="B44" s="1" t="s">
        <v>4</v>
      </c>
      <c r="C44" s="1" t="s">
        <v>89</v>
      </c>
      <c r="D44" s="1" t="s">
        <v>120</v>
      </c>
      <c r="E44" s="13">
        <v>58445</v>
      </c>
      <c r="H44" s="3" t="s">
        <v>100</v>
      </c>
      <c r="I44" s="2">
        <v>0.13</v>
      </c>
      <c r="J44" s="8" t="s">
        <v>101</v>
      </c>
    </row>
    <row r="45" spans="1:10" x14ac:dyDescent="0.3">
      <c r="A45" s="3" t="s">
        <v>90</v>
      </c>
      <c r="B45" s="1" t="s">
        <v>4</v>
      </c>
      <c r="C45" s="1" t="s">
        <v>91</v>
      </c>
      <c r="D45" s="1" t="s">
        <v>120</v>
      </c>
      <c r="E45" s="13">
        <v>120000</v>
      </c>
      <c r="H45" s="3" t="s">
        <v>102</v>
      </c>
      <c r="I45" s="2">
        <v>0.19</v>
      </c>
      <c r="J45" s="8" t="s">
        <v>103</v>
      </c>
    </row>
    <row r="46" spans="1:10" x14ac:dyDescent="0.3">
      <c r="A46" s="3" t="s">
        <v>92</v>
      </c>
      <c r="B46" s="1" t="s">
        <v>30</v>
      </c>
      <c r="C46" s="1" t="s">
        <v>93</v>
      </c>
      <c r="D46" s="1" t="s">
        <v>119</v>
      </c>
      <c r="E46" s="13">
        <v>45450</v>
      </c>
      <c r="H46" s="3" t="s">
        <v>104</v>
      </c>
      <c r="I46" s="2">
        <v>0.2</v>
      </c>
      <c r="J46" s="8" t="s">
        <v>105</v>
      </c>
    </row>
    <row r="47" spans="1:10" x14ac:dyDescent="0.3">
      <c r="A47" s="3" t="s">
        <v>94</v>
      </c>
      <c r="B47" s="1" t="s">
        <v>30</v>
      </c>
      <c r="C47" s="1" t="s">
        <v>95</v>
      </c>
      <c r="D47" s="1" t="s">
        <v>120</v>
      </c>
      <c r="E47" s="13">
        <v>89500</v>
      </c>
      <c r="H47" s="6" t="s">
        <v>106</v>
      </c>
      <c r="I47" s="10">
        <v>0.11</v>
      </c>
      <c r="J47" s="11" t="s">
        <v>107</v>
      </c>
    </row>
    <row r="48" spans="1:10" x14ac:dyDescent="0.3">
      <c r="A48" s="3" t="s">
        <v>96</v>
      </c>
      <c r="B48" s="1" t="s">
        <v>30</v>
      </c>
      <c r="C48" s="1" t="s">
        <v>97</v>
      </c>
      <c r="D48" s="1" t="s">
        <v>118</v>
      </c>
      <c r="E48" s="13">
        <v>65971</v>
      </c>
    </row>
    <row r="49" spans="1:5" x14ac:dyDescent="0.3">
      <c r="A49" s="3" t="s">
        <v>98</v>
      </c>
      <c r="B49" s="1" t="s">
        <v>30</v>
      </c>
      <c r="C49" s="1" t="s">
        <v>99</v>
      </c>
      <c r="D49" s="1" t="s">
        <v>120</v>
      </c>
      <c r="E49" s="13">
        <v>80000</v>
      </c>
    </row>
    <row r="50" spans="1:5" x14ac:dyDescent="0.3">
      <c r="A50" s="3" t="s">
        <v>100</v>
      </c>
      <c r="B50" s="1" t="s">
        <v>4</v>
      </c>
      <c r="C50" s="1" t="s">
        <v>101</v>
      </c>
      <c r="D50" s="1" t="s">
        <v>119</v>
      </c>
      <c r="E50" s="13">
        <v>55117</v>
      </c>
    </row>
    <row r="51" spans="1:5" x14ac:dyDescent="0.3">
      <c r="A51" s="3" t="s">
        <v>102</v>
      </c>
      <c r="B51" s="1" t="s">
        <v>4</v>
      </c>
      <c r="C51" s="1" t="s">
        <v>103</v>
      </c>
      <c r="D51" s="1" t="s">
        <v>118</v>
      </c>
      <c r="E51" s="13">
        <v>60445</v>
      </c>
    </row>
    <row r="52" spans="1:5" x14ac:dyDescent="0.3">
      <c r="A52" s="3" t="s">
        <v>104</v>
      </c>
      <c r="B52" s="1" t="s">
        <v>4</v>
      </c>
      <c r="C52" s="1" t="s">
        <v>105</v>
      </c>
      <c r="D52" s="1" t="s">
        <v>120</v>
      </c>
      <c r="E52" s="13">
        <v>83117</v>
      </c>
    </row>
    <row r="53" spans="1:5" x14ac:dyDescent="0.3">
      <c r="A53" s="6" t="s">
        <v>106</v>
      </c>
      <c r="B53" s="7" t="s">
        <v>4</v>
      </c>
      <c r="C53" s="7" t="s">
        <v>107</v>
      </c>
      <c r="D53" s="7" t="s">
        <v>118</v>
      </c>
      <c r="E53" s="14">
        <v>58445</v>
      </c>
    </row>
    <row r="54" spans="1:5" x14ac:dyDescent="0.3">
      <c r="A54" s="6" t="s">
        <v>128</v>
      </c>
      <c r="B54" s="7"/>
      <c r="C54" s="7"/>
      <c r="D54" s="7"/>
      <c r="E54" s="21">
        <f>SUBTOTAL(109,EMPData[Yearly Sal])</f>
        <v>3619876</v>
      </c>
    </row>
  </sheetData>
  <pageMargins left="0.7" right="0.7" top="0.75" bottom="0.75" header="0.3" footer="0.3"/>
  <pageSetup orientation="portrait"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DB0C-8F70-4F7C-A3D1-8A0F1AD171BC}">
  <dimension ref="A1:T53"/>
  <sheetViews>
    <sheetView workbookViewId="0">
      <selection activeCell="K18" sqref="K18"/>
    </sheetView>
  </sheetViews>
  <sheetFormatPr defaultRowHeight="14.4" x14ac:dyDescent="0.3"/>
  <cols>
    <col min="2" max="2" width="13.21875" customWidth="1"/>
    <col min="3" max="3" width="13.109375" customWidth="1"/>
    <col min="4" max="4" width="16.5546875" customWidth="1"/>
    <col min="5" max="5" width="11.109375" customWidth="1"/>
    <col min="6" max="8" width="12.44140625" customWidth="1"/>
    <col min="9" max="9" width="11.21875" style="17" customWidth="1"/>
    <col min="10" max="10" width="13.44140625" customWidth="1"/>
    <col min="12" max="12" width="12.109375" hidden="1" customWidth="1"/>
    <col min="13" max="13" width="10.21875" hidden="1" customWidth="1"/>
    <col min="14" max="14" width="16.77734375" hidden="1" customWidth="1"/>
  </cols>
  <sheetData>
    <row r="1" spans="1:20" ht="36.6" x14ac:dyDescent="0.7">
      <c r="A1" s="18"/>
      <c r="B1" s="19" t="s">
        <v>129</v>
      </c>
      <c r="C1" s="19"/>
      <c r="D1" s="19"/>
      <c r="E1" s="19"/>
      <c r="F1" s="19"/>
      <c r="G1" s="19"/>
      <c r="H1" s="19"/>
      <c r="I1" s="19"/>
      <c r="J1" s="19"/>
      <c r="K1" s="19"/>
      <c r="L1" s="19"/>
      <c r="M1" s="19"/>
      <c r="N1" s="19"/>
      <c r="O1" s="19"/>
      <c r="P1" s="19"/>
      <c r="Q1" s="19"/>
      <c r="R1" s="19"/>
      <c r="S1" s="19"/>
      <c r="T1" s="19"/>
    </row>
    <row r="2" spans="1:20" x14ac:dyDescent="0.3">
      <c r="B2" s="4" t="s">
        <v>0</v>
      </c>
      <c r="C2" s="5" t="s">
        <v>1</v>
      </c>
      <c r="D2" s="5" t="s">
        <v>2</v>
      </c>
      <c r="E2" s="5" t="s">
        <v>117</v>
      </c>
      <c r="F2" s="12" t="s">
        <v>108</v>
      </c>
      <c r="G2" s="43" t="s">
        <v>68</v>
      </c>
      <c r="H2" s="43" t="s">
        <v>151</v>
      </c>
    </row>
    <row r="3" spans="1:20" x14ac:dyDescent="0.3">
      <c r="B3" s="3" t="s">
        <v>3</v>
      </c>
      <c r="C3" s="1" t="s">
        <v>4</v>
      </c>
      <c r="D3" s="1" t="s">
        <v>5</v>
      </c>
      <c r="E3" s="1" t="s">
        <v>118</v>
      </c>
      <c r="F3" s="13">
        <v>60270</v>
      </c>
      <c r="G3" s="45" t="str">
        <f>_xlfn.XLOOKUP(EMPDataNew6[[#This Row],[Employee ID]],EmpBonus[EmployeID],EmpBonus[Bonus %],"0%",0)</f>
        <v>0%</v>
      </c>
      <c r="H3" s="42">
        <f>EMPDataNew6[[#This Row],[Yearly Sal]]*EMPDataNew6[[#This Row],[Bonus %]]</f>
        <v>0</v>
      </c>
    </row>
    <row r="4" spans="1:20" x14ac:dyDescent="0.3">
      <c r="B4" s="3" t="s">
        <v>6</v>
      </c>
      <c r="C4" s="1" t="s">
        <v>4</v>
      </c>
      <c r="D4" s="1" t="s">
        <v>7</v>
      </c>
      <c r="E4" s="1" t="s">
        <v>119</v>
      </c>
      <c r="F4" s="13">
        <v>39627</v>
      </c>
      <c r="G4" s="45">
        <f>_xlfn.XLOOKUP(EMPDataNew6[[#This Row],[Employee ID]],EmpBonus[EmployeID],EmpBonus[Bonus %],"0%",0)</f>
        <v>0.23</v>
      </c>
      <c r="H4" s="42">
        <f>EMPDataNew6[[#This Row],[Yearly Sal]]*EMPDataNew6[[#This Row],[Bonus %]]</f>
        <v>9114.2100000000009</v>
      </c>
    </row>
    <row r="5" spans="1:20" x14ac:dyDescent="0.3">
      <c r="B5" s="3" t="s">
        <v>8</v>
      </c>
      <c r="C5" s="1" t="s">
        <v>4</v>
      </c>
      <c r="D5" s="1" t="s">
        <v>9</v>
      </c>
      <c r="E5" s="1" t="s">
        <v>120</v>
      </c>
      <c r="F5" s="13">
        <v>29726</v>
      </c>
      <c r="G5" s="45">
        <f>_xlfn.XLOOKUP(EMPDataNew6[[#This Row],[Employee ID]],EmpBonus[EmployeID],EmpBonus[Bonus %],"0%",0)</f>
        <v>0.1</v>
      </c>
      <c r="H5" s="42">
        <f>EMPDataNew6[[#This Row],[Yearly Sal]]*EMPDataNew6[[#This Row],[Bonus %]]</f>
        <v>2972.6000000000004</v>
      </c>
    </row>
    <row r="6" spans="1:20" x14ac:dyDescent="0.3">
      <c r="B6" s="3" t="s">
        <v>10</v>
      </c>
      <c r="C6" s="1" t="s">
        <v>4</v>
      </c>
      <c r="D6" s="1" t="s">
        <v>73</v>
      </c>
      <c r="E6" s="1" t="s">
        <v>120</v>
      </c>
      <c r="F6" s="13">
        <v>93668</v>
      </c>
      <c r="G6" s="45" t="str">
        <f>_xlfn.XLOOKUP(EMPDataNew6[[#This Row],[Employee ID]],EmpBonus[EmployeID],EmpBonus[Bonus %],"0%",0)</f>
        <v>0%</v>
      </c>
      <c r="H6" s="42">
        <f>EMPDataNew6[[#This Row],[Yearly Sal]]*EMPDataNew6[[#This Row],[Bonus %]]</f>
        <v>0</v>
      </c>
    </row>
    <row r="7" spans="1:20" x14ac:dyDescent="0.3">
      <c r="B7" s="3" t="s">
        <v>11</v>
      </c>
      <c r="C7" s="1" t="s">
        <v>4</v>
      </c>
      <c r="D7" s="1" t="s">
        <v>12</v>
      </c>
      <c r="E7" s="1" t="s">
        <v>119</v>
      </c>
      <c r="F7" s="13">
        <v>134000</v>
      </c>
      <c r="G7" s="45">
        <f>_xlfn.XLOOKUP(EMPDataNew6[[#This Row],[Employee ID]],EmpBonus[EmployeID],EmpBonus[Bonus %],"0%",0)</f>
        <v>0.08</v>
      </c>
      <c r="H7" s="42">
        <f>EMPDataNew6[[#This Row],[Yearly Sal]]*EMPDataNew6[[#This Row],[Bonus %]]</f>
        <v>10720</v>
      </c>
    </row>
    <row r="8" spans="1:20" x14ac:dyDescent="0.3">
      <c r="B8" s="3" t="s">
        <v>13</v>
      </c>
      <c r="C8" s="1" t="s">
        <v>4</v>
      </c>
      <c r="D8" s="1" t="s">
        <v>14</v>
      </c>
      <c r="E8" s="1" t="s">
        <v>119</v>
      </c>
      <c r="F8" s="13">
        <v>34808</v>
      </c>
      <c r="G8" s="45">
        <f>_xlfn.XLOOKUP(EMPDataNew6[[#This Row],[Employee ID]],EmpBonus[EmployeID],EmpBonus[Bonus %],"0%",0)</f>
        <v>0.27</v>
      </c>
      <c r="H8" s="42">
        <f>EMPDataNew6[[#This Row],[Yearly Sal]]*EMPDataNew6[[#This Row],[Bonus %]]</f>
        <v>9398.16</v>
      </c>
    </row>
    <row r="9" spans="1:20" x14ac:dyDescent="0.3">
      <c r="B9" s="3" t="s">
        <v>15</v>
      </c>
      <c r="C9" s="1" t="s">
        <v>4</v>
      </c>
      <c r="D9" s="1" t="s">
        <v>16</v>
      </c>
      <c r="E9" s="1" t="s">
        <v>120</v>
      </c>
      <c r="F9" s="13">
        <v>135000</v>
      </c>
      <c r="G9" s="45">
        <f>_xlfn.XLOOKUP(EMPDataNew6[[#This Row],[Employee ID]],EmpBonus[EmployeID],EmpBonus[Bonus %],"0%",0)</f>
        <v>0.14000000000000001</v>
      </c>
      <c r="H9" s="42">
        <f>EMPDataNew6[[#This Row],[Yearly Sal]]*EMPDataNew6[[#This Row],[Bonus %]]</f>
        <v>18900</v>
      </c>
    </row>
    <row r="10" spans="1:20" x14ac:dyDescent="0.3">
      <c r="B10" s="3" t="s">
        <v>17</v>
      </c>
      <c r="C10" s="1" t="s">
        <v>4</v>
      </c>
      <c r="D10" s="1" t="s">
        <v>18</v>
      </c>
      <c r="E10" s="1" t="s">
        <v>120</v>
      </c>
      <c r="F10" s="13">
        <v>45000</v>
      </c>
      <c r="G10" s="45">
        <f>_xlfn.XLOOKUP(EMPDataNew6[[#This Row],[Employee ID]],EmpBonus[EmployeID],EmpBonus[Bonus %],"0%",0)</f>
        <v>0.09</v>
      </c>
      <c r="H10" s="42">
        <f>EMPDataNew6[[#This Row],[Yearly Sal]]*EMPDataNew6[[#This Row],[Bonus %]]</f>
        <v>4050</v>
      </c>
    </row>
    <row r="11" spans="1:20" x14ac:dyDescent="0.3">
      <c r="B11" s="3" t="s">
        <v>19</v>
      </c>
      <c r="C11" s="1" t="s">
        <v>4</v>
      </c>
      <c r="D11" s="1" t="s">
        <v>20</v>
      </c>
      <c r="E11" s="1" t="s">
        <v>120</v>
      </c>
      <c r="F11" s="13">
        <v>89500</v>
      </c>
      <c r="G11" s="45">
        <f>_xlfn.XLOOKUP(EMPDataNew6[[#This Row],[Employee ID]],EmpBonus[EmployeID],EmpBonus[Bonus %],"0%",0)</f>
        <v>0.06</v>
      </c>
      <c r="H11" s="42">
        <f>EMPDataNew6[[#This Row],[Yearly Sal]]*EMPDataNew6[[#This Row],[Bonus %]]</f>
        <v>5370</v>
      </c>
    </row>
    <row r="12" spans="1:20" x14ac:dyDescent="0.3">
      <c r="B12" s="3" t="s">
        <v>21</v>
      </c>
      <c r="C12" s="1" t="s">
        <v>4</v>
      </c>
      <c r="D12" s="1" t="s">
        <v>22</v>
      </c>
      <c r="E12" s="1" t="s">
        <v>118</v>
      </c>
      <c r="F12" s="13">
        <v>21971</v>
      </c>
      <c r="G12" s="45">
        <f>_xlfn.XLOOKUP(EMPDataNew6[[#This Row],[Employee ID]],EmpBonus[EmployeID],EmpBonus[Bonus %],"0%",0)</f>
        <v>0.23</v>
      </c>
      <c r="H12" s="42">
        <f>EMPDataNew6[[#This Row],[Yearly Sal]]*EMPDataNew6[[#This Row],[Bonus %]]</f>
        <v>5053.33</v>
      </c>
    </row>
    <row r="13" spans="1:20" x14ac:dyDescent="0.3">
      <c r="B13" s="3" t="s">
        <v>23</v>
      </c>
      <c r="C13" s="1" t="s">
        <v>4</v>
      </c>
      <c r="D13" s="1" t="s">
        <v>24</v>
      </c>
      <c r="E13" s="1" t="s">
        <v>118</v>
      </c>
      <c r="F13" s="13">
        <v>80000</v>
      </c>
      <c r="G13" s="45">
        <f>_xlfn.XLOOKUP(EMPDataNew6[[#This Row],[Employee ID]],EmpBonus[EmployeID],EmpBonus[Bonus %],"0%",0)</f>
        <v>0.06</v>
      </c>
      <c r="H13" s="42">
        <f>EMPDataNew6[[#This Row],[Yearly Sal]]*EMPDataNew6[[#This Row],[Bonus %]]</f>
        <v>4800</v>
      </c>
    </row>
    <row r="14" spans="1:20" x14ac:dyDescent="0.3">
      <c r="B14" s="3" t="s">
        <v>25</v>
      </c>
      <c r="C14" s="1" t="s">
        <v>4</v>
      </c>
      <c r="D14" s="1" t="s">
        <v>26</v>
      </c>
      <c r="E14" s="1" t="s">
        <v>120</v>
      </c>
      <c r="F14" s="13">
        <v>45117</v>
      </c>
      <c r="G14" s="45">
        <f>_xlfn.XLOOKUP(EMPDataNew6[[#This Row],[Employee ID]],EmpBonus[EmployeID],EmpBonus[Bonus %],"0%",0)</f>
        <v>0.24</v>
      </c>
      <c r="H14" s="42">
        <f>EMPDataNew6[[#This Row],[Yearly Sal]]*EMPDataNew6[[#This Row],[Bonus %]]</f>
        <v>10828.08</v>
      </c>
    </row>
    <row r="15" spans="1:20" x14ac:dyDescent="0.3">
      <c r="B15" s="3" t="s">
        <v>27</v>
      </c>
      <c r="C15" s="1" t="s">
        <v>4</v>
      </c>
      <c r="D15" s="1" t="s">
        <v>28</v>
      </c>
      <c r="E15" s="1" t="s">
        <v>119</v>
      </c>
      <c r="F15" s="13">
        <v>50545</v>
      </c>
      <c r="G15" s="45">
        <f>_xlfn.XLOOKUP(EMPDataNew6[[#This Row],[Employee ID]],EmpBonus[EmployeID],EmpBonus[Bonus %],"0%",0)</f>
        <v>0.25</v>
      </c>
      <c r="H15" s="42">
        <f>EMPDataNew6[[#This Row],[Yearly Sal]]*EMPDataNew6[[#This Row],[Bonus %]]</f>
        <v>12636.25</v>
      </c>
    </row>
    <row r="16" spans="1:20" x14ac:dyDescent="0.3">
      <c r="B16" s="3" t="s">
        <v>29</v>
      </c>
      <c r="C16" s="1" t="s">
        <v>30</v>
      </c>
      <c r="D16" s="1" t="s">
        <v>31</v>
      </c>
      <c r="E16" s="1" t="s">
        <v>120</v>
      </c>
      <c r="F16" s="13">
        <v>140000</v>
      </c>
      <c r="G16" s="45">
        <f>_xlfn.XLOOKUP(EMPDataNew6[[#This Row],[Employee ID]],EmpBonus[EmployeID],EmpBonus[Bonus %],"0%",0)</f>
        <v>0.1</v>
      </c>
      <c r="H16" s="42">
        <f>EMPDataNew6[[#This Row],[Yearly Sal]]*EMPDataNew6[[#This Row],[Bonus %]]</f>
        <v>14000</v>
      </c>
    </row>
    <row r="17" spans="1:8" x14ac:dyDescent="0.3">
      <c r="A17" t="s">
        <v>142</v>
      </c>
      <c r="B17" s="3" t="s">
        <v>32</v>
      </c>
      <c r="C17" s="1" t="s">
        <v>30</v>
      </c>
      <c r="D17" s="1" t="s">
        <v>33</v>
      </c>
      <c r="E17" s="1" t="s">
        <v>119</v>
      </c>
      <c r="F17" s="13">
        <v>110000</v>
      </c>
      <c r="G17" s="45">
        <f>_xlfn.XLOOKUP(EMPDataNew6[[#This Row],[Employee ID]],EmpBonus[EmployeID],EmpBonus[Bonus %],"0%",0)</f>
        <v>0.18</v>
      </c>
      <c r="H17" s="42">
        <f>EMPDataNew6[[#This Row],[Yearly Sal]]*EMPDataNew6[[#This Row],[Bonus %]]</f>
        <v>19800</v>
      </c>
    </row>
    <row r="18" spans="1:8" x14ac:dyDescent="0.3">
      <c r="B18" s="3" t="s">
        <v>34</v>
      </c>
      <c r="C18" s="1" t="s">
        <v>30</v>
      </c>
      <c r="D18" s="1" t="s">
        <v>35</v>
      </c>
      <c r="E18" s="1" t="s">
        <v>120</v>
      </c>
      <c r="F18" s="13">
        <v>68357</v>
      </c>
      <c r="G18" s="45" t="str">
        <f>_xlfn.XLOOKUP(EMPDataNew6[[#This Row],[Employee ID]],EmpBonus[EmployeID],EmpBonus[Bonus %],"0%",0)</f>
        <v>0%</v>
      </c>
      <c r="H18" s="42">
        <f>EMPDataNew6[[#This Row],[Yearly Sal]]*EMPDataNew6[[#This Row],[Bonus %]]</f>
        <v>0</v>
      </c>
    </row>
    <row r="19" spans="1:8" x14ac:dyDescent="0.3">
      <c r="B19" s="3" t="s">
        <v>36</v>
      </c>
      <c r="C19" s="1" t="s">
        <v>30</v>
      </c>
      <c r="D19" s="1" t="s">
        <v>37</v>
      </c>
      <c r="E19" s="1" t="s">
        <v>118</v>
      </c>
      <c r="F19" s="13">
        <v>51800</v>
      </c>
      <c r="G19" s="45">
        <f>_xlfn.XLOOKUP(EMPDataNew6[[#This Row],[Employee ID]],EmpBonus[EmployeID],EmpBonus[Bonus %],"0%",0)</f>
        <v>0.09</v>
      </c>
      <c r="H19" s="42">
        <f>EMPDataNew6[[#This Row],[Yearly Sal]]*EMPDataNew6[[#This Row],[Bonus %]]</f>
        <v>4662</v>
      </c>
    </row>
    <row r="20" spans="1:8" x14ac:dyDescent="0.3">
      <c r="B20" s="3" t="s">
        <v>38</v>
      </c>
      <c r="C20" s="1" t="s">
        <v>30</v>
      </c>
      <c r="D20" s="1" t="s">
        <v>39</v>
      </c>
      <c r="E20" s="1" t="s">
        <v>120</v>
      </c>
      <c r="F20" s="13">
        <v>97000</v>
      </c>
      <c r="G20" s="45">
        <f>_xlfn.XLOOKUP(EMPDataNew6[[#This Row],[Employee ID]],EmpBonus[EmployeID],EmpBonus[Bonus %],"0%",0)</f>
        <v>0.19</v>
      </c>
      <c r="H20" s="42">
        <f>EMPDataNew6[[#This Row],[Yearly Sal]]*EMPDataNew6[[#This Row],[Bonus %]]</f>
        <v>18430</v>
      </c>
    </row>
    <row r="21" spans="1:8" x14ac:dyDescent="0.3">
      <c r="B21" s="3" t="s">
        <v>40</v>
      </c>
      <c r="C21" s="1" t="s">
        <v>30</v>
      </c>
      <c r="D21" s="1" t="s">
        <v>41</v>
      </c>
      <c r="E21" s="1" t="s">
        <v>120</v>
      </c>
      <c r="F21" s="13">
        <v>45000</v>
      </c>
      <c r="G21" s="45">
        <f>_xlfn.XLOOKUP(EMPDataNew6[[#This Row],[Employee ID]],EmpBonus[EmployeID],EmpBonus[Bonus %],"0%",0)</f>
        <v>0.18</v>
      </c>
      <c r="H21" s="42">
        <f>EMPDataNew6[[#This Row],[Yearly Sal]]*EMPDataNew6[[#This Row],[Bonus %]]</f>
        <v>8100</v>
      </c>
    </row>
    <row r="22" spans="1:8" x14ac:dyDescent="0.3">
      <c r="B22" s="3" t="s">
        <v>42</v>
      </c>
      <c r="C22" s="1" t="s">
        <v>43</v>
      </c>
      <c r="D22" s="1" t="s">
        <v>44</v>
      </c>
      <c r="E22" s="1" t="s">
        <v>118</v>
      </c>
      <c r="F22" s="13">
        <v>89500</v>
      </c>
      <c r="G22" s="45">
        <f>_xlfn.XLOOKUP(EMPDataNew6[[#This Row],[Employee ID]],EmpBonus[EmployeID],EmpBonus[Bonus %],"0%",0)</f>
        <v>0.24</v>
      </c>
      <c r="H22" s="42">
        <f>EMPDataNew6[[#This Row],[Yearly Sal]]*EMPDataNew6[[#This Row],[Bonus %]]</f>
        <v>21480</v>
      </c>
    </row>
    <row r="23" spans="1:8" x14ac:dyDescent="0.3">
      <c r="B23" s="3" t="s">
        <v>45</v>
      </c>
      <c r="C23" s="1" t="s">
        <v>43</v>
      </c>
      <c r="D23" s="1" t="s">
        <v>46</v>
      </c>
      <c r="E23" s="1" t="s">
        <v>120</v>
      </c>
      <c r="F23" s="13">
        <v>35971</v>
      </c>
      <c r="G23" s="45">
        <f>_xlfn.XLOOKUP(EMPDataNew6[[#This Row],[Employee ID]],EmpBonus[EmployeID],EmpBonus[Bonus %],"0%",0)</f>
        <v>0.14000000000000001</v>
      </c>
      <c r="H23" s="42">
        <f>EMPDataNew6[[#This Row],[Yearly Sal]]*EMPDataNew6[[#This Row],[Bonus %]]</f>
        <v>5035.9400000000005</v>
      </c>
    </row>
    <row r="24" spans="1:8" x14ac:dyDescent="0.3">
      <c r="B24" s="3" t="s">
        <v>47</v>
      </c>
      <c r="C24" s="1" t="s">
        <v>43</v>
      </c>
      <c r="D24" s="1" t="s">
        <v>48</v>
      </c>
      <c r="E24" s="1" t="s">
        <v>119</v>
      </c>
      <c r="F24" s="13">
        <v>80000</v>
      </c>
      <c r="G24" s="45">
        <f>_xlfn.XLOOKUP(EMPDataNew6[[#This Row],[Employee ID]],EmpBonus[EmployeID],EmpBonus[Bonus %],"0%",0)</f>
        <v>0.25</v>
      </c>
      <c r="H24" s="42">
        <f>EMPDataNew6[[#This Row],[Yearly Sal]]*EMPDataNew6[[#This Row],[Bonus %]]</f>
        <v>20000</v>
      </c>
    </row>
    <row r="25" spans="1:8" x14ac:dyDescent="0.3">
      <c r="B25" s="3" t="s">
        <v>49</v>
      </c>
      <c r="C25" s="1" t="s">
        <v>43</v>
      </c>
      <c r="D25" s="1" t="s">
        <v>50</v>
      </c>
      <c r="E25" s="1" t="s">
        <v>120</v>
      </c>
      <c r="F25" s="13">
        <v>55117</v>
      </c>
      <c r="G25" s="45" t="str">
        <f>_xlfn.XLOOKUP(EMPDataNew6[[#This Row],[Employee ID]],EmpBonus[EmployeID],EmpBonus[Bonus %],"0%",0)</f>
        <v>0%</v>
      </c>
      <c r="H25" s="42">
        <f>EMPDataNew6[[#This Row],[Yearly Sal]]*EMPDataNew6[[#This Row],[Bonus %]]</f>
        <v>0</v>
      </c>
    </row>
    <row r="26" spans="1:8" x14ac:dyDescent="0.3">
      <c r="B26" s="3" t="s">
        <v>51</v>
      </c>
      <c r="C26" s="1" t="s">
        <v>43</v>
      </c>
      <c r="D26" s="1" t="s">
        <v>52</v>
      </c>
      <c r="E26" s="1" t="s">
        <v>118</v>
      </c>
      <c r="F26" s="13">
        <v>58445</v>
      </c>
      <c r="G26" s="45">
        <f>_xlfn.XLOOKUP(EMPDataNew6[[#This Row],[Employee ID]],EmpBonus[EmployeID],EmpBonus[Bonus %],"0%",0)</f>
        <v>0.25</v>
      </c>
      <c r="H26" s="42">
        <f>EMPDataNew6[[#This Row],[Yearly Sal]]*EMPDataNew6[[#This Row],[Bonus %]]</f>
        <v>14611.25</v>
      </c>
    </row>
    <row r="27" spans="1:8" x14ac:dyDescent="0.3">
      <c r="B27" s="3" t="s">
        <v>53</v>
      </c>
      <c r="C27" s="1" t="s">
        <v>43</v>
      </c>
      <c r="D27" s="1" t="s">
        <v>54</v>
      </c>
      <c r="E27" s="1" t="s">
        <v>120</v>
      </c>
      <c r="F27" s="13">
        <v>120000</v>
      </c>
      <c r="G27" s="45">
        <f>_xlfn.XLOOKUP(EMPDataNew6[[#This Row],[Employee ID]],EmpBonus[EmployeID],EmpBonus[Bonus %],"0%",0)</f>
        <v>0.21</v>
      </c>
      <c r="H27" s="42">
        <f>EMPDataNew6[[#This Row],[Yearly Sal]]*EMPDataNew6[[#This Row],[Bonus %]]</f>
        <v>25200</v>
      </c>
    </row>
    <row r="28" spans="1:8" x14ac:dyDescent="0.3">
      <c r="B28" s="3" t="s">
        <v>55</v>
      </c>
      <c r="C28" s="1" t="s">
        <v>43</v>
      </c>
      <c r="D28" s="1" t="s">
        <v>56</v>
      </c>
      <c r="E28" s="1" t="s">
        <v>120</v>
      </c>
      <c r="F28" s="13">
        <v>45117</v>
      </c>
      <c r="G28" s="45">
        <f>_xlfn.XLOOKUP(EMPDataNew6[[#This Row],[Employee ID]],EmpBonus[EmployeID],EmpBonus[Bonus %],"0%",0)</f>
        <v>0.17</v>
      </c>
      <c r="H28" s="42">
        <f>EMPDataNew6[[#This Row],[Yearly Sal]]*EMPDataNew6[[#This Row],[Bonus %]]</f>
        <v>7669.89</v>
      </c>
    </row>
    <row r="29" spans="1:8" x14ac:dyDescent="0.3">
      <c r="B29" s="3" t="s">
        <v>57</v>
      </c>
      <c r="C29" s="1" t="s">
        <v>43</v>
      </c>
      <c r="D29" s="1" t="s">
        <v>58</v>
      </c>
      <c r="E29" s="1" t="s">
        <v>119</v>
      </c>
      <c r="F29" s="13">
        <v>50545</v>
      </c>
      <c r="G29" s="45" t="str">
        <f>_xlfn.XLOOKUP(EMPDataNew6[[#This Row],[Employee ID]],EmpBonus[EmployeID],EmpBonus[Bonus %],"0%",0)</f>
        <v>0%</v>
      </c>
      <c r="H29" s="42">
        <f>EMPDataNew6[[#This Row],[Yearly Sal]]*EMPDataNew6[[#This Row],[Bonus %]]</f>
        <v>0</v>
      </c>
    </row>
    <row r="30" spans="1:8" x14ac:dyDescent="0.3">
      <c r="B30" s="3" t="s">
        <v>59</v>
      </c>
      <c r="C30" s="1" t="s">
        <v>43</v>
      </c>
      <c r="D30" s="1" t="s">
        <v>60</v>
      </c>
      <c r="E30" s="1" t="s">
        <v>118</v>
      </c>
      <c r="F30" s="13">
        <v>140000</v>
      </c>
      <c r="G30" s="45">
        <f>_xlfn.XLOOKUP(EMPDataNew6[[#This Row],[Employee ID]],EmpBonus[EmployeID],EmpBonus[Bonus %],"0%",0)</f>
        <v>0.2</v>
      </c>
      <c r="H30" s="42">
        <f>EMPDataNew6[[#This Row],[Yearly Sal]]*EMPDataNew6[[#This Row],[Bonus %]]</f>
        <v>28000</v>
      </c>
    </row>
    <row r="31" spans="1:8" x14ac:dyDescent="0.3">
      <c r="B31" s="3" t="s">
        <v>61</v>
      </c>
      <c r="C31" s="1" t="s">
        <v>43</v>
      </c>
      <c r="D31" s="1" t="s">
        <v>62</v>
      </c>
      <c r="E31" s="1" t="s">
        <v>120</v>
      </c>
      <c r="F31" s="13">
        <v>90000</v>
      </c>
      <c r="G31" s="45">
        <f>_xlfn.XLOOKUP(EMPDataNew6[[#This Row],[Employee ID]],EmpBonus[EmployeID],EmpBonus[Bonus %],"0%",0)</f>
        <v>0.25</v>
      </c>
      <c r="H31" s="42">
        <f>EMPDataNew6[[#This Row],[Yearly Sal]]*EMPDataNew6[[#This Row],[Bonus %]]</f>
        <v>22500</v>
      </c>
    </row>
    <row r="32" spans="1:8" x14ac:dyDescent="0.3">
      <c r="B32" s="3" t="s">
        <v>63</v>
      </c>
      <c r="C32" s="1" t="s">
        <v>43</v>
      </c>
      <c r="D32" s="1" t="s">
        <v>64</v>
      </c>
      <c r="E32" s="1" t="s">
        <v>119</v>
      </c>
      <c r="F32" s="13">
        <v>88357</v>
      </c>
      <c r="G32" s="45" t="str">
        <f>_xlfn.XLOOKUP(EMPDataNew6[[#This Row],[Employee ID]],EmpBonus[EmployeID],EmpBonus[Bonus %],"0%",0)</f>
        <v>0%</v>
      </c>
      <c r="H32" s="42">
        <f>EMPDataNew6[[#This Row],[Yearly Sal]]*EMPDataNew6[[#This Row],[Bonus %]]</f>
        <v>0</v>
      </c>
    </row>
    <row r="33" spans="2:8" x14ac:dyDescent="0.3">
      <c r="B33" s="3" t="s">
        <v>65</v>
      </c>
      <c r="C33" s="1" t="s">
        <v>43</v>
      </c>
      <c r="D33" s="1" t="s">
        <v>66</v>
      </c>
      <c r="E33" s="1" t="s">
        <v>120</v>
      </c>
      <c r="F33" s="13">
        <v>59200</v>
      </c>
      <c r="G33" s="45">
        <f>_xlfn.XLOOKUP(EMPDataNew6[[#This Row],[Employee ID]],EmpBonus[EmployeID],EmpBonus[Bonus %],"0%",0)</f>
        <v>0.06</v>
      </c>
      <c r="H33" s="42">
        <f>EMPDataNew6[[#This Row],[Yearly Sal]]*EMPDataNew6[[#This Row],[Bonus %]]</f>
        <v>3552</v>
      </c>
    </row>
    <row r="34" spans="2:8" x14ac:dyDescent="0.3">
      <c r="B34" s="3" t="s">
        <v>70</v>
      </c>
      <c r="C34" s="1" t="s">
        <v>43</v>
      </c>
      <c r="D34" s="1" t="s">
        <v>71</v>
      </c>
      <c r="E34" s="1" t="s">
        <v>118</v>
      </c>
      <c r="F34" s="13">
        <v>97000</v>
      </c>
      <c r="G34" s="45">
        <f>_xlfn.XLOOKUP(EMPDataNew6[[#This Row],[Employee ID]],EmpBonus[EmployeID],EmpBonus[Bonus %],"0%",0)</f>
        <v>0.15</v>
      </c>
      <c r="H34" s="42">
        <f>EMPDataNew6[[#This Row],[Yearly Sal]]*EMPDataNew6[[#This Row],[Bonus %]]</f>
        <v>14550</v>
      </c>
    </row>
    <row r="35" spans="2:8" x14ac:dyDescent="0.3">
      <c r="B35" s="3" t="s">
        <v>72</v>
      </c>
      <c r="C35" s="1" t="s">
        <v>43</v>
      </c>
      <c r="D35" s="1" t="s">
        <v>145</v>
      </c>
      <c r="E35" s="1" t="s">
        <v>120</v>
      </c>
      <c r="F35" s="13">
        <v>68357</v>
      </c>
      <c r="G35" s="45">
        <f>_xlfn.XLOOKUP(EMPDataNew6[[#This Row],[Employee ID]],EmpBonus[EmployeID],EmpBonus[Bonus %],"0%",0)</f>
        <v>0.15</v>
      </c>
      <c r="H35" s="42">
        <f>EMPDataNew6[[#This Row],[Yearly Sal]]*EMPDataNew6[[#This Row],[Bonus %]]</f>
        <v>10253.549999999999</v>
      </c>
    </row>
    <row r="36" spans="2:8" x14ac:dyDescent="0.3">
      <c r="B36" s="3" t="s">
        <v>74</v>
      </c>
      <c r="C36" s="1" t="s">
        <v>43</v>
      </c>
      <c r="D36" s="1" t="s">
        <v>75</v>
      </c>
      <c r="E36" s="1" t="s">
        <v>119</v>
      </c>
      <c r="F36" s="13">
        <v>51800</v>
      </c>
      <c r="G36" s="45">
        <f>_xlfn.XLOOKUP(EMPDataNew6[[#This Row],[Employee ID]],EmpBonus[EmployeID],EmpBonus[Bonus %],"0%",0)</f>
        <v>0.19</v>
      </c>
      <c r="H36" s="42">
        <f>EMPDataNew6[[#This Row],[Yearly Sal]]*EMPDataNew6[[#This Row],[Bonus %]]</f>
        <v>9842</v>
      </c>
    </row>
    <row r="37" spans="2:8" x14ac:dyDescent="0.3">
      <c r="B37" s="3" t="s">
        <v>76</v>
      </c>
      <c r="C37" s="1" t="s">
        <v>43</v>
      </c>
      <c r="D37" s="1" t="s">
        <v>77</v>
      </c>
      <c r="E37" s="1" t="s">
        <v>120</v>
      </c>
      <c r="F37" s="13">
        <v>97000</v>
      </c>
      <c r="G37" s="45">
        <f>_xlfn.XLOOKUP(EMPDataNew6[[#This Row],[Employee ID]],EmpBonus[EmployeID],EmpBonus[Bonus %],"0%",0)</f>
        <v>0.18</v>
      </c>
      <c r="H37" s="42">
        <f>EMPDataNew6[[#This Row],[Yearly Sal]]*EMPDataNew6[[#This Row],[Bonus %]]</f>
        <v>17460</v>
      </c>
    </row>
    <row r="38" spans="2:8" x14ac:dyDescent="0.3">
      <c r="B38" s="3" t="s">
        <v>78</v>
      </c>
      <c r="C38" s="1" t="s">
        <v>43</v>
      </c>
      <c r="D38" s="1" t="s">
        <v>79</v>
      </c>
      <c r="E38" s="1" t="s">
        <v>118</v>
      </c>
      <c r="F38" s="13">
        <v>45000</v>
      </c>
      <c r="G38" s="45">
        <f>_xlfn.XLOOKUP(EMPDataNew6[[#This Row],[Employee ID]],EmpBonus[EmployeID],EmpBonus[Bonus %],"0%",0)</f>
        <v>0.18</v>
      </c>
      <c r="H38" s="42">
        <f>EMPDataNew6[[#This Row],[Yearly Sal]]*EMPDataNew6[[#This Row],[Bonus %]]</f>
        <v>8100</v>
      </c>
    </row>
    <row r="39" spans="2:8" x14ac:dyDescent="0.3">
      <c r="B39" s="3" t="s">
        <v>80</v>
      </c>
      <c r="C39" s="1" t="s">
        <v>30</v>
      </c>
      <c r="D39" s="1" t="s">
        <v>81</v>
      </c>
      <c r="E39" s="1" t="s">
        <v>120</v>
      </c>
      <c r="F39" s="13">
        <v>89500</v>
      </c>
      <c r="G39" s="45">
        <f>_xlfn.XLOOKUP(EMPDataNew6[[#This Row],[Employee ID]],EmpBonus[EmployeID],EmpBonus[Bonus %],"0%",0)</f>
        <v>0.21</v>
      </c>
      <c r="H39" s="42">
        <f>EMPDataNew6[[#This Row],[Yearly Sal]]*EMPDataNew6[[#This Row],[Bonus %]]</f>
        <v>18795</v>
      </c>
    </row>
    <row r="40" spans="2:8" x14ac:dyDescent="0.3">
      <c r="B40" s="3" t="s">
        <v>82</v>
      </c>
      <c r="C40" s="1" t="s">
        <v>30</v>
      </c>
      <c r="D40" s="1" t="s">
        <v>83</v>
      </c>
      <c r="E40" s="1" t="s">
        <v>119</v>
      </c>
      <c r="F40" s="13">
        <v>35971</v>
      </c>
      <c r="G40" s="45">
        <f>_xlfn.XLOOKUP(EMPDataNew6[[#This Row],[Employee ID]],EmpBonus[EmployeID],EmpBonus[Bonus %],"0%",0)</f>
        <v>0.14000000000000001</v>
      </c>
      <c r="H40" s="42">
        <f>EMPDataNew6[[#This Row],[Yearly Sal]]*EMPDataNew6[[#This Row],[Bonus %]]</f>
        <v>5035.9400000000005</v>
      </c>
    </row>
    <row r="41" spans="2:8" x14ac:dyDescent="0.3">
      <c r="B41" s="3" t="s">
        <v>84</v>
      </c>
      <c r="C41" s="1" t="s">
        <v>30</v>
      </c>
      <c r="D41" s="1" t="s">
        <v>85</v>
      </c>
      <c r="E41" s="1" t="s">
        <v>119</v>
      </c>
      <c r="F41" s="13">
        <v>80000</v>
      </c>
      <c r="G41" s="45">
        <f>_xlfn.XLOOKUP(EMPDataNew6[[#This Row],[Employee ID]],EmpBonus[EmployeID],EmpBonus[Bonus %],"0%",0)</f>
        <v>0.16</v>
      </c>
      <c r="H41" s="42">
        <f>EMPDataNew6[[#This Row],[Yearly Sal]]*EMPDataNew6[[#This Row],[Bonus %]]</f>
        <v>12800</v>
      </c>
    </row>
    <row r="42" spans="2:8" x14ac:dyDescent="0.3">
      <c r="B42" s="3" t="s">
        <v>86</v>
      </c>
      <c r="C42" s="1" t="s">
        <v>30</v>
      </c>
      <c r="D42" s="1" t="s">
        <v>87</v>
      </c>
      <c r="E42" s="1" t="s">
        <v>118</v>
      </c>
      <c r="F42" s="13">
        <v>55117</v>
      </c>
      <c r="G42" s="45">
        <f>_xlfn.XLOOKUP(EMPDataNew6[[#This Row],[Employee ID]],EmpBonus[EmployeID],EmpBonus[Bonus %],"0%",0)</f>
        <v>0.14000000000000001</v>
      </c>
      <c r="H42" s="42">
        <f>EMPDataNew6[[#This Row],[Yearly Sal]]*EMPDataNew6[[#This Row],[Bonus %]]</f>
        <v>7716.380000000001</v>
      </c>
    </row>
    <row r="43" spans="2:8" x14ac:dyDescent="0.3">
      <c r="B43" s="3" t="s">
        <v>88</v>
      </c>
      <c r="C43" s="1" t="s">
        <v>4</v>
      </c>
      <c r="D43" s="1" t="s">
        <v>89</v>
      </c>
      <c r="E43" s="1" t="s">
        <v>120</v>
      </c>
      <c r="F43" s="13">
        <v>58445</v>
      </c>
      <c r="G43" s="45">
        <f>_xlfn.XLOOKUP(EMPDataNew6[[#This Row],[Employee ID]],EmpBonus[EmployeID],EmpBonus[Bonus %],"0%",0)</f>
        <v>0.22</v>
      </c>
      <c r="H43" s="42">
        <f>EMPDataNew6[[#This Row],[Yearly Sal]]*EMPDataNew6[[#This Row],[Bonus %]]</f>
        <v>12857.9</v>
      </c>
    </row>
    <row r="44" spans="2:8" x14ac:dyDescent="0.3">
      <c r="B44" s="3" t="s">
        <v>90</v>
      </c>
      <c r="C44" s="1" t="s">
        <v>4</v>
      </c>
      <c r="D44" s="1" t="s">
        <v>91</v>
      </c>
      <c r="E44" s="1" t="s">
        <v>120</v>
      </c>
      <c r="F44" s="13">
        <v>120000</v>
      </c>
      <c r="G44" s="45">
        <f>_xlfn.XLOOKUP(EMPDataNew6[[#This Row],[Employee ID]],EmpBonus[EmployeID],EmpBonus[Bonus %],"0%",0)</f>
        <v>0.13</v>
      </c>
      <c r="H44" s="42">
        <f>EMPDataNew6[[#This Row],[Yearly Sal]]*EMPDataNew6[[#This Row],[Bonus %]]</f>
        <v>15600</v>
      </c>
    </row>
    <row r="45" spans="2:8" x14ac:dyDescent="0.3">
      <c r="B45" s="3" t="s">
        <v>92</v>
      </c>
      <c r="C45" s="1" t="s">
        <v>30</v>
      </c>
      <c r="D45" s="1" t="s">
        <v>93</v>
      </c>
      <c r="E45" s="1" t="s">
        <v>119</v>
      </c>
      <c r="F45" s="13">
        <v>45450</v>
      </c>
      <c r="G45" s="45">
        <f>_xlfn.XLOOKUP(EMPDataNew6[[#This Row],[Employee ID]],EmpBonus[EmployeID],EmpBonus[Bonus %],"0%",0)</f>
        <v>0.16</v>
      </c>
      <c r="H45" s="42">
        <f>EMPDataNew6[[#This Row],[Yearly Sal]]*EMPDataNew6[[#This Row],[Bonus %]]</f>
        <v>7272</v>
      </c>
    </row>
    <row r="46" spans="2:8" x14ac:dyDescent="0.3">
      <c r="B46" s="3" t="s">
        <v>94</v>
      </c>
      <c r="C46" s="1" t="s">
        <v>30</v>
      </c>
      <c r="D46" s="1" t="s">
        <v>95</v>
      </c>
      <c r="E46" s="1" t="s">
        <v>120</v>
      </c>
      <c r="F46" s="13">
        <v>89500</v>
      </c>
      <c r="G46" s="45">
        <f>_xlfn.XLOOKUP(EMPDataNew6[[#This Row],[Employee ID]],EmpBonus[EmployeID],EmpBonus[Bonus %],"0%",0)</f>
        <v>0.09</v>
      </c>
      <c r="H46" s="42">
        <f>EMPDataNew6[[#This Row],[Yearly Sal]]*EMPDataNew6[[#This Row],[Bonus %]]</f>
        <v>8055</v>
      </c>
    </row>
    <row r="47" spans="2:8" x14ac:dyDescent="0.3">
      <c r="B47" s="3" t="s">
        <v>96</v>
      </c>
      <c r="C47" s="1" t="s">
        <v>30</v>
      </c>
      <c r="D47" s="1" t="s">
        <v>97</v>
      </c>
      <c r="E47" s="1" t="s">
        <v>118</v>
      </c>
      <c r="F47" s="13">
        <v>65971</v>
      </c>
      <c r="G47" s="45">
        <f>_xlfn.XLOOKUP(EMPDataNew6[[#This Row],[Employee ID]],EmpBonus[EmployeID],EmpBonus[Bonus %],"0%",0)</f>
        <v>0.1</v>
      </c>
      <c r="H47" s="42">
        <f>EMPDataNew6[[#This Row],[Yearly Sal]]*EMPDataNew6[[#This Row],[Bonus %]]</f>
        <v>6597.1</v>
      </c>
    </row>
    <row r="48" spans="2:8" x14ac:dyDescent="0.3">
      <c r="B48" s="3" t="s">
        <v>98</v>
      </c>
      <c r="C48" s="1" t="s">
        <v>30</v>
      </c>
      <c r="D48" s="1" t="s">
        <v>99</v>
      </c>
      <c r="E48" s="1" t="s">
        <v>120</v>
      </c>
      <c r="F48" s="13">
        <v>80000</v>
      </c>
      <c r="G48" s="45">
        <f>_xlfn.XLOOKUP(EMPDataNew6[[#This Row],[Employee ID]],EmpBonus[EmployeID],EmpBonus[Bonus %],"0%",0)</f>
        <v>0.18</v>
      </c>
      <c r="H48" s="42">
        <f>EMPDataNew6[[#This Row],[Yearly Sal]]*EMPDataNew6[[#This Row],[Bonus %]]</f>
        <v>14400</v>
      </c>
    </row>
    <row r="49" spans="2:8" x14ac:dyDescent="0.3">
      <c r="B49" s="3" t="s">
        <v>100</v>
      </c>
      <c r="C49" s="1" t="s">
        <v>4</v>
      </c>
      <c r="D49" s="1" t="s">
        <v>101</v>
      </c>
      <c r="E49" s="1" t="s">
        <v>119</v>
      </c>
      <c r="F49" s="13">
        <v>55117</v>
      </c>
      <c r="G49" s="45">
        <f>_xlfn.XLOOKUP(EMPDataNew6[[#This Row],[Employee ID]],EmpBonus[EmployeID],EmpBonus[Bonus %],"0%",0)</f>
        <v>0.13</v>
      </c>
      <c r="H49" s="42">
        <f>EMPDataNew6[[#This Row],[Yearly Sal]]*EMPDataNew6[[#This Row],[Bonus %]]</f>
        <v>7165.21</v>
      </c>
    </row>
    <row r="50" spans="2:8" x14ac:dyDescent="0.3">
      <c r="B50" s="3" t="s">
        <v>102</v>
      </c>
      <c r="C50" s="1" t="s">
        <v>4</v>
      </c>
      <c r="D50" s="1" t="s">
        <v>103</v>
      </c>
      <c r="E50" s="1" t="s">
        <v>118</v>
      </c>
      <c r="F50" s="13">
        <v>60445</v>
      </c>
      <c r="G50" s="45">
        <f>_xlfn.XLOOKUP(EMPDataNew6[[#This Row],[Employee ID]],EmpBonus[EmployeID],EmpBonus[Bonus %],"0%",0)</f>
        <v>0.19</v>
      </c>
      <c r="H50" s="42">
        <f>EMPDataNew6[[#This Row],[Yearly Sal]]*EMPDataNew6[[#This Row],[Bonus %]]</f>
        <v>11484.55</v>
      </c>
    </row>
    <row r="51" spans="2:8" x14ac:dyDescent="0.3">
      <c r="B51" s="3" t="s">
        <v>104</v>
      </c>
      <c r="C51" s="1" t="s">
        <v>4</v>
      </c>
      <c r="D51" s="1" t="s">
        <v>105</v>
      </c>
      <c r="E51" s="1" t="s">
        <v>120</v>
      </c>
      <c r="F51" s="13">
        <v>83117</v>
      </c>
      <c r="G51" s="45">
        <f>_xlfn.XLOOKUP(EMPDataNew6[[#This Row],[Employee ID]],EmpBonus[EmployeID],EmpBonus[Bonus %],"0%",0)</f>
        <v>0.2</v>
      </c>
      <c r="H51" s="42">
        <f>EMPDataNew6[[#This Row],[Yearly Sal]]*EMPDataNew6[[#This Row],[Bonus %]]</f>
        <v>16623.400000000001</v>
      </c>
    </row>
    <row r="52" spans="2:8" x14ac:dyDescent="0.3">
      <c r="B52" s="6" t="s">
        <v>106</v>
      </c>
      <c r="C52" s="7" t="s">
        <v>4</v>
      </c>
      <c r="D52" s="7" t="s">
        <v>107</v>
      </c>
      <c r="E52" s="7" t="s">
        <v>118</v>
      </c>
      <c r="F52" s="14">
        <v>58445</v>
      </c>
      <c r="G52" s="45">
        <f>_xlfn.XLOOKUP(EMPDataNew6[[#This Row],[Employee ID]],EmpBonus[EmployeID],EmpBonus[Bonus %],"0%",0)</f>
        <v>0.11</v>
      </c>
      <c r="H52" s="42">
        <f>EMPDataNew6[[#This Row],[Yearly Sal]]*EMPDataNew6[[#This Row],[Bonus %]]</f>
        <v>6428.95</v>
      </c>
    </row>
    <row r="53" spans="2:8" x14ac:dyDescent="0.3">
      <c r="B53" s="6" t="s">
        <v>128</v>
      </c>
      <c r="C53" s="7"/>
      <c r="D53" s="7"/>
      <c r="E53" s="7"/>
      <c r="F53" s="21">
        <f>SUBTOTAL(109,EMPDataNew6[Yearly Sal])</f>
        <v>3619876</v>
      </c>
      <c r="G53" s="44"/>
      <c r="H53" s="44"/>
    </row>
  </sheetData>
  <pageMargins left="0.7" right="0.7" top="0.75" bottom="0.75" header="0.3" footer="0.3"/>
  <pageSetup orientation="portrait" verticalDpi="300"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941C-6CAB-4D0C-945F-BFE34BBAC510}">
  <dimension ref="A1:R54"/>
  <sheetViews>
    <sheetView tabSelected="1" workbookViewId="0">
      <selection activeCell="O11" sqref="O11"/>
    </sheetView>
  </sheetViews>
  <sheetFormatPr defaultRowHeight="14.4" x14ac:dyDescent="0.3"/>
  <cols>
    <col min="2" max="2" width="18.109375" customWidth="1"/>
    <col min="3" max="3" width="15" style="20" bestFit="1" customWidth="1"/>
  </cols>
  <sheetData>
    <row r="1" spans="1:18" ht="36.6" x14ac:dyDescent="0.7">
      <c r="A1" s="18"/>
      <c r="B1" s="19" t="s">
        <v>130</v>
      </c>
      <c r="C1" s="19"/>
      <c r="D1" s="19"/>
      <c r="E1" s="19"/>
      <c r="F1" s="19"/>
      <c r="G1" s="19"/>
      <c r="H1" s="19"/>
      <c r="I1" s="19"/>
      <c r="J1" s="19"/>
      <c r="K1" s="19"/>
      <c r="L1" s="19"/>
      <c r="M1" s="19"/>
      <c r="N1" s="19"/>
      <c r="O1" s="19"/>
      <c r="P1" s="19"/>
      <c r="Q1" s="19"/>
      <c r="R1" s="19"/>
    </row>
    <row r="3" spans="1:18" x14ac:dyDescent="0.3">
      <c r="B3" s="32" t="s">
        <v>69</v>
      </c>
      <c r="C3" t="s">
        <v>153</v>
      </c>
    </row>
    <row r="4" spans="1:18" x14ac:dyDescent="0.3">
      <c r="B4" s="37" t="s">
        <v>33</v>
      </c>
      <c r="C4" s="39">
        <v>19800</v>
      </c>
    </row>
    <row r="5" spans="1:18" x14ac:dyDescent="0.3">
      <c r="B5" s="37" t="s">
        <v>37</v>
      </c>
      <c r="C5" s="39">
        <v>4662</v>
      </c>
    </row>
    <row r="6" spans="1:18" x14ac:dyDescent="0.3">
      <c r="B6" s="37" t="s">
        <v>71</v>
      </c>
      <c r="C6" s="39">
        <v>14550</v>
      </c>
    </row>
    <row r="7" spans="1:18" x14ac:dyDescent="0.3">
      <c r="B7" s="37" t="s">
        <v>56</v>
      </c>
      <c r="C7" s="39">
        <v>7669.89</v>
      </c>
    </row>
    <row r="8" spans="1:18" x14ac:dyDescent="0.3">
      <c r="B8" s="37" t="s">
        <v>26</v>
      </c>
      <c r="C8" s="39">
        <v>10828.08</v>
      </c>
    </row>
    <row r="9" spans="1:18" x14ac:dyDescent="0.3">
      <c r="B9" s="37" t="s">
        <v>97</v>
      </c>
      <c r="C9" s="39">
        <v>6597.1</v>
      </c>
    </row>
    <row r="10" spans="1:18" x14ac:dyDescent="0.3">
      <c r="B10" s="37" t="s">
        <v>39</v>
      </c>
      <c r="C10" s="39">
        <v>18430</v>
      </c>
    </row>
    <row r="11" spans="1:18" x14ac:dyDescent="0.3">
      <c r="B11" s="37" t="s">
        <v>54</v>
      </c>
      <c r="C11" s="39">
        <v>25200</v>
      </c>
    </row>
    <row r="12" spans="1:18" x14ac:dyDescent="0.3">
      <c r="B12" s="37" t="s">
        <v>60</v>
      </c>
      <c r="C12" s="39">
        <v>28000</v>
      </c>
    </row>
    <row r="13" spans="1:18" x14ac:dyDescent="0.3">
      <c r="A13" t="s">
        <v>143</v>
      </c>
      <c r="B13" s="37" t="s">
        <v>50</v>
      </c>
      <c r="C13" s="39">
        <v>0</v>
      </c>
    </row>
    <row r="14" spans="1:18" x14ac:dyDescent="0.3">
      <c r="B14" s="37" t="s">
        <v>58</v>
      </c>
      <c r="C14" s="39">
        <v>0</v>
      </c>
    </row>
    <row r="15" spans="1:18" x14ac:dyDescent="0.3">
      <c r="B15" s="37" t="s">
        <v>101</v>
      </c>
      <c r="C15" s="39">
        <v>7165.21</v>
      </c>
    </row>
    <row r="16" spans="1:18" x14ac:dyDescent="0.3">
      <c r="B16" s="37" t="s">
        <v>18</v>
      </c>
      <c r="C16" s="39">
        <v>4050</v>
      </c>
    </row>
    <row r="17" spans="2:3" x14ac:dyDescent="0.3">
      <c r="B17" s="37" t="s">
        <v>44</v>
      </c>
      <c r="C17" s="39">
        <v>21480</v>
      </c>
    </row>
    <row r="18" spans="2:3" x14ac:dyDescent="0.3">
      <c r="B18" s="37" t="s">
        <v>83</v>
      </c>
      <c r="C18" s="39">
        <v>5035.9400000000005</v>
      </c>
    </row>
    <row r="19" spans="2:3" x14ac:dyDescent="0.3">
      <c r="B19" s="37" t="s">
        <v>89</v>
      </c>
      <c r="C19" s="39">
        <v>12857.9</v>
      </c>
    </row>
    <row r="20" spans="2:3" x14ac:dyDescent="0.3">
      <c r="B20" s="37" t="s">
        <v>5</v>
      </c>
      <c r="C20" s="39">
        <v>0</v>
      </c>
    </row>
    <row r="21" spans="2:3" x14ac:dyDescent="0.3">
      <c r="B21" s="37" t="s">
        <v>77</v>
      </c>
      <c r="C21" s="39">
        <v>17460</v>
      </c>
    </row>
    <row r="22" spans="2:3" x14ac:dyDescent="0.3">
      <c r="B22" s="37" t="s">
        <v>85</v>
      </c>
      <c r="C22" s="39">
        <v>12800</v>
      </c>
    </row>
    <row r="23" spans="2:3" x14ac:dyDescent="0.3">
      <c r="B23" s="37" t="s">
        <v>87</v>
      </c>
      <c r="C23" s="39">
        <v>7716.380000000001</v>
      </c>
    </row>
    <row r="24" spans="2:3" x14ac:dyDescent="0.3">
      <c r="B24" s="37" t="s">
        <v>79</v>
      </c>
      <c r="C24" s="39">
        <v>8100</v>
      </c>
    </row>
    <row r="25" spans="2:3" x14ac:dyDescent="0.3">
      <c r="B25" s="37" t="s">
        <v>12</v>
      </c>
      <c r="C25" s="39">
        <v>10720</v>
      </c>
    </row>
    <row r="26" spans="2:3" x14ac:dyDescent="0.3">
      <c r="B26" s="37" t="s">
        <v>105</v>
      </c>
      <c r="C26" s="39">
        <v>16623.400000000001</v>
      </c>
    </row>
    <row r="27" spans="2:3" x14ac:dyDescent="0.3">
      <c r="B27" s="37" t="s">
        <v>66</v>
      </c>
      <c r="C27" s="39">
        <v>3552</v>
      </c>
    </row>
    <row r="28" spans="2:3" x14ac:dyDescent="0.3">
      <c r="B28" s="37" t="s">
        <v>95</v>
      </c>
      <c r="C28" s="39">
        <v>8055</v>
      </c>
    </row>
    <row r="29" spans="2:3" x14ac:dyDescent="0.3">
      <c r="B29" s="37" t="s">
        <v>28</v>
      </c>
      <c r="C29" s="39">
        <v>12636.25</v>
      </c>
    </row>
    <row r="30" spans="2:3" x14ac:dyDescent="0.3">
      <c r="B30" s="37" t="s">
        <v>75</v>
      </c>
      <c r="C30" s="39">
        <v>9842</v>
      </c>
    </row>
    <row r="31" spans="2:3" x14ac:dyDescent="0.3">
      <c r="B31" s="37" t="s">
        <v>41</v>
      </c>
      <c r="C31" s="39">
        <v>8100</v>
      </c>
    </row>
    <row r="32" spans="2:3" x14ac:dyDescent="0.3">
      <c r="B32" s="37" t="s">
        <v>31</v>
      </c>
      <c r="C32" s="39">
        <v>14000</v>
      </c>
    </row>
    <row r="33" spans="2:3" x14ac:dyDescent="0.3">
      <c r="B33" s="37" t="s">
        <v>9</v>
      </c>
      <c r="C33" s="39">
        <v>2972.6000000000004</v>
      </c>
    </row>
    <row r="34" spans="2:3" x14ac:dyDescent="0.3">
      <c r="B34" s="37" t="s">
        <v>52</v>
      </c>
      <c r="C34" s="39">
        <v>14611.25</v>
      </c>
    </row>
    <row r="35" spans="2:3" x14ac:dyDescent="0.3">
      <c r="B35" s="37" t="s">
        <v>16</v>
      </c>
      <c r="C35" s="39">
        <v>18900</v>
      </c>
    </row>
    <row r="36" spans="2:3" x14ac:dyDescent="0.3">
      <c r="B36" s="37" t="s">
        <v>22</v>
      </c>
      <c r="C36" s="39">
        <v>5053.33</v>
      </c>
    </row>
    <row r="37" spans="2:3" x14ac:dyDescent="0.3">
      <c r="B37" s="37" t="s">
        <v>46</v>
      </c>
      <c r="C37" s="39">
        <v>5035.9400000000005</v>
      </c>
    </row>
    <row r="38" spans="2:3" x14ac:dyDescent="0.3">
      <c r="B38" s="37" t="s">
        <v>64</v>
      </c>
      <c r="C38" s="39">
        <v>0</v>
      </c>
    </row>
    <row r="39" spans="2:3" x14ac:dyDescent="0.3">
      <c r="B39" s="37" t="s">
        <v>35</v>
      </c>
      <c r="C39" s="39">
        <v>0</v>
      </c>
    </row>
    <row r="40" spans="2:3" x14ac:dyDescent="0.3">
      <c r="B40" s="37" t="s">
        <v>62</v>
      </c>
      <c r="C40" s="39">
        <v>22500</v>
      </c>
    </row>
    <row r="41" spans="2:3" x14ac:dyDescent="0.3">
      <c r="B41" s="37" t="s">
        <v>7</v>
      </c>
      <c r="C41" s="39">
        <v>9114.2100000000009</v>
      </c>
    </row>
    <row r="42" spans="2:3" x14ac:dyDescent="0.3">
      <c r="B42" s="37" t="s">
        <v>48</v>
      </c>
      <c r="C42" s="39">
        <v>20000</v>
      </c>
    </row>
    <row r="43" spans="2:3" x14ac:dyDescent="0.3">
      <c r="B43" s="37" t="s">
        <v>103</v>
      </c>
      <c r="C43" s="39">
        <v>11484.55</v>
      </c>
    </row>
    <row r="44" spans="2:3" x14ac:dyDescent="0.3">
      <c r="B44" s="37" t="s">
        <v>107</v>
      </c>
      <c r="C44" s="39">
        <v>6428.95</v>
      </c>
    </row>
    <row r="45" spans="2:3" x14ac:dyDescent="0.3">
      <c r="B45" s="37" t="s">
        <v>81</v>
      </c>
      <c r="C45" s="39">
        <v>18795</v>
      </c>
    </row>
    <row r="46" spans="2:3" x14ac:dyDescent="0.3">
      <c r="B46" s="37" t="s">
        <v>99</v>
      </c>
      <c r="C46" s="39">
        <v>14400</v>
      </c>
    </row>
    <row r="47" spans="2:3" x14ac:dyDescent="0.3">
      <c r="B47" s="37" t="s">
        <v>93</v>
      </c>
      <c r="C47" s="39">
        <v>7272</v>
      </c>
    </row>
    <row r="48" spans="2:3" x14ac:dyDescent="0.3">
      <c r="B48" s="37" t="s">
        <v>91</v>
      </c>
      <c r="C48" s="39">
        <v>15600</v>
      </c>
    </row>
    <row r="49" spans="2:3" x14ac:dyDescent="0.3">
      <c r="B49" s="37" t="s">
        <v>14</v>
      </c>
      <c r="C49" s="39">
        <v>9398.16</v>
      </c>
    </row>
    <row r="50" spans="2:3" x14ac:dyDescent="0.3">
      <c r="B50" s="37" t="s">
        <v>145</v>
      </c>
      <c r="C50" s="39">
        <v>10253.549999999999</v>
      </c>
    </row>
    <row r="51" spans="2:3" x14ac:dyDescent="0.3">
      <c r="B51" s="37" t="s">
        <v>73</v>
      </c>
      <c r="C51" s="39">
        <v>0</v>
      </c>
    </row>
    <row r="52" spans="2:3" x14ac:dyDescent="0.3">
      <c r="B52" s="37" t="s">
        <v>20</v>
      </c>
      <c r="C52" s="39">
        <v>5370</v>
      </c>
    </row>
    <row r="53" spans="2:3" x14ac:dyDescent="0.3">
      <c r="B53" s="37" t="s">
        <v>24</v>
      </c>
      <c r="C53" s="39">
        <v>4800</v>
      </c>
    </row>
    <row r="54" spans="2:3" x14ac:dyDescent="0.3">
      <c r="B54" s="37" t="s">
        <v>152</v>
      </c>
      <c r="C54" s="39">
        <v>517920.69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2E41-F20E-4A30-B949-61919BDB9D63}">
  <dimension ref="A1:R54"/>
  <sheetViews>
    <sheetView workbookViewId="0">
      <selection activeCell="L24" sqref="L24"/>
    </sheetView>
  </sheetViews>
  <sheetFormatPr defaultRowHeight="14.4" x14ac:dyDescent="0.3"/>
  <cols>
    <col min="1" max="1" width="12.5546875" customWidth="1"/>
    <col min="2" max="2" width="13.109375" customWidth="1"/>
    <col min="3" max="3" width="16.21875" bestFit="1" customWidth="1"/>
    <col min="4" max="4" width="11" bestFit="1" customWidth="1"/>
    <col min="5" max="5" width="14.33203125" style="15" customWidth="1"/>
    <col min="8" max="8" width="11.77734375" customWidth="1"/>
    <col min="9" max="9" width="9.88671875" customWidth="1"/>
    <col min="10" max="10" width="16.33203125" customWidth="1"/>
    <col min="12" max="12" width="24.109375" customWidth="1"/>
    <col min="13" max="13" width="13.6640625" bestFit="1" customWidth="1"/>
  </cols>
  <sheetData>
    <row r="1" spans="1:18" ht="36.6" x14ac:dyDescent="0.7">
      <c r="A1" s="18"/>
      <c r="B1" s="19" t="s">
        <v>133</v>
      </c>
      <c r="C1" s="19"/>
      <c r="D1" s="19"/>
      <c r="E1" s="19"/>
      <c r="F1" s="19"/>
      <c r="G1" s="19"/>
      <c r="H1" s="19"/>
      <c r="I1" s="19"/>
      <c r="J1" s="19"/>
      <c r="K1" s="19"/>
      <c r="L1" s="19"/>
      <c r="M1" s="19"/>
      <c r="N1" s="19"/>
      <c r="O1" s="19"/>
      <c r="P1" s="19"/>
      <c r="Q1" s="19"/>
      <c r="R1" s="19"/>
    </row>
    <row r="2" spans="1:18" ht="14.55" customHeight="1" x14ac:dyDescent="0.6">
      <c r="A2" s="22"/>
      <c r="B2" s="22"/>
      <c r="C2" s="22"/>
      <c r="D2" s="22"/>
      <c r="E2" s="22"/>
      <c r="F2" s="22"/>
      <c r="G2" s="22"/>
      <c r="H2" s="22"/>
      <c r="I2" s="22"/>
      <c r="J2" s="22"/>
      <c r="K2" s="22"/>
      <c r="L2" s="22"/>
      <c r="M2" s="22"/>
      <c r="N2" s="22"/>
      <c r="O2" s="22"/>
      <c r="P2" s="22"/>
      <c r="Q2" s="22"/>
    </row>
    <row r="3" spans="1:18" x14ac:dyDescent="0.3">
      <c r="A3" s="4" t="s">
        <v>0</v>
      </c>
      <c r="B3" s="5" t="s">
        <v>1</v>
      </c>
      <c r="C3" s="5" t="s">
        <v>2</v>
      </c>
      <c r="D3" s="5" t="s">
        <v>117</v>
      </c>
      <c r="E3" s="12" t="s">
        <v>108</v>
      </c>
      <c r="H3" s="4" t="s">
        <v>67</v>
      </c>
      <c r="I3" s="5" t="s">
        <v>68</v>
      </c>
      <c r="J3" s="9" t="s">
        <v>69</v>
      </c>
    </row>
    <row r="4" spans="1:18" x14ac:dyDescent="0.3">
      <c r="A4" s="3" t="s">
        <v>3</v>
      </c>
      <c r="B4" s="1" t="s">
        <v>4</v>
      </c>
      <c r="C4" s="1" t="s">
        <v>5</v>
      </c>
      <c r="D4" s="1" t="s">
        <v>118</v>
      </c>
      <c r="E4" s="13">
        <v>60270</v>
      </c>
      <c r="H4" s="3" t="s">
        <v>13</v>
      </c>
      <c r="I4" s="2">
        <v>0.27</v>
      </c>
      <c r="J4" s="8" t="s">
        <v>14</v>
      </c>
      <c r="K4">
        <v>1</v>
      </c>
      <c r="L4" t="s">
        <v>144</v>
      </c>
    </row>
    <row r="5" spans="1:18" x14ac:dyDescent="0.3">
      <c r="A5" s="3" t="s">
        <v>6</v>
      </c>
      <c r="B5" s="1" t="s">
        <v>4</v>
      </c>
      <c r="C5" s="1" t="s">
        <v>7</v>
      </c>
      <c r="D5" s="1" t="s">
        <v>119</v>
      </c>
      <c r="E5" s="13">
        <v>39627</v>
      </c>
      <c r="H5" s="3" t="s">
        <v>47</v>
      </c>
      <c r="I5" s="2">
        <v>0.25</v>
      </c>
      <c r="J5" s="8" t="s">
        <v>48</v>
      </c>
      <c r="L5" t="s">
        <v>110</v>
      </c>
      <c r="M5" s="15">
        <f>AVERAGE(E4:E53)</f>
        <v>72397.52</v>
      </c>
    </row>
    <row r="6" spans="1:18" x14ac:dyDescent="0.3">
      <c r="A6" s="3" t="s">
        <v>8</v>
      </c>
      <c r="B6" s="1" t="s">
        <v>4</v>
      </c>
      <c r="C6" s="1" t="s">
        <v>9</v>
      </c>
      <c r="D6" s="1" t="s">
        <v>120</v>
      </c>
      <c r="E6" s="13">
        <v>29726</v>
      </c>
      <c r="H6" s="3" t="s">
        <v>51</v>
      </c>
      <c r="I6" s="2">
        <v>0.25</v>
      </c>
      <c r="J6" s="8" t="s">
        <v>52</v>
      </c>
      <c r="L6" t="s">
        <v>111</v>
      </c>
      <c r="M6" s="16">
        <f>MEDIAN(EMPDataNew[Yearly Sal])</f>
        <v>63208</v>
      </c>
    </row>
    <row r="7" spans="1:18" x14ac:dyDescent="0.3">
      <c r="A7" s="3" t="s">
        <v>10</v>
      </c>
      <c r="B7" s="1" t="s">
        <v>4</v>
      </c>
      <c r="C7" s="1" t="s">
        <v>73</v>
      </c>
      <c r="D7" s="1" t="s">
        <v>120</v>
      </c>
      <c r="E7" s="13">
        <v>93668</v>
      </c>
      <c r="H7" s="3" t="s">
        <v>61</v>
      </c>
      <c r="I7" s="2">
        <v>0.25</v>
      </c>
      <c r="J7" s="8" t="s">
        <v>62</v>
      </c>
      <c r="L7" t="s">
        <v>112</v>
      </c>
      <c r="M7" s="16">
        <f>MODE(EMPDataNew[Yearly Sal])</f>
        <v>89500</v>
      </c>
    </row>
    <row r="8" spans="1:18" x14ac:dyDescent="0.3">
      <c r="A8" s="3" t="s">
        <v>11</v>
      </c>
      <c r="B8" s="1" t="s">
        <v>4</v>
      </c>
      <c r="C8" s="1" t="s">
        <v>12</v>
      </c>
      <c r="D8" s="1" t="s">
        <v>119</v>
      </c>
      <c r="E8" s="13">
        <v>134000</v>
      </c>
      <c r="H8" s="3" t="s">
        <v>27</v>
      </c>
      <c r="I8" s="2">
        <v>0.25</v>
      </c>
      <c r="J8" s="8" t="s">
        <v>28</v>
      </c>
      <c r="L8" t="s">
        <v>113</v>
      </c>
      <c r="M8" s="16">
        <f>MAX(EMPDataNew[Yearly Sal])</f>
        <v>140000</v>
      </c>
    </row>
    <row r="9" spans="1:18" x14ac:dyDescent="0.3">
      <c r="A9" s="3" t="s">
        <v>13</v>
      </c>
      <c r="B9" s="1" t="s">
        <v>4</v>
      </c>
      <c r="C9" s="1" t="s">
        <v>14</v>
      </c>
      <c r="D9" s="1" t="s">
        <v>119</v>
      </c>
      <c r="E9" s="13">
        <v>34808</v>
      </c>
      <c r="H9" s="3" t="s">
        <v>42</v>
      </c>
      <c r="I9" s="2">
        <v>0.24</v>
      </c>
      <c r="J9" s="8" t="s">
        <v>44</v>
      </c>
      <c r="L9" t="s">
        <v>114</v>
      </c>
      <c r="M9" s="15">
        <f>MIN(E4:E53)</f>
        <v>21971</v>
      </c>
    </row>
    <row r="10" spans="1:18" x14ac:dyDescent="0.3">
      <c r="A10" s="3" t="s">
        <v>15</v>
      </c>
      <c r="B10" s="1" t="s">
        <v>4</v>
      </c>
      <c r="C10" s="1" t="s">
        <v>16</v>
      </c>
      <c r="D10" s="1" t="s">
        <v>120</v>
      </c>
      <c r="E10" s="13">
        <v>135000</v>
      </c>
      <c r="H10" s="3" t="s">
        <v>25</v>
      </c>
      <c r="I10" s="2">
        <v>0.24</v>
      </c>
      <c r="J10" s="8" t="s">
        <v>26</v>
      </c>
      <c r="L10" t="s">
        <v>115</v>
      </c>
      <c r="M10" s="15">
        <f>SUM(EMPDataNew[Yearly Sal])</f>
        <v>3619876</v>
      </c>
    </row>
    <row r="11" spans="1:18" x14ac:dyDescent="0.3">
      <c r="A11" s="3" t="s">
        <v>17</v>
      </c>
      <c r="B11" s="1" t="s">
        <v>4</v>
      </c>
      <c r="C11" s="1" t="s">
        <v>18</v>
      </c>
      <c r="D11" s="1" t="s">
        <v>120</v>
      </c>
      <c r="E11" s="13">
        <v>45000</v>
      </c>
      <c r="H11" s="3" t="s">
        <v>6</v>
      </c>
      <c r="I11" s="2">
        <v>0.23</v>
      </c>
      <c r="J11" s="8" t="s">
        <v>7</v>
      </c>
      <c r="K11">
        <v>2</v>
      </c>
      <c r="L11" t="s">
        <v>116</v>
      </c>
    </row>
    <row r="12" spans="1:18" x14ac:dyDescent="0.3">
      <c r="A12" s="3" t="s">
        <v>19</v>
      </c>
      <c r="B12" s="1" t="s">
        <v>4</v>
      </c>
      <c r="C12" s="1" t="s">
        <v>20</v>
      </c>
      <c r="D12" s="1" t="s">
        <v>120</v>
      </c>
      <c r="E12" s="13">
        <v>89500</v>
      </c>
      <c r="H12" s="3" t="s">
        <v>21</v>
      </c>
      <c r="I12" s="2">
        <v>0.23</v>
      </c>
      <c r="J12" s="8" t="s">
        <v>22</v>
      </c>
      <c r="L12" t="s">
        <v>122</v>
      </c>
    </row>
    <row r="13" spans="1:18" x14ac:dyDescent="0.3">
      <c r="A13" s="3" t="s">
        <v>21</v>
      </c>
      <c r="B13" s="1" t="s">
        <v>4</v>
      </c>
      <c r="C13" s="1" t="s">
        <v>22</v>
      </c>
      <c r="D13" s="1" t="s">
        <v>118</v>
      </c>
      <c r="E13" s="13">
        <v>21971</v>
      </c>
      <c r="H13" s="3" t="s">
        <v>53</v>
      </c>
      <c r="I13" s="2">
        <v>0.21</v>
      </c>
      <c r="J13" s="8" t="s">
        <v>54</v>
      </c>
      <c r="L13" t="s">
        <v>123</v>
      </c>
    </row>
    <row r="14" spans="1:18" x14ac:dyDescent="0.3">
      <c r="A14" s="3" t="s">
        <v>23</v>
      </c>
      <c r="B14" s="1" t="s">
        <v>4</v>
      </c>
      <c r="C14" s="1" t="s">
        <v>24</v>
      </c>
      <c r="D14" s="1" t="s">
        <v>118</v>
      </c>
      <c r="E14" s="13">
        <v>80000</v>
      </c>
      <c r="H14" s="3" t="s">
        <v>59</v>
      </c>
      <c r="I14" s="2">
        <v>0.2</v>
      </c>
      <c r="J14" s="8" t="s">
        <v>60</v>
      </c>
      <c r="K14">
        <v>3</v>
      </c>
      <c r="L14" t="s">
        <v>126</v>
      </c>
    </row>
    <row r="15" spans="1:18" x14ac:dyDescent="0.3">
      <c r="A15" s="3" t="s">
        <v>25</v>
      </c>
      <c r="B15" s="1" t="s">
        <v>4</v>
      </c>
      <c r="C15" s="1" t="s">
        <v>26</v>
      </c>
      <c r="D15" s="1" t="s">
        <v>120</v>
      </c>
      <c r="E15" s="13">
        <v>45117</v>
      </c>
      <c r="H15" s="3" t="s">
        <v>38</v>
      </c>
      <c r="I15" s="2">
        <v>0.19</v>
      </c>
      <c r="J15" s="8" t="s">
        <v>39</v>
      </c>
      <c r="L15" t="s">
        <v>124</v>
      </c>
    </row>
    <row r="16" spans="1:18" x14ac:dyDescent="0.3">
      <c r="A16" s="3" t="s">
        <v>27</v>
      </c>
      <c r="B16" s="1" t="s">
        <v>4</v>
      </c>
      <c r="C16" s="1" t="s">
        <v>28</v>
      </c>
      <c r="D16" s="1" t="s">
        <v>119</v>
      </c>
      <c r="E16" s="13">
        <v>50545</v>
      </c>
      <c r="H16" s="3" t="s">
        <v>32</v>
      </c>
      <c r="I16" s="2">
        <v>0.18</v>
      </c>
      <c r="J16" s="8" t="s">
        <v>33</v>
      </c>
      <c r="K16">
        <v>4</v>
      </c>
      <c r="L16" t="s">
        <v>121</v>
      </c>
    </row>
    <row r="17" spans="1:12" x14ac:dyDescent="0.3">
      <c r="A17" s="3" t="s">
        <v>29</v>
      </c>
      <c r="B17" s="1" t="s">
        <v>30</v>
      </c>
      <c r="C17" s="1" t="s">
        <v>31</v>
      </c>
      <c r="D17" s="1" t="s">
        <v>120</v>
      </c>
      <c r="E17" s="13">
        <v>140000</v>
      </c>
      <c r="H17" s="3" t="s">
        <v>40</v>
      </c>
      <c r="I17" s="2">
        <v>0.18</v>
      </c>
      <c r="J17" s="8" t="s">
        <v>41</v>
      </c>
      <c r="L17" t="s">
        <v>127</v>
      </c>
    </row>
    <row r="18" spans="1:12" x14ac:dyDescent="0.3">
      <c r="A18" s="3" t="s">
        <v>32</v>
      </c>
      <c r="B18" s="1" t="s">
        <v>30</v>
      </c>
      <c r="C18" s="1" t="s">
        <v>33</v>
      </c>
      <c r="D18" s="1" t="s">
        <v>119</v>
      </c>
      <c r="E18" s="13">
        <v>110000</v>
      </c>
      <c r="H18" s="3" t="s">
        <v>55</v>
      </c>
      <c r="I18" s="2">
        <v>0.17</v>
      </c>
      <c r="J18" s="8" t="s">
        <v>56</v>
      </c>
      <c r="L18" t="s">
        <v>125</v>
      </c>
    </row>
    <row r="19" spans="1:12" x14ac:dyDescent="0.3">
      <c r="A19" s="3" t="s">
        <v>34</v>
      </c>
      <c r="B19" s="1" t="s">
        <v>30</v>
      </c>
      <c r="C19" s="1" t="s">
        <v>35</v>
      </c>
      <c r="D19" s="1" t="s">
        <v>120</v>
      </c>
      <c r="E19" s="13">
        <v>68357</v>
      </c>
      <c r="H19" s="3" t="s">
        <v>45</v>
      </c>
      <c r="I19" s="2">
        <v>0.14000000000000001</v>
      </c>
      <c r="J19" s="8" t="s">
        <v>46</v>
      </c>
      <c r="K19">
        <v>5</v>
      </c>
      <c r="L19" t="s">
        <v>132</v>
      </c>
    </row>
    <row r="20" spans="1:12" x14ac:dyDescent="0.3">
      <c r="A20" s="3" t="s">
        <v>36</v>
      </c>
      <c r="B20" s="1" t="s">
        <v>30</v>
      </c>
      <c r="C20" s="1" t="s">
        <v>37</v>
      </c>
      <c r="D20" s="1" t="s">
        <v>118</v>
      </c>
      <c r="E20" s="13">
        <v>51800</v>
      </c>
      <c r="H20" s="3" t="s">
        <v>15</v>
      </c>
      <c r="I20" s="2">
        <v>0.14000000000000001</v>
      </c>
      <c r="J20" s="8" t="s">
        <v>16</v>
      </c>
      <c r="K20">
        <v>6</v>
      </c>
      <c r="L20" t="s">
        <v>131</v>
      </c>
    </row>
    <row r="21" spans="1:12" x14ac:dyDescent="0.3">
      <c r="A21" s="3" t="s">
        <v>38</v>
      </c>
      <c r="B21" s="1" t="s">
        <v>30</v>
      </c>
      <c r="C21" s="1" t="s">
        <v>39</v>
      </c>
      <c r="D21" s="1" t="s">
        <v>120</v>
      </c>
      <c r="E21" s="13">
        <v>97000</v>
      </c>
      <c r="H21" s="3" t="s">
        <v>8</v>
      </c>
      <c r="I21" s="2">
        <v>0.1</v>
      </c>
      <c r="J21" s="8" t="s">
        <v>9</v>
      </c>
    </row>
    <row r="22" spans="1:12" x14ac:dyDescent="0.3">
      <c r="A22" s="3" t="s">
        <v>40</v>
      </c>
      <c r="B22" s="1" t="s">
        <v>30</v>
      </c>
      <c r="C22" s="1" t="s">
        <v>41</v>
      </c>
      <c r="D22" s="1" t="s">
        <v>120</v>
      </c>
      <c r="E22" s="13">
        <v>45000</v>
      </c>
      <c r="H22" s="3" t="s">
        <v>29</v>
      </c>
      <c r="I22" s="2">
        <v>0.1</v>
      </c>
      <c r="J22" s="8" t="s">
        <v>31</v>
      </c>
    </row>
    <row r="23" spans="1:12" x14ac:dyDescent="0.3">
      <c r="A23" s="3" t="s">
        <v>42</v>
      </c>
      <c r="B23" s="1" t="s">
        <v>43</v>
      </c>
      <c r="C23" s="1" t="s">
        <v>44</v>
      </c>
      <c r="D23" s="1" t="s">
        <v>118</v>
      </c>
      <c r="E23" s="13">
        <v>89500</v>
      </c>
      <c r="H23" s="3" t="s">
        <v>36</v>
      </c>
      <c r="I23" s="2">
        <v>0.09</v>
      </c>
      <c r="J23" s="8" t="s">
        <v>37</v>
      </c>
    </row>
    <row r="24" spans="1:12" x14ac:dyDescent="0.3">
      <c r="A24" s="3" t="s">
        <v>45</v>
      </c>
      <c r="B24" s="1" t="s">
        <v>43</v>
      </c>
      <c r="C24" s="1" t="s">
        <v>46</v>
      </c>
      <c r="D24" s="1" t="s">
        <v>120</v>
      </c>
      <c r="E24" s="13">
        <v>35971</v>
      </c>
      <c r="H24" s="3" t="s">
        <v>17</v>
      </c>
      <c r="I24" s="2">
        <v>0.09</v>
      </c>
      <c r="J24" s="8" t="s">
        <v>18</v>
      </c>
    </row>
    <row r="25" spans="1:12" x14ac:dyDescent="0.3">
      <c r="A25" s="3" t="s">
        <v>47</v>
      </c>
      <c r="B25" s="1" t="s">
        <v>43</v>
      </c>
      <c r="C25" s="1" t="s">
        <v>48</v>
      </c>
      <c r="D25" s="1" t="s">
        <v>119</v>
      </c>
      <c r="E25" s="13">
        <v>80000</v>
      </c>
      <c r="H25" s="3" t="s">
        <v>11</v>
      </c>
      <c r="I25" s="2">
        <v>0.08</v>
      </c>
      <c r="J25" s="8" t="s">
        <v>12</v>
      </c>
    </row>
    <row r="26" spans="1:12" x14ac:dyDescent="0.3">
      <c r="A26" s="3" t="s">
        <v>49</v>
      </c>
      <c r="B26" s="1" t="s">
        <v>43</v>
      </c>
      <c r="C26" s="1" t="s">
        <v>50</v>
      </c>
      <c r="D26" s="1" t="s">
        <v>120</v>
      </c>
      <c r="E26" s="13">
        <v>55117</v>
      </c>
      <c r="H26" s="3" t="s">
        <v>19</v>
      </c>
      <c r="I26" s="2">
        <v>0.06</v>
      </c>
      <c r="J26" s="8" t="s">
        <v>20</v>
      </c>
    </row>
    <row r="27" spans="1:12" x14ac:dyDescent="0.3">
      <c r="A27" s="3" t="s">
        <v>51</v>
      </c>
      <c r="B27" s="1" t="s">
        <v>43</v>
      </c>
      <c r="C27" s="1" t="s">
        <v>52</v>
      </c>
      <c r="D27" s="1" t="s">
        <v>118</v>
      </c>
      <c r="E27" s="13">
        <v>58445</v>
      </c>
      <c r="H27" s="3" t="s">
        <v>23</v>
      </c>
      <c r="I27" s="2">
        <v>0.06</v>
      </c>
      <c r="J27" s="8" t="s">
        <v>24</v>
      </c>
    </row>
    <row r="28" spans="1:12" x14ac:dyDescent="0.3">
      <c r="A28" s="3" t="s">
        <v>53</v>
      </c>
      <c r="B28" s="1" t="s">
        <v>43</v>
      </c>
      <c r="C28" s="1" t="s">
        <v>54</v>
      </c>
      <c r="D28" s="1" t="s">
        <v>120</v>
      </c>
      <c r="E28" s="13">
        <v>120000</v>
      </c>
      <c r="H28" s="3" t="s">
        <v>65</v>
      </c>
      <c r="I28" s="2">
        <v>0.06</v>
      </c>
      <c r="J28" s="8" t="s">
        <v>66</v>
      </c>
    </row>
    <row r="29" spans="1:12" x14ac:dyDescent="0.3">
      <c r="A29" s="3" t="s">
        <v>55</v>
      </c>
      <c r="B29" s="1" t="s">
        <v>43</v>
      </c>
      <c r="C29" s="1" t="s">
        <v>56</v>
      </c>
      <c r="D29" s="1" t="s">
        <v>120</v>
      </c>
      <c r="E29" s="13">
        <v>45117</v>
      </c>
      <c r="H29" s="3" t="s">
        <v>70</v>
      </c>
      <c r="I29" s="2">
        <v>0.15</v>
      </c>
      <c r="J29" s="8" t="s">
        <v>71</v>
      </c>
    </row>
    <row r="30" spans="1:12" x14ac:dyDescent="0.3">
      <c r="A30" s="3" t="s">
        <v>57</v>
      </c>
      <c r="B30" s="1" t="s">
        <v>43</v>
      </c>
      <c r="C30" s="1" t="s">
        <v>58</v>
      </c>
      <c r="D30" s="1" t="s">
        <v>119</v>
      </c>
      <c r="E30" s="13">
        <v>50545</v>
      </c>
      <c r="H30" s="3" t="s">
        <v>72</v>
      </c>
      <c r="I30" s="2">
        <v>0.15</v>
      </c>
      <c r="J30" s="8" t="s">
        <v>73</v>
      </c>
    </row>
    <row r="31" spans="1:12" x14ac:dyDescent="0.3">
      <c r="A31" s="3" t="s">
        <v>59</v>
      </c>
      <c r="B31" s="1" t="s">
        <v>43</v>
      </c>
      <c r="C31" s="1" t="s">
        <v>60</v>
      </c>
      <c r="D31" s="1" t="s">
        <v>118</v>
      </c>
      <c r="E31" s="13">
        <v>140000</v>
      </c>
      <c r="H31" s="3" t="s">
        <v>74</v>
      </c>
      <c r="I31" s="2">
        <v>0.19</v>
      </c>
      <c r="J31" s="8" t="s">
        <v>75</v>
      </c>
    </row>
    <row r="32" spans="1:12" x14ac:dyDescent="0.3">
      <c r="A32" s="3" t="s">
        <v>61</v>
      </c>
      <c r="B32" s="1" t="s">
        <v>43</v>
      </c>
      <c r="C32" s="1" t="s">
        <v>62</v>
      </c>
      <c r="D32" s="1" t="s">
        <v>120</v>
      </c>
      <c r="E32" s="13">
        <v>90000</v>
      </c>
      <c r="H32" s="3" t="s">
        <v>76</v>
      </c>
      <c r="I32" s="2">
        <v>0.18</v>
      </c>
      <c r="J32" s="8" t="s">
        <v>77</v>
      </c>
    </row>
    <row r="33" spans="1:10" x14ac:dyDescent="0.3">
      <c r="A33" s="3" t="s">
        <v>63</v>
      </c>
      <c r="B33" s="1" t="s">
        <v>43</v>
      </c>
      <c r="C33" s="1" t="s">
        <v>64</v>
      </c>
      <c r="D33" s="1" t="s">
        <v>119</v>
      </c>
      <c r="E33" s="13">
        <v>88357</v>
      </c>
      <c r="H33" s="3" t="s">
        <v>78</v>
      </c>
      <c r="I33" s="2">
        <v>0.18</v>
      </c>
      <c r="J33" s="8" t="s">
        <v>79</v>
      </c>
    </row>
    <row r="34" spans="1:10" x14ac:dyDescent="0.3">
      <c r="A34" s="3" t="s">
        <v>65</v>
      </c>
      <c r="B34" s="1" t="s">
        <v>43</v>
      </c>
      <c r="C34" s="1" t="s">
        <v>66</v>
      </c>
      <c r="D34" s="1" t="s">
        <v>120</v>
      </c>
      <c r="E34" s="13">
        <v>59200</v>
      </c>
      <c r="H34" s="3" t="s">
        <v>80</v>
      </c>
      <c r="I34" s="2">
        <v>0.21</v>
      </c>
      <c r="J34" s="8" t="s">
        <v>81</v>
      </c>
    </row>
    <row r="35" spans="1:10" x14ac:dyDescent="0.3">
      <c r="A35" s="3" t="s">
        <v>70</v>
      </c>
      <c r="B35" s="1" t="s">
        <v>43</v>
      </c>
      <c r="C35" s="1" t="s">
        <v>71</v>
      </c>
      <c r="D35" s="1" t="s">
        <v>118</v>
      </c>
      <c r="E35" s="13">
        <v>97000</v>
      </c>
      <c r="H35" s="3" t="s">
        <v>82</v>
      </c>
      <c r="I35" s="2">
        <v>0.14000000000000001</v>
      </c>
      <c r="J35" s="8" t="s">
        <v>83</v>
      </c>
    </row>
    <row r="36" spans="1:10" x14ac:dyDescent="0.3">
      <c r="A36" s="3" t="s">
        <v>72</v>
      </c>
      <c r="B36" s="1" t="s">
        <v>43</v>
      </c>
      <c r="C36" s="1" t="s">
        <v>145</v>
      </c>
      <c r="D36" s="1" t="s">
        <v>120</v>
      </c>
      <c r="E36" s="13">
        <v>68357</v>
      </c>
      <c r="H36" s="3" t="s">
        <v>84</v>
      </c>
      <c r="I36" s="2">
        <v>0.16</v>
      </c>
      <c r="J36" s="8" t="s">
        <v>85</v>
      </c>
    </row>
    <row r="37" spans="1:10" x14ac:dyDescent="0.3">
      <c r="A37" s="3" t="s">
        <v>74</v>
      </c>
      <c r="B37" s="1" t="s">
        <v>43</v>
      </c>
      <c r="C37" s="1" t="s">
        <v>75</v>
      </c>
      <c r="D37" s="1" t="s">
        <v>119</v>
      </c>
      <c r="E37" s="13">
        <v>51800</v>
      </c>
      <c r="H37" s="3" t="s">
        <v>86</v>
      </c>
      <c r="I37" s="2">
        <v>0.14000000000000001</v>
      </c>
      <c r="J37" s="8" t="s">
        <v>87</v>
      </c>
    </row>
    <row r="38" spans="1:10" x14ac:dyDescent="0.3">
      <c r="A38" s="3" t="s">
        <v>76</v>
      </c>
      <c r="B38" s="1" t="s">
        <v>43</v>
      </c>
      <c r="C38" s="1" t="s">
        <v>77</v>
      </c>
      <c r="D38" s="1" t="s">
        <v>120</v>
      </c>
      <c r="E38" s="13">
        <v>97000</v>
      </c>
      <c r="H38" s="3" t="s">
        <v>88</v>
      </c>
      <c r="I38" s="2">
        <v>0.22</v>
      </c>
      <c r="J38" s="8" t="s">
        <v>89</v>
      </c>
    </row>
    <row r="39" spans="1:10" x14ac:dyDescent="0.3">
      <c r="A39" s="3" t="s">
        <v>78</v>
      </c>
      <c r="B39" s="1" t="s">
        <v>43</v>
      </c>
      <c r="C39" s="1" t="s">
        <v>79</v>
      </c>
      <c r="D39" s="1" t="s">
        <v>118</v>
      </c>
      <c r="E39" s="13">
        <v>45000</v>
      </c>
      <c r="H39" s="3" t="s">
        <v>90</v>
      </c>
      <c r="I39" s="2">
        <v>0.13</v>
      </c>
      <c r="J39" s="8" t="s">
        <v>91</v>
      </c>
    </row>
    <row r="40" spans="1:10" x14ac:dyDescent="0.3">
      <c r="A40" s="3" t="s">
        <v>80</v>
      </c>
      <c r="B40" s="1" t="s">
        <v>30</v>
      </c>
      <c r="C40" s="1" t="s">
        <v>81</v>
      </c>
      <c r="D40" s="1" t="s">
        <v>120</v>
      </c>
      <c r="E40" s="13">
        <v>89500</v>
      </c>
      <c r="H40" s="3" t="s">
        <v>92</v>
      </c>
      <c r="I40" s="2">
        <v>0.16</v>
      </c>
      <c r="J40" s="8" t="s">
        <v>93</v>
      </c>
    </row>
    <row r="41" spans="1:10" x14ac:dyDescent="0.3">
      <c r="A41" s="3" t="s">
        <v>82</v>
      </c>
      <c r="B41" s="1" t="s">
        <v>30</v>
      </c>
      <c r="C41" s="1" t="s">
        <v>83</v>
      </c>
      <c r="D41" s="1" t="s">
        <v>119</v>
      </c>
      <c r="E41" s="13">
        <v>35971</v>
      </c>
      <c r="H41" s="3" t="s">
        <v>94</v>
      </c>
      <c r="I41" s="2">
        <v>0.09</v>
      </c>
      <c r="J41" s="8" t="s">
        <v>95</v>
      </c>
    </row>
    <row r="42" spans="1:10" x14ac:dyDescent="0.3">
      <c r="A42" s="3" t="s">
        <v>84</v>
      </c>
      <c r="B42" s="1" t="s">
        <v>30</v>
      </c>
      <c r="C42" s="1" t="s">
        <v>85</v>
      </c>
      <c r="D42" s="1" t="s">
        <v>119</v>
      </c>
      <c r="E42" s="13">
        <v>80000</v>
      </c>
      <c r="H42" s="3" t="s">
        <v>96</v>
      </c>
      <c r="I42" s="2">
        <v>0.1</v>
      </c>
      <c r="J42" s="8" t="s">
        <v>97</v>
      </c>
    </row>
    <row r="43" spans="1:10" x14ac:dyDescent="0.3">
      <c r="A43" s="3" t="s">
        <v>86</v>
      </c>
      <c r="B43" s="1" t="s">
        <v>30</v>
      </c>
      <c r="C43" s="1" t="s">
        <v>87</v>
      </c>
      <c r="D43" s="1" t="s">
        <v>118</v>
      </c>
      <c r="E43" s="13">
        <v>55117</v>
      </c>
      <c r="H43" s="3" t="s">
        <v>98</v>
      </c>
      <c r="I43" s="2">
        <v>0.18</v>
      </c>
      <c r="J43" s="8" t="s">
        <v>99</v>
      </c>
    </row>
    <row r="44" spans="1:10" x14ac:dyDescent="0.3">
      <c r="A44" s="3" t="s">
        <v>88</v>
      </c>
      <c r="B44" s="1" t="s">
        <v>4</v>
      </c>
      <c r="C44" s="1" t="s">
        <v>89</v>
      </c>
      <c r="D44" s="1" t="s">
        <v>120</v>
      </c>
      <c r="E44" s="13">
        <v>58445</v>
      </c>
      <c r="H44" s="3" t="s">
        <v>100</v>
      </c>
      <c r="I44" s="2">
        <v>0.13</v>
      </c>
      <c r="J44" s="8" t="s">
        <v>101</v>
      </c>
    </row>
    <row r="45" spans="1:10" x14ac:dyDescent="0.3">
      <c r="A45" s="3" t="s">
        <v>90</v>
      </c>
      <c r="B45" s="1" t="s">
        <v>4</v>
      </c>
      <c r="C45" s="1" t="s">
        <v>91</v>
      </c>
      <c r="D45" s="1" t="s">
        <v>120</v>
      </c>
      <c r="E45" s="13">
        <v>120000</v>
      </c>
      <c r="H45" s="3" t="s">
        <v>102</v>
      </c>
      <c r="I45" s="2">
        <v>0.19</v>
      </c>
      <c r="J45" s="8" t="s">
        <v>103</v>
      </c>
    </row>
    <row r="46" spans="1:10" x14ac:dyDescent="0.3">
      <c r="A46" s="3" t="s">
        <v>92</v>
      </c>
      <c r="B46" s="1" t="s">
        <v>30</v>
      </c>
      <c r="C46" s="1" t="s">
        <v>93</v>
      </c>
      <c r="D46" s="1" t="s">
        <v>119</v>
      </c>
      <c r="E46" s="13">
        <v>45450</v>
      </c>
      <c r="H46" s="3" t="s">
        <v>104</v>
      </c>
      <c r="I46" s="2">
        <v>0.2</v>
      </c>
      <c r="J46" s="8" t="s">
        <v>105</v>
      </c>
    </row>
    <row r="47" spans="1:10" x14ac:dyDescent="0.3">
      <c r="A47" s="3" t="s">
        <v>94</v>
      </c>
      <c r="B47" s="1" t="s">
        <v>30</v>
      </c>
      <c r="C47" s="1" t="s">
        <v>95</v>
      </c>
      <c r="D47" s="1" t="s">
        <v>120</v>
      </c>
      <c r="E47" s="13">
        <v>89500</v>
      </c>
      <c r="H47" s="6" t="s">
        <v>106</v>
      </c>
      <c r="I47" s="10">
        <v>0.11</v>
      </c>
      <c r="J47" s="11" t="s">
        <v>107</v>
      </c>
    </row>
    <row r="48" spans="1:10" x14ac:dyDescent="0.3">
      <c r="A48" s="3" t="s">
        <v>96</v>
      </c>
      <c r="B48" s="1" t="s">
        <v>30</v>
      </c>
      <c r="C48" s="1" t="s">
        <v>97</v>
      </c>
      <c r="D48" s="1" t="s">
        <v>118</v>
      </c>
      <c r="E48" s="13">
        <v>65971</v>
      </c>
    </row>
    <row r="49" spans="1:5" x14ac:dyDescent="0.3">
      <c r="A49" s="3" t="s">
        <v>98</v>
      </c>
      <c r="B49" s="1" t="s">
        <v>30</v>
      </c>
      <c r="C49" s="1" t="s">
        <v>99</v>
      </c>
      <c r="D49" s="1" t="s">
        <v>120</v>
      </c>
      <c r="E49" s="13">
        <v>80000</v>
      </c>
    </row>
    <row r="50" spans="1:5" x14ac:dyDescent="0.3">
      <c r="A50" s="3" t="s">
        <v>100</v>
      </c>
      <c r="B50" s="1" t="s">
        <v>4</v>
      </c>
      <c r="C50" s="1" t="s">
        <v>101</v>
      </c>
      <c r="D50" s="1" t="s">
        <v>119</v>
      </c>
      <c r="E50" s="13">
        <v>55117</v>
      </c>
    </row>
    <row r="51" spans="1:5" x14ac:dyDescent="0.3">
      <c r="A51" s="3" t="s">
        <v>102</v>
      </c>
      <c r="B51" s="1" t="s">
        <v>4</v>
      </c>
      <c r="C51" s="1" t="s">
        <v>103</v>
      </c>
      <c r="D51" s="1" t="s">
        <v>118</v>
      </c>
      <c r="E51" s="13">
        <v>60445</v>
      </c>
    </row>
    <row r="52" spans="1:5" x14ac:dyDescent="0.3">
      <c r="A52" s="3" t="s">
        <v>104</v>
      </c>
      <c r="B52" s="1" t="s">
        <v>4</v>
      </c>
      <c r="C52" s="1" t="s">
        <v>105</v>
      </c>
      <c r="D52" s="1" t="s">
        <v>120</v>
      </c>
      <c r="E52" s="13">
        <v>83117</v>
      </c>
    </row>
    <row r="53" spans="1:5" x14ac:dyDescent="0.3">
      <c r="A53" s="6" t="s">
        <v>106</v>
      </c>
      <c r="B53" s="7" t="s">
        <v>4</v>
      </c>
      <c r="C53" s="7" t="s">
        <v>107</v>
      </c>
      <c r="D53" s="7" t="s">
        <v>118</v>
      </c>
      <c r="E53" s="14">
        <v>58445</v>
      </c>
    </row>
    <row r="54" spans="1:5" x14ac:dyDescent="0.3">
      <c r="A54" s="6" t="s">
        <v>128</v>
      </c>
      <c r="B54" s="7"/>
      <c r="C54" s="7"/>
      <c r="D54" s="7"/>
      <c r="E54" s="21">
        <f>SUBTOTAL(109,EMPDataNew[Yearly Sal])</f>
        <v>3619876</v>
      </c>
    </row>
  </sheetData>
  <pageMargins left="0.7" right="0.7" top="0.75" bottom="0.75" header="0.3" footer="0.3"/>
  <pageSetup orientation="portrait" verticalDpi="3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8401-86A5-4F38-B45F-BC1E762731DF}">
  <dimension ref="A1:Q21"/>
  <sheetViews>
    <sheetView workbookViewId="0">
      <selection activeCell="D4" sqref="D4"/>
    </sheetView>
  </sheetViews>
  <sheetFormatPr defaultRowHeight="14.4" x14ac:dyDescent="0.3"/>
  <cols>
    <col min="1" max="1" width="9.77734375" customWidth="1"/>
    <col min="2" max="2" width="5.109375" style="17" customWidth="1"/>
    <col min="3" max="3" width="9.77734375" customWidth="1"/>
    <col min="4" max="4" width="14.6640625" customWidth="1"/>
    <col min="5" max="5" width="13" customWidth="1"/>
    <col min="7" max="7" width="7.88671875" customWidth="1"/>
    <col min="8" max="8" width="16.6640625" bestFit="1" customWidth="1"/>
    <col min="10" max="10" width="18.44140625" customWidth="1"/>
  </cols>
  <sheetData>
    <row r="1" spans="1:17" ht="36.6" x14ac:dyDescent="0.7">
      <c r="A1" s="18"/>
      <c r="B1" s="19" t="s">
        <v>109</v>
      </c>
      <c r="C1" s="19"/>
      <c r="D1" s="19"/>
      <c r="E1" s="19"/>
      <c r="F1" s="19"/>
      <c r="G1" s="19"/>
      <c r="H1" s="19"/>
      <c r="I1" s="19"/>
      <c r="J1" s="19"/>
      <c r="K1" s="19"/>
      <c r="L1" s="19"/>
      <c r="M1" s="19"/>
      <c r="N1" s="19"/>
      <c r="O1" s="19"/>
      <c r="P1" s="19"/>
      <c r="Q1" s="19"/>
    </row>
    <row r="2" spans="1:17" x14ac:dyDescent="0.3">
      <c r="B2" s="25" t="s">
        <v>146</v>
      </c>
      <c r="C2" s="49" t="s">
        <v>147</v>
      </c>
      <c r="D2" s="49"/>
    </row>
    <row r="3" spans="1:17" x14ac:dyDescent="0.3">
      <c r="B3" s="1">
        <v>1</v>
      </c>
      <c r="C3" s="1" t="s">
        <v>110</v>
      </c>
      <c r="D3" s="26">
        <f>AVERAGE(EMPDataNew[Yearly Sal])</f>
        <v>72397.52</v>
      </c>
    </row>
    <row r="4" spans="1:17" x14ac:dyDescent="0.3">
      <c r="B4" s="1">
        <v>2</v>
      </c>
      <c r="C4" s="1" t="s">
        <v>111</v>
      </c>
      <c r="D4" s="27">
        <f>MEDIAN(EMPDataNew[Yearly Sal])</f>
        <v>63208</v>
      </c>
    </row>
    <row r="5" spans="1:17" x14ac:dyDescent="0.3">
      <c r="B5" s="1">
        <v>3</v>
      </c>
      <c r="C5" s="1" t="s">
        <v>112</v>
      </c>
      <c r="D5" s="27">
        <f>MODE(EMPDataNew[Yearly Sal])</f>
        <v>89500</v>
      </c>
    </row>
    <row r="6" spans="1:17" x14ac:dyDescent="0.3">
      <c r="B6" s="1">
        <v>4</v>
      </c>
      <c r="C6" s="1" t="s">
        <v>113</v>
      </c>
      <c r="D6" s="27">
        <f>MAX(EMPDataNew[Yearly Sal])</f>
        <v>140000</v>
      </c>
    </row>
    <row r="7" spans="1:17" x14ac:dyDescent="0.3">
      <c r="B7" s="1">
        <v>5</v>
      </c>
      <c r="C7" s="1" t="s">
        <v>114</v>
      </c>
      <c r="D7" s="26">
        <f>MIN(EMPDataNew[Yearly Sal])</f>
        <v>21971</v>
      </c>
    </row>
    <row r="8" spans="1:17" x14ac:dyDescent="0.3">
      <c r="B8" s="1">
        <v>6</v>
      </c>
      <c r="C8" s="1" t="s">
        <v>115</v>
      </c>
      <c r="D8" s="26">
        <f>SUM(EMPDataNew[Yearly Sal])</f>
        <v>3619876</v>
      </c>
    </row>
    <row r="9" spans="1:17" x14ac:dyDescent="0.3">
      <c r="D9" s="15"/>
    </row>
    <row r="11" spans="1:17" x14ac:dyDescent="0.3">
      <c r="A11" t="s">
        <v>139</v>
      </c>
    </row>
    <row r="16" spans="1:17" x14ac:dyDescent="0.3">
      <c r="J16" s="15"/>
    </row>
    <row r="17" spans="10:10" x14ac:dyDescent="0.3">
      <c r="J17" s="23"/>
    </row>
    <row r="18" spans="10:10" x14ac:dyDescent="0.3">
      <c r="J18" s="16"/>
    </row>
    <row r="19" spans="10:10" x14ac:dyDescent="0.3">
      <c r="J19" s="16"/>
    </row>
    <row r="20" spans="10:10" x14ac:dyDescent="0.3">
      <c r="J20" s="16"/>
    </row>
    <row r="21" spans="10:10" x14ac:dyDescent="0.3">
      <c r="J21" s="15"/>
    </row>
  </sheetData>
  <mergeCells count="1">
    <mergeCell ref="C2:D2"/>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A3BE-ECA0-4AED-AD7D-AA36ACAD27C0}">
  <dimension ref="A1:R9"/>
  <sheetViews>
    <sheetView workbookViewId="0">
      <selection activeCell="M7" sqref="M7"/>
    </sheetView>
  </sheetViews>
  <sheetFormatPr defaultRowHeight="14.4" x14ac:dyDescent="0.3"/>
  <cols>
    <col min="1" max="1" width="4.77734375" customWidth="1"/>
    <col min="3" max="3" width="13" customWidth="1"/>
    <col min="4" max="4" width="16.33203125" customWidth="1"/>
    <col min="5" max="5" width="6.5546875" customWidth="1"/>
    <col min="12" max="12" width="2.109375" customWidth="1"/>
  </cols>
  <sheetData>
    <row r="1" spans="1:18" ht="36.6" x14ac:dyDescent="0.7">
      <c r="A1" s="18"/>
      <c r="B1" s="19" t="s">
        <v>134</v>
      </c>
      <c r="C1" s="19"/>
      <c r="D1" s="19"/>
      <c r="E1" s="19"/>
      <c r="F1" s="19"/>
      <c r="G1" s="19"/>
      <c r="H1" s="19"/>
      <c r="I1" s="19"/>
      <c r="J1" s="19"/>
      <c r="K1" s="19"/>
      <c r="L1" s="19"/>
      <c r="M1" s="19"/>
      <c r="N1" s="19"/>
      <c r="O1" s="19"/>
      <c r="P1" s="19"/>
      <c r="Q1" s="19"/>
      <c r="R1" s="19"/>
    </row>
    <row r="2" spans="1:18" ht="18" customHeight="1" x14ac:dyDescent="0.3">
      <c r="C2" s="28" t="s">
        <v>1</v>
      </c>
      <c r="D2" s="50" t="s">
        <v>148</v>
      </c>
      <c r="E2" s="51"/>
    </row>
    <row r="3" spans="1:18" x14ac:dyDescent="0.3">
      <c r="C3" s="29" t="s">
        <v>4</v>
      </c>
      <c r="D3" s="48">
        <f>SUMIF(EMPDataNew[Department],C3,EMPDataNew[Yearly Sal])</f>
        <v>1294801</v>
      </c>
      <c r="E3" s="30">
        <f>SUMIF(EMPDataNew[Department],C3,EMPDataNew[Yearly Sal])</f>
        <v>1294801</v>
      </c>
    </row>
    <row r="4" spans="1:18" x14ac:dyDescent="0.3">
      <c r="C4" s="29" t="s">
        <v>30</v>
      </c>
      <c r="D4" s="48">
        <f>SUMIF(EMPDataNew[Department],C4,EMPDataNew[Yearly Sal])</f>
        <v>1053666</v>
      </c>
      <c r="E4" s="30">
        <f>SUMIF(EMPDataNew[Department],C4,EMPDataNew[Yearly Sal])</f>
        <v>1053666</v>
      </c>
    </row>
    <row r="5" spans="1:18" x14ac:dyDescent="0.3">
      <c r="C5" s="29" t="s">
        <v>43</v>
      </c>
      <c r="D5" s="48">
        <f>SUMIF(EMPDataNew[Department],C5,EMPDataNew[Yearly Sal])</f>
        <v>1271409</v>
      </c>
      <c r="E5" s="30">
        <f>SUMIF(EMPDataNew[Department],C5,EMPDataNew[Yearly Sal])</f>
        <v>1271409</v>
      </c>
    </row>
    <row r="9" spans="1:18" x14ac:dyDescent="0.3">
      <c r="A9" t="s">
        <v>139</v>
      </c>
    </row>
  </sheetData>
  <mergeCells count="1">
    <mergeCell ref="D2:E2"/>
  </mergeCells>
  <conditionalFormatting sqref="E3:E5">
    <cfRule type="dataBar" priority="1">
      <dataBar showValue="0">
        <cfvo type="min"/>
        <cfvo type="max"/>
        <color rgb="FF00B0F0"/>
      </dataBar>
      <extLst>
        <ext xmlns:x14="http://schemas.microsoft.com/office/spreadsheetml/2009/9/main" uri="{B025F937-C7B1-47D3-B67F-A62EFF666E3E}">
          <x14:id>{2058659A-5836-45E2-B531-A7B567E9C98C}</x14:id>
        </ext>
      </extLst>
    </cfRule>
  </conditionalFormatting>
  <pageMargins left="0.7" right="0.7" top="0.75" bottom="0.75" header="0.3" footer="0.3"/>
  <pageSetup orientation="portrait" verticalDpi="300" r:id="rId1"/>
  <drawing r:id="rId2"/>
  <extLst>
    <ext xmlns:x14="http://schemas.microsoft.com/office/spreadsheetml/2009/9/main" uri="{78C0D931-6437-407d-A8EE-F0AAD7539E65}">
      <x14:conditionalFormattings>
        <x14:conditionalFormatting xmlns:xm="http://schemas.microsoft.com/office/excel/2006/main">
          <x14:cfRule type="dataBar" id="{2058659A-5836-45E2-B531-A7B567E9C98C}">
            <x14:dataBar minLength="0" maxLength="100" border="1" gradient="0">
              <x14:cfvo type="autoMin"/>
              <x14:cfvo type="autoMax"/>
              <x14:borderColor rgb="FF0070C0"/>
              <x14:negativeFillColor rgb="FFFF0000"/>
              <x14:axisColor rgb="FF000000"/>
            </x14:dataBar>
          </x14:cfRule>
          <xm:sqref>E3:E5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D8D-68AD-4B75-9810-C72C4F58245C}">
  <dimension ref="A1:R20"/>
  <sheetViews>
    <sheetView workbookViewId="0">
      <selection activeCell="H20" sqref="H20"/>
    </sheetView>
  </sheetViews>
  <sheetFormatPr defaultRowHeight="14.4" x14ac:dyDescent="0.3"/>
  <cols>
    <col min="2" max="2" width="13.33203125" bestFit="1" customWidth="1"/>
    <col min="3" max="3" width="15.109375" style="16" customWidth="1"/>
    <col min="4" max="4" width="17.5546875" customWidth="1"/>
  </cols>
  <sheetData>
    <row r="1" spans="1:18" ht="36.6" x14ac:dyDescent="0.7">
      <c r="A1" s="18"/>
      <c r="B1" s="19" t="s">
        <v>135</v>
      </c>
      <c r="C1" s="19"/>
      <c r="D1" s="19"/>
      <c r="E1" s="19"/>
      <c r="F1" s="19"/>
      <c r="G1" s="19"/>
      <c r="H1" s="19"/>
      <c r="I1" s="19"/>
      <c r="J1" s="19"/>
      <c r="K1" s="19"/>
      <c r="L1" s="19"/>
      <c r="M1" s="19"/>
      <c r="N1" s="19"/>
      <c r="O1" s="19"/>
      <c r="P1" s="19"/>
      <c r="Q1" s="19"/>
      <c r="R1" s="19"/>
    </row>
    <row r="2" spans="1:18" x14ac:dyDescent="0.3">
      <c r="B2" s="24"/>
      <c r="C2" s="31"/>
    </row>
    <row r="3" spans="1:18" x14ac:dyDescent="0.3">
      <c r="C3" s="32" t="s">
        <v>1</v>
      </c>
      <c r="D3" s="34" t="s">
        <v>149</v>
      </c>
      <c r="E3" s="24"/>
    </row>
    <row r="4" spans="1:18" x14ac:dyDescent="0.3">
      <c r="C4" s="33" t="s">
        <v>43</v>
      </c>
      <c r="D4" s="16">
        <f>SUMIF(EMPDataNew[Department],C4,EMPDataNew[Yearly Sal])</f>
        <v>1271409</v>
      </c>
    </row>
    <row r="5" spans="1:18" x14ac:dyDescent="0.3">
      <c r="C5" s="33" t="s">
        <v>30</v>
      </c>
      <c r="D5" s="16">
        <f>SUMIF(EMPDataNew[Department],C5,EMPDataNew[Yearly Sal])</f>
        <v>1053666</v>
      </c>
    </row>
    <row r="6" spans="1:18" x14ac:dyDescent="0.3">
      <c r="C6" s="33" t="s">
        <v>4</v>
      </c>
      <c r="D6" s="16">
        <f>SUMIF(EMPDataNew[Department],C6,EMPDataNew[Yearly Sal])</f>
        <v>1294801</v>
      </c>
    </row>
    <row r="7" spans="1:18" x14ac:dyDescent="0.3">
      <c r="C7"/>
    </row>
    <row r="8" spans="1:18" x14ac:dyDescent="0.3">
      <c r="C8"/>
    </row>
    <row r="9" spans="1:18" x14ac:dyDescent="0.3">
      <c r="C9"/>
    </row>
    <row r="10" spans="1:18" x14ac:dyDescent="0.3">
      <c r="B10" t="s">
        <v>140</v>
      </c>
      <c r="C10"/>
    </row>
    <row r="11" spans="1:18" x14ac:dyDescent="0.3">
      <c r="C11"/>
    </row>
    <row r="12" spans="1:18" x14ac:dyDescent="0.3">
      <c r="C12"/>
    </row>
    <row r="13" spans="1:18" x14ac:dyDescent="0.3">
      <c r="C13"/>
    </row>
    <row r="14" spans="1:18" x14ac:dyDescent="0.3">
      <c r="C14"/>
    </row>
    <row r="15" spans="1:18" x14ac:dyDescent="0.3">
      <c r="C15"/>
    </row>
    <row r="16" spans="1:18" x14ac:dyDescent="0.3">
      <c r="C16"/>
    </row>
    <row r="17" spans="3:3" x14ac:dyDescent="0.3">
      <c r="C17"/>
    </row>
    <row r="18" spans="3:3" x14ac:dyDescent="0.3">
      <c r="C18"/>
    </row>
    <row r="19" spans="3:3" x14ac:dyDescent="0.3">
      <c r="C19"/>
    </row>
    <row r="20" spans="3:3" x14ac:dyDescent="0.3">
      <c r="C20"/>
    </row>
  </sheetData>
  <conditionalFormatting sqref="D4:D6">
    <cfRule type="dataBar" priority="1">
      <dataBar>
        <cfvo type="min"/>
        <cfvo type="max"/>
        <color rgb="FF63C384"/>
      </dataBar>
      <extLst>
        <ext xmlns:x14="http://schemas.microsoft.com/office/spreadsheetml/2009/9/main" uri="{B025F937-C7B1-47D3-B67F-A62EFF666E3E}">
          <x14:id>{9EFDCFB4-858A-47C9-ABDA-479961863F82}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EFDCFB4-858A-47C9-ABDA-479961863F82}">
            <x14:dataBar minLength="0" maxLength="100" border="1" negativeBarBorderColorSameAsPositive="0">
              <x14:cfvo type="autoMin"/>
              <x14:cfvo type="autoMax"/>
              <x14:borderColor rgb="FF63C384"/>
              <x14:negativeFillColor rgb="FFFF0000"/>
              <x14:negativeBorderColor rgb="FFFF0000"/>
              <x14:axisColor rgb="FF000000"/>
            </x14:dataBar>
          </x14:cfRule>
          <xm:sqref>D4:D6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7813-1B6E-4F4F-8605-04D919987137}">
  <dimension ref="A1:R54"/>
  <sheetViews>
    <sheetView workbookViewId="0">
      <selection activeCell="H9" sqref="H9"/>
    </sheetView>
  </sheetViews>
  <sheetFormatPr defaultRowHeight="14.4" x14ac:dyDescent="0.3"/>
  <cols>
    <col min="2" max="2" width="14.77734375" customWidth="1"/>
    <col min="3" max="3" width="16" style="16" customWidth="1"/>
  </cols>
  <sheetData>
    <row r="1" spans="1:18" ht="36.6" x14ac:dyDescent="0.7">
      <c r="A1" s="18"/>
      <c r="B1" s="19" t="s">
        <v>136</v>
      </c>
      <c r="C1" s="19"/>
      <c r="D1" s="19"/>
      <c r="E1" s="19"/>
      <c r="F1" s="19"/>
      <c r="G1" s="19"/>
      <c r="H1" s="19"/>
      <c r="I1" s="19"/>
      <c r="J1" s="19"/>
      <c r="K1" s="19"/>
      <c r="L1" s="19"/>
      <c r="M1" s="19"/>
      <c r="N1" s="19"/>
      <c r="O1" s="19"/>
      <c r="P1" s="19"/>
      <c r="Q1" s="19"/>
      <c r="R1" s="19"/>
    </row>
    <row r="3" spans="1:18" x14ac:dyDescent="0.3">
      <c r="B3" s="35" t="s">
        <v>2</v>
      </c>
      <c r="C3" s="46" t="s">
        <v>150</v>
      </c>
    </row>
    <row r="4" spans="1:18" x14ac:dyDescent="0.3">
      <c r="B4" s="37" t="s">
        <v>31</v>
      </c>
      <c r="C4" s="47">
        <v>140000</v>
      </c>
    </row>
    <row r="5" spans="1:18" x14ac:dyDescent="0.3">
      <c r="B5" s="37" t="s">
        <v>60</v>
      </c>
      <c r="C5" s="47">
        <v>140000</v>
      </c>
    </row>
    <row r="6" spans="1:18" x14ac:dyDescent="0.3">
      <c r="C6"/>
    </row>
    <row r="7" spans="1:18" x14ac:dyDescent="0.3">
      <c r="C7"/>
    </row>
    <row r="8" spans="1:18" x14ac:dyDescent="0.3">
      <c r="C8"/>
    </row>
    <row r="9" spans="1:18" x14ac:dyDescent="0.3">
      <c r="C9"/>
    </row>
    <row r="10" spans="1:18" x14ac:dyDescent="0.3">
      <c r="C10"/>
    </row>
    <row r="11" spans="1:18" x14ac:dyDescent="0.3">
      <c r="C11"/>
    </row>
    <row r="12" spans="1:18" x14ac:dyDescent="0.3">
      <c r="C12"/>
    </row>
    <row r="13" spans="1:18" x14ac:dyDescent="0.3">
      <c r="C13"/>
    </row>
    <row r="14" spans="1:18" x14ac:dyDescent="0.3">
      <c r="C14"/>
    </row>
    <row r="15" spans="1:18" x14ac:dyDescent="0.3">
      <c r="C15"/>
    </row>
    <row r="16" spans="1:18" x14ac:dyDescent="0.3">
      <c r="C16"/>
    </row>
    <row r="17" spans="3:3" x14ac:dyDescent="0.3">
      <c r="C17"/>
    </row>
    <row r="18" spans="3:3" x14ac:dyDescent="0.3">
      <c r="C18"/>
    </row>
    <row r="19" spans="3:3" x14ac:dyDescent="0.3">
      <c r="C19"/>
    </row>
    <row r="20" spans="3:3" x14ac:dyDescent="0.3">
      <c r="C20"/>
    </row>
    <row r="21" spans="3:3" x14ac:dyDescent="0.3">
      <c r="C21"/>
    </row>
    <row r="22" spans="3:3" x14ac:dyDescent="0.3">
      <c r="C22"/>
    </row>
    <row r="23" spans="3:3" x14ac:dyDescent="0.3">
      <c r="C23"/>
    </row>
    <row r="24" spans="3:3" x14ac:dyDescent="0.3">
      <c r="C24"/>
    </row>
    <row r="25" spans="3:3" x14ac:dyDescent="0.3">
      <c r="C25"/>
    </row>
    <row r="26" spans="3:3" x14ac:dyDescent="0.3">
      <c r="C26"/>
    </row>
    <row r="27" spans="3:3" x14ac:dyDescent="0.3">
      <c r="C27"/>
    </row>
    <row r="28" spans="3:3" x14ac:dyDescent="0.3">
      <c r="C28"/>
    </row>
    <row r="29" spans="3:3" x14ac:dyDescent="0.3">
      <c r="C29"/>
    </row>
    <row r="30" spans="3:3" x14ac:dyDescent="0.3">
      <c r="C30"/>
    </row>
    <row r="31" spans="3:3" x14ac:dyDescent="0.3">
      <c r="C31"/>
    </row>
    <row r="32" spans="3:3" x14ac:dyDescent="0.3">
      <c r="C32"/>
    </row>
    <row r="33" spans="3:3" x14ac:dyDescent="0.3">
      <c r="C33"/>
    </row>
    <row r="34" spans="3:3" x14ac:dyDescent="0.3">
      <c r="C34"/>
    </row>
    <row r="35" spans="3:3" x14ac:dyDescent="0.3">
      <c r="C35"/>
    </row>
    <row r="36" spans="3:3" x14ac:dyDescent="0.3">
      <c r="C36"/>
    </row>
    <row r="37" spans="3:3" x14ac:dyDescent="0.3">
      <c r="C37"/>
    </row>
    <row r="38" spans="3:3" x14ac:dyDescent="0.3">
      <c r="C38"/>
    </row>
    <row r="39" spans="3:3" x14ac:dyDescent="0.3">
      <c r="C39"/>
    </row>
    <row r="40" spans="3:3" x14ac:dyDescent="0.3">
      <c r="C40"/>
    </row>
    <row r="41" spans="3:3" x14ac:dyDescent="0.3">
      <c r="C41"/>
    </row>
    <row r="42" spans="3:3" x14ac:dyDescent="0.3">
      <c r="C42"/>
    </row>
    <row r="43" spans="3:3" x14ac:dyDescent="0.3">
      <c r="C43"/>
    </row>
    <row r="44" spans="3:3" x14ac:dyDescent="0.3">
      <c r="C44"/>
    </row>
    <row r="45" spans="3:3" x14ac:dyDescent="0.3">
      <c r="C45"/>
    </row>
    <row r="46" spans="3:3" x14ac:dyDescent="0.3">
      <c r="C46"/>
    </row>
    <row r="47" spans="3:3" x14ac:dyDescent="0.3">
      <c r="C47"/>
    </row>
    <row r="48" spans="3:3" x14ac:dyDescent="0.3">
      <c r="C48"/>
    </row>
    <row r="49" spans="3:3" x14ac:dyDescent="0.3">
      <c r="C49"/>
    </row>
    <row r="50" spans="3:3" x14ac:dyDescent="0.3">
      <c r="C50"/>
    </row>
    <row r="51" spans="3:3" x14ac:dyDescent="0.3">
      <c r="C51"/>
    </row>
    <row r="52" spans="3:3" x14ac:dyDescent="0.3">
      <c r="C52"/>
    </row>
    <row r="53" spans="3:3" x14ac:dyDescent="0.3">
      <c r="C53"/>
    </row>
    <row r="54" spans="3:3" x14ac:dyDescent="0.3">
      <c r="C5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DAB4-03CE-43F0-970C-090249C47EBC}">
  <dimension ref="A1:R106"/>
  <sheetViews>
    <sheetView workbookViewId="0">
      <selection activeCell="I12" sqref="I12"/>
    </sheetView>
  </sheetViews>
  <sheetFormatPr defaultRowHeight="14.4" x14ac:dyDescent="0.3"/>
  <cols>
    <col min="2" max="2" width="12.5546875" bestFit="1" customWidth="1"/>
    <col min="3" max="3" width="15.5546875" style="16" bestFit="1" customWidth="1"/>
    <col min="4" max="4" width="19.109375" bestFit="1" customWidth="1"/>
  </cols>
  <sheetData>
    <row r="1" spans="1:18" ht="36.6" x14ac:dyDescent="0.7">
      <c r="A1" s="18"/>
      <c r="B1" s="19" t="s">
        <v>137</v>
      </c>
      <c r="C1" s="19"/>
      <c r="D1" s="19"/>
      <c r="E1" s="19"/>
      <c r="F1" s="19"/>
      <c r="G1" s="19"/>
      <c r="H1" s="19"/>
      <c r="I1" s="19"/>
      <c r="J1" s="19"/>
      <c r="K1" s="19"/>
      <c r="L1" s="19"/>
      <c r="M1" s="19"/>
      <c r="N1" s="19"/>
      <c r="O1" s="19"/>
      <c r="P1" s="19"/>
      <c r="Q1" s="19"/>
      <c r="R1" s="19"/>
    </row>
    <row r="2" spans="1:18" x14ac:dyDescent="0.3">
      <c r="C2"/>
    </row>
    <row r="3" spans="1:18" x14ac:dyDescent="0.3">
      <c r="C3"/>
    </row>
    <row r="5" spans="1:18" x14ac:dyDescent="0.3">
      <c r="B5" s="35" t="s">
        <v>2</v>
      </c>
      <c r="C5" s="36" t="s">
        <v>150</v>
      </c>
    </row>
    <row r="6" spans="1:18" x14ac:dyDescent="0.3">
      <c r="B6" s="37" t="s">
        <v>9</v>
      </c>
      <c r="C6" s="39">
        <v>29726</v>
      </c>
    </row>
    <row r="7" spans="1:18" x14ac:dyDescent="0.3">
      <c r="B7" s="37" t="s">
        <v>22</v>
      </c>
      <c r="C7" s="39">
        <v>21971</v>
      </c>
    </row>
    <row r="8" spans="1:18" x14ac:dyDescent="0.3">
      <c r="C8"/>
    </row>
    <row r="9" spans="1:18" x14ac:dyDescent="0.3">
      <c r="C9"/>
    </row>
    <row r="10" spans="1:18" x14ac:dyDescent="0.3">
      <c r="C10"/>
    </row>
    <row r="11" spans="1:18" x14ac:dyDescent="0.3">
      <c r="C11"/>
    </row>
    <row r="12" spans="1:18" x14ac:dyDescent="0.3">
      <c r="C12"/>
    </row>
    <row r="13" spans="1:18" x14ac:dyDescent="0.3">
      <c r="C13"/>
    </row>
    <row r="14" spans="1:18" x14ac:dyDescent="0.3">
      <c r="A14" t="s">
        <v>141</v>
      </c>
      <c r="C14"/>
    </row>
    <row r="15" spans="1:18" x14ac:dyDescent="0.3">
      <c r="C15"/>
    </row>
    <row r="16" spans="1:18" x14ac:dyDescent="0.3">
      <c r="C16"/>
    </row>
    <row r="17" spans="3:3" x14ac:dyDescent="0.3">
      <c r="C17"/>
    </row>
    <row r="18" spans="3:3" x14ac:dyDescent="0.3">
      <c r="C18"/>
    </row>
    <row r="19" spans="3:3" x14ac:dyDescent="0.3">
      <c r="C19"/>
    </row>
    <row r="20" spans="3:3" x14ac:dyDescent="0.3">
      <c r="C20"/>
    </row>
    <row r="21" spans="3:3" x14ac:dyDescent="0.3">
      <c r="C21"/>
    </row>
    <row r="22" spans="3:3" x14ac:dyDescent="0.3">
      <c r="C22"/>
    </row>
    <row r="23" spans="3:3" x14ac:dyDescent="0.3">
      <c r="C23"/>
    </row>
    <row r="24" spans="3:3" x14ac:dyDescent="0.3">
      <c r="C24"/>
    </row>
    <row r="25" spans="3:3" x14ac:dyDescent="0.3">
      <c r="C25"/>
    </row>
    <row r="26" spans="3:3" x14ac:dyDescent="0.3">
      <c r="C26"/>
    </row>
    <row r="27" spans="3:3" x14ac:dyDescent="0.3">
      <c r="C27"/>
    </row>
    <row r="28" spans="3:3" x14ac:dyDescent="0.3">
      <c r="C28"/>
    </row>
    <row r="29" spans="3:3" x14ac:dyDescent="0.3">
      <c r="C29"/>
    </row>
    <row r="30" spans="3:3" x14ac:dyDescent="0.3">
      <c r="C30"/>
    </row>
    <row r="31" spans="3:3" x14ac:dyDescent="0.3">
      <c r="C31"/>
    </row>
    <row r="32" spans="3:3" x14ac:dyDescent="0.3">
      <c r="C32"/>
    </row>
    <row r="33" spans="3:3" x14ac:dyDescent="0.3">
      <c r="C33"/>
    </row>
    <row r="34" spans="3:3" x14ac:dyDescent="0.3">
      <c r="C34"/>
    </row>
    <row r="35" spans="3:3" x14ac:dyDescent="0.3">
      <c r="C35"/>
    </row>
    <row r="36" spans="3:3" x14ac:dyDescent="0.3">
      <c r="C36"/>
    </row>
    <row r="37" spans="3:3" x14ac:dyDescent="0.3">
      <c r="C37"/>
    </row>
    <row r="38" spans="3:3" x14ac:dyDescent="0.3">
      <c r="C38"/>
    </row>
    <row r="39" spans="3:3" x14ac:dyDescent="0.3">
      <c r="C39"/>
    </row>
    <row r="40" spans="3:3" x14ac:dyDescent="0.3">
      <c r="C40"/>
    </row>
    <row r="41" spans="3:3" x14ac:dyDescent="0.3">
      <c r="C41"/>
    </row>
    <row r="42" spans="3:3" x14ac:dyDescent="0.3">
      <c r="C42"/>
    </row>
    <row r="43" spans="3:3" x14ac:dyDescent="0.3">
      <c r="C43"/>
    </row>
    <row r="44" spans="3:3" x14ac:dyDescent="0.3">
      <c r="C44"/>
    </row>
    <row r="45" spans="3:3" x14ac:dyDescent="0.3">
      <c r="C45"/>
    </row>
    <row r="46" spans="3:3" x14ac:dyDescent="0.3">
      <c r="C46"/>
    </row>
    <row r="47" spans="3:3" x14ac:dyDescent="0.3">
      <c r="C47"/>
    </row>
    <row r="48" spans="3:3" x14ac:dyDescent="0.3">
      <c r="C48"/>
    </row>
    <row r="49" spans="3:3" x14ac:dyDescent="0.3">
      <c r="C49"/>
    </row>
    <row r="50" spans="3:3" x14ac:dyDescent="0.3">
      <c r="C50"/>
    </row>
    <row r="51" spans="3:3" x14ac:dyDescent="0.3">
      <c r="C51"/>
    </row>
    <row r="52" spans="3:3" x14ac:dyDescent="0.3">
      <c r="C52"/>
    </row>
    <row r="53" spans="3:3" x14ac:dyDescent="0.3">
      <c r="C53"/>
    </row>
    <row r="54" spans="3:3" x14ac:dyDescent="0.3">
      <c r="C54"/>
    </row>
    <row r="55" spans="3:3" x14ac:dyDescent="0.3">
      <c r="C55"/>
    </row>
    <row r="56" spans="3:3" x14ac:dyDescent="0.3">
      <c r="C56"/>
    </row>
    <row r="57" spans="3:3" x14ac:dyDescent="0.3">
      <c r="C57"/>
    </row>
    <row r="58" spans="3:3" x14ac:dyDescent="0.3">
      <c r="C58"/>
    </row>
    <row r="59" spans="3:3" x14ac:dyDescent="0.3">
      <c r="C59"/>
    </row>
    <row r="60" spans="3:3" x14ac:dyDescent="0.3">
      <c r="C60"/>
    </row>
    <row r="61" spans="3:3" x14ac:dyDescent="0.3">
      <c r="C61"/>
    </row>
    <row r="62" spans="3:3" x14ac:dyDescent="0.3">
      <c r="C62"/>
    </row>
    <row r="63" spans="3:3" x14ac:dyDescent="0.3">
      <c r="C63"/>
    </row>
    <row r="64" spans="3:3" x14ac:dyDescent="0.3">
      <c r="C64"/>
    </row>
    <row r="65" spans="3:3" x14ac:dyDescent="0.3">
      <c r="C65"/>
    </row>
    <row r="66" spans="3:3" x14ac:dyDescent="0.3">
      <c r="C66"/>
    </row>
    <row r="67" spans="3:3" x14ac:dyDescent="0.3">
      <c r="C67"/>
    </row>
    <row r="68" spans="3:3" x14ac:dyDescent="0.3">
      <c r="C68"/>
    </row>
    <row r="69" spans="3:3" x14ac:dyDescent="0.3">
      <c r="C69"/>
    </row>
    <row r="70" spans="3:3" x14ac:dyDescent="0.3">
      <c r="C70"/>
    </row>
    <row r="71" spans="3:3" x14ac:dyDescent="0.3">
      <c r="C71"/>
    </row>
    <row r="72" spans="3:3" x14ac:dyDescent="0.3">
      <c r="C72"/>
    </row>
    <row r="73" spans="3:3" x14ac:dyDescent="0.3">
      <c r="C73"/>
    </row>
    <row r="74" spans="3:3" x14ac:dyDescent="0.3">
      <c r="C74"/>
    </row>
    <row r="75" spans="3:3" x14ac:dyDescent="0.3">
      <c r="C75"/>
    </row>
    <row r="76" spans="3:3" x14ac:dyDescent="0.3">
      <c r="C76"/>
    </row>
    <row r="77" spans="3:3" x14ac:dyDescent="0.3">
      <c r="C77"/>
    </row>
    <row r="78" spans="3:3" x14ac:dyDescent="0.3">
      <c r="C78"/>
    </row>
    <row r="79" spans="3:3" x14ac:dyDescent="0.3">
      <c r="C79"/>
    </row>
    <row r="80" spans="3:3" x14ac:dyDescent="0.3">
      <c r="C80"/>
    </row>
    <row r="81" spans="3:3" x14ac:dyDescent="0.3">
      <c r="C81"/>
    </row>
    <row r="82" spans="3:3" x14ac:dyDescent="0.3">
      <c r="C82"/>
    </row>
    <row r="83" spans="3:3" x14ac:dyDescent="0.3">
      <c r="C83"/>
    </row>
    <row r="84" spans="3:3" x14ac:dyDescent="0.3">
      <c r="C84"/>
    </row>
    <row r="85" spans="3:3" x14ac:dyDescent="0.3">
      <c r="C85"/>
    </row>
    <row r="86" spans="3:3" x14ac:dyDescent="0.3">
      <c r="C86"/>
    </row>
    <row r="87" spans="3:3" x14ac:dyDescent="0.3">
      <c r="C87"/>
    </row>
    <row r="88" spans="3:3" x14ac:dyDescent="0.3">
      <c r="C88"/>
    </row>
    <row r="89" spans="3:3" x14ac:dyDescent="0.3">
      <c r="C89"/>
    </row>
    <row r="90" spans="3:3" x14ac:dyDescent="0.3">
      <c r="C90"/>
    </row>
    <row r="91" spans="3:3" x14ac:dyDescent="0.3">
      <c r="C91"/>
    </row>
    <row r="92" spans="3:3" x14ac:dyDescent="0.3">
      <c r="C92"/>
    </row>
    <row r="93" spans="3:3" x14ac:dyDescent="0.3">
      <c r="C93"/>
    </row>
    <row r="94" spans="3:3" x14ac:dyDescent="0.3">
      <c r="C94"/>
    </row>
    <row r="95" spans="3:3" x14ac:dyDescent="0.3">
      <c r="C95"/>
    </row>
    <row r="96" spans="3:3" x14ac:dyDescent="0.3">
      <c r="C96"/>
    </row>
    <row r="97" spans="3:3" x14ac:dyDescent="0.3">
      <c r="C97"/>
    </row>
    <row r="98" spans="3:3" x14ac:dyDescent="0.3">
      <c r="C98"/>
    </row>
    <row r="99" spans="3:3" x14ac:dyDescent="0.3">
      <c r="C99"/>
    </row>
    <row r="100" spans="3:3" x14ac:dyDescent="0.3">
      <c r="C100"/>
    </row>
    <row r="101" spans="3:3" x14ac:dyDescent="0.3">
      <c r="C101"/>
    </row>
    <row r="102" spans="3:3" x14ac:dyDescent="0.3">
      <c r="C102"/>
    </row>
    <row r="103" spans="3:3" x14ac:dyDescent="0.3">
      <c r="C103"/>
    </row>
    <row r="104" spans="3:3" x14ac:dyDescent="0.3">
      <c r="C104"/>
    </row>
    <row r="105" spans="3:3" x14ac:dyDescent="0.3">
      <c r="C105"/>
    </row>
    <row r="106" spans="3:3" x14ac:dyDescent="0.3">
      <c r="C106"/>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A97-D42D-495B-B534-57571A0C3876}">
  <dimension ref="A1:R104"/>
  <sheetViews>
    <sheetView workbookViewId="0">
      <selection activeCell="N10" sqref="N10"/>
    </sheetView>
  </sheetViews>
  <sheetFormatPr defaultRowHeight="14.4" x14ac:dyDescent="0.3"/>
  <cols>
    <col min="2" max="2" width="12.44140625" bestFit="1" customWidth="1"/>
    <col min="3" max="3" width="9.5546875" style="16" bestFit="1" customWidth="1"/>
  </cols>
  <sheetData>
    <row r="1" spans="1:18" ht="36.6" x14ac:dyDescent="0.7">
      <c r="A1" s="18"/>
      <c r="B1" s="40"/>
      <c r="C1" s="40"/>
      <c r="D1" s="19"/>
      <c r="E1" s="19"/>
      <c r="F1" s="19"/>
      <c r="G1" s="19"/>
      <c r="H1" s="19"/>
      <c r="I1" s="19"/>
      <c r="J1" s="19"/>
      <c r="K1" s="19"/>
      <c r="L1" s="19"/>
      <c r="M1" s="19"/>
      <c r="N1" s="19"/>
      <c r="O1" s="19"/>
      <c r="P1" s="19"/>
      <c r="Q1" s="19"/>
      <c r="R1" s="19"/>
    </row>
    <row r="2" spans="1:18" x14ac:dyDescent="0.3">
      <c r="C2"/>
    </row>
    <row r="3" spans="1:18" x14ac:dyDescent="0.3">
      <c r="B3" s="35" t="s">
        <v>2</v>
      </c>
      <c r="C3" s="36" t="s">
        <v>150</v>
      </c>
    </row>
    <row r="4" spans="1:18" x14ac:dyDescent="0.3">
      <c r="B4" s="37" t="s">
        <v>60</v>
      </c>
      <c r="C4" s="38">
        <v>140000</v>
      </c>
    </row>
    <row r="5" spans="1:18" x14ac:dyDescent="0.3">
      <c r="B5" s="37" t="s">
        <v>31</v>
      </c>
      <c r="C5" s="38">
        <v>140000</v>
      </c>
      <c r="E5" s="41"/>
    </row>
    <row r="6" spans="1:18" x14ac:dyDescent="0.3">
      <c r="C6"/>
    </row>
    <row r="7" spans="1:18" x14ac:dyDescent="0.3">
      <c r="C7"/>
    </row>
    <row r="8" spans="1:18" x14ac:dyDescent="0.3">
      <c r="C8"/>
    </row>
    <row r="9" spans="1:18" x14ac:dyDescent="0.3">
      <c r="C9"/>
    </row>
    <row r="10" spans="1:18" x14ac:dyDescent="0.3">
      <c r="C10"/>
    </row>
    <row r="11" spans="1:18" x14ac:dyDescent="0.3">
      <c r="C11"/>
    </row>
    <row r="12" spans="1:18" x14ac:dyDescent="0.3">
      <c r="C12"/>
    </row>
    <row r="13" spans="1:18" x14ac:dyDescent="0.3">
      <c r="C13"/>
    </row>
    <row r="14" spans="1:18" x14ac:dyDescent="0.3">
      <c r="A14" t="s">
        <v>141</v>
      </c>
      <c r="C14"/>
    </row>
    <row r="15" spans="1:18" x14ac:dyDescent="0.3">
      <c r="C15"/>
    </row>
    <row r="16" spans="1:18" x14ac:dyDescent="0.3">
      <c r="C16"/>
    </row>
    <row r="17" spans="3:3" x14ac:dyDescent="0.3">
      <c r="C17"/>
    </row>
    <row r="18" spans="3:3" x14ac:dyDescent="0.3">
      <c r="C18"/>
    </row>
    <row r="19" spans="3:3" x14ac:dyDescent="0.3">
      <c r="C19"/>
    </row>
    <row r="20" spans="3:3" x14ac:dyDescent="0.3">
      <c r="C20"/>
    </row>
    <row r="21" spans="3:3" x14ac:dyDescent="0.3">
      <c r="C21"/>
    </row>
    <row r="22" spans="3:3" x14ac:dyDescent="0.3">
      <c r="C22"/>
    </row>
    <row r="23" spans="3:3" x14ac:dyDescent="0.3">
      <c r="C23"/>
    </row>
    <row r="24" spans="3:3" x14ac:dyDescent="0.3">
      <c r="C24"/>
    </row>
    <row r="25" spans="3:3" x14ac:dyDescent="0.3">
      <c r="C25"/>
    </row>
    <row r="26" spans="3:3" x14ac:dyDescent="0.3">
      <c r="C26"/>
    </row>
    <row r="27" spans="3:3" x14ac:dyDescent="0.3">
      <c r="C27"/>
    </row>
    <row r="28" spans="3:3" x14ac:dyDescent="0.3">
      <c r="C28"/>
    </row>
    <row r="29" spans="3:3" x14ac:dyDescent="0.3">
      <c r="C29"/>
    </row>
    <row r="30" spans="3:3" x14ac:dyDescent="0.3">
      <c r="C30"/>
    </row>
    <row r="31" spans="3:3" x14ac:dyDescent="0.3">
      <c r="C31"/>
    </row>
    <row r="32" spans="3:3" x14ac:dyDescent="0.3">
      <c r="C32"/>
    </row>
    <row r="33" spans="3:3" x14ac:dyDescent="0.3">
      <c r="C33"/>
    </row>
    <row r="34" spans="3:3" x14ac:dyDescent="0.3">
      <c r="C34"/>
    </row>
    <row r="35" spans="3:3" x14ac:dyDescent="0.3">
      <c r="C35"/>
    </row>
    <row r="36" spans="3:3" x14ac:dyDescent="0.3">
      <c r="C36"/>
    </row>
    <row r="37" spans="3:3" x14ac:dyDescent="0.3">
      <c r="C37"/>
    </row>
    <row r="38" spans="3:3" x14ac:dyDescent="0.3">
      <c r="C38"/>
    </row>
    <row r="39" spans="3:3" x14ac:dyDescent="0.3">
      <c r="C39"/>
    </row>
    <row r="40" spans="3:3" x14ac:dyDescent="0.3">
      <c r="C40"/>
    </row>
    <row r="41" spans="3:3" x14ac:dyDescent="0.3">
      <c r="C41"/>
    </row>
    <row r="42" spans="3:3" x14ac:dyDescent="0.3">
      <c r="C42"/>
    </row>
    <row r="43" spans="3:3" x14ac:dyDescent="0.3">
      <c r="C43"/>
    </row>
    <row r="44" spans="3:3" x14ac:dyDescent="0.3">
      <c r="C44"/>
    </row>
    <row r="45" spans="3:3" x14ac:dyDescent="0.3">
      <c r="C45"/>
    </row>
    <row r="46" spans="3:3" x14ac:dyDescent="0.3">
      <c r="C46"/>
    </row>
    <row r="47" spans="3:3" x14ac:dyDescent="0.3">
      <c r="C47"/>
    </row>
    <row r="48" spans="3:3" x14ac:dyDescent="0.3">
      <c r="C48"/>
    </row>
    <row r="49" spans="3:3" x14ac:dyDescent="0.3">
      <c r="C49"/>
    </row>
    <row r="50" spans="3:3" x14ac:dyDescent="0.3">
      <c r="C50"/>
    </row>
    <row r="51" spans="3:3" x14ac:dyDescent="0.3">
      <c r="C51"/>
    </row>
    <row r="52" spans="3:3" x14ac:dyDescent="0.3">
      <c r="C52"/>
    </row>
    <row r="53" spans="3:3" x14ac:dyDescent="0.3">
      <c r="C53"/>
    </row>
    <row r="54" spans="3:3" x14ac:dyDescent="0.3">
      <c r="C54"/>
    </row>
    <row r="55" spans="3:3" x14ac:dyDescent="0.3">
      <c r="C55"/>
    </row>
    <row r="56" spans="3:3" x14ac:dyDescent="0.3">
      <c r="C56"/>
    </row>
    <row r="57" spans="3:3" x14ac:dyDescent="0.3">
      <c r="C57"/>
    </row>
    <row r="58" spans="3:3" x14ac:dyDescent="0.3">
      <c r="C58"/>
    </row>
    <row r="59" spans="3:3" x14ac:dyDescent="0.3">
      <c r="C59"/>
    </row>
    <row r="60" spans="3:3" x14ac:dyDescent="0.3">
      <c r="C60"/>
    </row>
    <row r="61" spans="3:3" x14ac:dyDescent="0.3">
      <c r="C61"/>
    </row>
    <row r="62" spans="3:3" x14ac:dyDescent="0.3">
      <c r="C62"/>
    </row>
    <row r="63" spans="3:3" x14ac:dyDescent="0.3">
      <c r="C63"/>
    </row>
    <row r="64" spans="3:3" x14ac:dyDescent="0.3">
      <c r="C64"/>
    </row>
    <row r="65" spans="3:3" x14ac:dyDescent="0.3">
      <c r="C65"/>
    </row>
    <row r="66" spans="3:3" x14ac:dyDescent="0.3">
      <c r="C66"/>
    </row>
    <row r="67" spans="3:3" x14ac:dyDescent="0.3">
      <c r="C67"/>
    </row>
    <row r="68" spans="3:3" x14ac:dyDescent="0.3">
      <c r="C68"/>
    </row>
    <row r="69" spans="3:3" x14ac:dyDescent="0.3">
      <c r="C69"/>
    </row>
    <row r="70" spans="3:3" x14ac:dyDescent="0.3">
      <c r="C70"/>
    </row>
    <row r="71" spans="3:3" x14ac:dyDescent="0.3">
      <c r="C71"/>
    </row>
    <row r="72" spans="3:3" x14ac:dyDescent="0.3">
      <c r="C72"/>
    </row>
    <row r="73" spans="3:3" x14ac:dyDescent="0.3">
      <c r="C73"/>
    </row>
    <row r="74" spans="3:3" x14ac:dyDescent="0.3">
      <c r="C74"/>
    </row>
    <row r="75" spans="3:3" x14ac:dyDescent="0.3">
      <c r="C75"/>
    </row>
    <row r="76" spans="3:3" x14ac:dyDescent="0.3">
      <c r="C76"/>
    </row>
    <row r="77" spans="3:3" x14ac:dyDescent="0.3">
      <c r="C77"/>
    </row>
    <row r="78" spans="3:3" x14ac:dyDescent="0.3">
      <c r="C78"/>
    </row>
    <row r="79" spans="3:3" x14ac:dyDescent="0.3">
      <c r="C79"/>
    </row>
    <row r="80" spans="3:3" x14ac:dyDescent="0.3">
      <c r="C80"/>
    </row>
    <row r="81" spans="3:3" x14ac:dyDescent="0.3">
      <c r="C81"/>
    </row>
    <row r="82" spans="3:3" x14ac:dyDescent="0.3">
      <c r="C82"/>
    </row>
    <row r="83" spans="3:3" x14ac:dyDescent="0.3">
      <c r="C83"/>
    </row>
    <row r="84" spans="3:3" x14ac:dyDescent="0.3">
      <c r="C84"/>
    </row>
    <row r="85" spans="3:3" x14ac:dyDescent="0.3">
      <c r="C85"/>
    </row>
    <row r="86" spans="3:3" x14ac:dyDescent="0.3">
      <c r="C86"/>
    </row>
    <row r="87" spans="3:3" x14ac:dyDescent="0.3">
      <c r="C87"/>
    </row>
    <row r="88" spans="3:3" x14ac:dyDescent="0.3">
      <c r="C88"/>
    </row>
    <row r="89" spans="3:3" x14ac:dyDescent="0.3">
      <c r="C89"/>
    </row>
    <row r="90" spans="3:3" x14ac:dyDescent="0.3">
      <c r="C90"/>
    </row>
    <row r="91" spans="3:3" x14ac:dyDescent="0.3">
      <c r="C91"/>
    </row>
    <row r="92" spans="3:3" x14ac:dyDescent="0.3">
      <c r="C92"/>
    </row>
    <row r="93" spans="3:3" x14ac:dyDescent="0.3">
      <c r="C93"/>
    </row>
    <row r="94" spans="3:3" x14ac:dyDescent="0.3">
      <c r="C94"/>
    </row>
    <row r="95" spans="3:3" x14ac:dyDescent="0.3">
      <c r="C95"/>
    </row>
    <row r="96" spans="3:3" x14ac:dyDescent="0.3">
      <c r="C96"/>
    </row>
    <row r="97" spans="3:3" x14ac:dyDescent="0.3">
      <c r="C97"/>
    </row>
    <row r="98" spans="3:3" x14ac:dyDescent="0.3">
      <c r="C98"/>
    </row>
    <row r="99" spans="3:3" x14ac:dyDescent="0.3">
      <c r="C99"/>
    </row>
    <row r="100" spans="3:3" x14ac:dyDescent="0.3">
      <c r="C100"/>
    </row>
    <row r="101" spans="3:3" x14ac:dyDescent="0.3">
      <c r="C101"/>
    </row>
    <row r="102" spans="3:3" x14ac:dyDescent="0.3">
      <c r="C102"/>
    </row>
    <row r="103" spans="3:3" x14ac:dyDescent="0.3">
      <c r="C103"/>
    </row>
    <row r="104" spans="3:3" x14ac:dyDescent="0.3">
      <c r="C10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106D-9211-49FF-BA1C-E12690FA4C23}">
  <dimension ref="A1:R14"/>
  <sheetViews>
    <sheetView workbookViewId="0">
      <selection activeCell="L11" sqref="L11"/>
    </sheetView>
  </sheetViews>
  <sheetFormatPr defaultRowHeight="14.4" x14ac:dyDescent="0.3"/>
  <cols>
    <col min="2" max="2" width="18" customWidth="1"/>
    <col min="3" max="3" width="12.33203125" customWidth="1"/>
  </cols>
  <sheetData>
    <row r="1" spans="1:18" ht="36.6" x14ac:dyDescent="0.7">
      <c r="A1" s="18"/>
      <c r="B1" s="19" t="s">
        <v>138</v>
      </c>
      <c r="C1" s="19"/>
      <c r="D1" s="19"/>
      <c r="E1" s="19"/>
      <c r="F1" s="19"/>
      <c r="G1" s="19"/>
      <c r="H1" s="19"/>
      <c r="I1" s="19"/>
      <c r="J1" s="19"/>
      <c r="K1" s="19"/>
      <c r="L1" s="19"/>
      <c r="M1" s="19"/>
      <c r="N1" s="19"/>
      <c r="O1" s="19"/>
      <c r="P1" s="19"/>
      <c r="Q1" s="19"/>
      <c r="R1" s="19"/>
    </row>
    <row r="6" spans="1:18" x14ac:dyDescent="0.3">
      <c r="B6" s="35" t="s">
        <v>2</v>
      </c>
      <c r="C6" s="36" t="s">
        <v>150</v>
      </c>
    </row>
    <row r="7" spans="1:18" x14ac:dyDescent="0.3">
      <c r="B7" s="37" t="s">
        <v>9</v>
      </c>
      <c r="C7" s="38">
        <v>29726</v>
      </c>
    </row>
    <row r="8" spans="1:18" x14ac:dyDescent="0.3">
      <c r="B8" s="37" t="s">
        <v>22</v>
      </c>
      <c r="C8" s="38">
        <v>21971</v>
      </c>
    </row>
    <row r="14" spans="1:18" x14ac:dyDescent="0.3">
      <c r="A14" t="s">
        <v>142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Master</vt:lpstr>
      <vt:lpstr>WorkData</vt:lpstr>
      <vt:lpstr>1</vt:lpstr>
      <vt:lpstr>2.a</vt:lpstr>
      <vt:lpstr>2.b</vt:lpstr>
      <vt:lpstr>3.a</vt:lpstr>
      <vt:lpstr>3.b</vt:lpstr>
      <vt:lpstr>4.a</vt:lpstr>
      <vt:lpstr>4.b</vt:lpstr>
      <vt:lpstr>5</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Harsha M</cp:lastModifiedBy>
  <dcterms:created xsi:type="dcterms:W3CDTF">2022-04-18T02:07:21Z</dcterms:created>
  <dcterms:modified xsi:type="dcterms:W3CDTF">2024-04-24T22:57:42Z</dcterms:modified>
</cp:coreProperties>
</file>