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SEM 5/WATER RESOURCES/"/>
    </mc:Choice>
  </mc:AlternateContent>
  <xr:revisionPtr revIDLastSave="0" documentId="13_ncr:1_{D57FEDD1-B252-9B46-BBAE-840970C837B7}" xr6:coauthVersionLast="43" xr6:coauthVersionMax="43" xr10:uidLastSave="{00000000-0000-0000-0000-000000000000}"/>
  <bookViews>
    <workbookView xWindow="0" yWindow="460" windowWidth="28800" windowHeight="16100" xr2:uid="{78B4F5BA-5E7A-134D-9D47-FB4D896473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31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30" i="1"/>
  <c r="E33" i="1"/>
  <c r="E34" i="1"/>
  <c r="E35" i="1"/>
  <c r="E32" i="1"/>
  <c r="D48" i="1"/>
  <c r="B49" i="1"/>
  <c r="D100" i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59" i="1"/>
  <c r="F59" i="1" s="1"/>
  <c r="V60" i="1"/>
  <c r="V61" i="1"/>
  <c r="V62" i="1"/>
  <c r="V63" i="1"/>
  <c r="V64" i="1"/>
  <c r="V65" i="1"/>
  <c r="V66" i="1"/>
  <c r="V67" i="1"/>
  <c r="V68" i="1"/>
  <c r="V69" i="1"/>
  <c r="V70" i="1"/>
  <c r="V71" i="1"/>
  <c r="V59" i="1"/>
  <c r="G108" i="1" l="1"/>
  <c r="G110" i="1"/>
  <c r="G111" i="1"/>
  <c r="G114" i="1"/>
  <c r="C113" i="1"/>
  <c r="G113" i="1" s="1"/>
  <c r="B112" i="1"/>
  <c r="G112" i="1" s="1"/>
  <c r="C109" i="1"/>
  <c r="G109" i="1" s="1"/>
  <c r="B107" i="1"/>
  <c r="G107" i="1" s="1"/>
  <c r="I12" i="1"/>
  <c r="I3" i="1"/>
  <c r="I4" i="1"/>
  <c r="I5" i="1"/>
  <c r="I6" i="1"/>
  <c r="I7" i="1"/>
  <c r="I8" i="1"/>
  <c r="I9" i="1"/>
  <c r="I10" i="1"/>
  <c r="I11" i="1"/>
  <c r="I2" i="1"/>
  <c r="AI3" i="1" l="1"/>
  <c r="AK3" i="1" s="1"/>
  <c r="AI4" i="1"/>
  <c r="AK4" i="1" s="1"/>
  <c r="AI5" i="1"/>
  <c r="AK5" i="1" s="1"/>
  <c r="AI6" i="1"/>
  <c r="AK6" i="1" s="1"/>
  <c r="AI7" i="1"/>
  <c r="AK7" i="1" s="1"/>
  <c r="AI8" i="1"/>
  <c r="AK8" i="1" s="1"/>
  <c r="AI9" i="1"/>
  <c r="AK9" i="1" s="1"/>
  <c r="AI10" i="1"/>
  <c r="AI11" i="1"/>
  <c r="AI2" i="1"/>
  <c r="D32" i="1"/>
  <c r="D33" i="1"/>
  <c r="D34" i="1"/>
  <c r="D35" i="1"/>
  <c r="F35" i="1" s="1"/>
  <c r="D36" i="1"/>
  <c r="D37" i="1"/>
  <c r="D38" i="1"/>
  <c r="D39" i="1"/>
  <c r="D40" i="1"/>
  <c r="D41" i="1"/>
  <c r="D42" i="1"/>
  <c r="D43" i="1"/>
  <c r="D44" i="1"/>
  <c r="D45" i="1"/>
  <c r="D46" i="1"/>
  <c r="D47" i="1"/>
  <c r="C6" i="1"/>
  <c r="C5" i="1"/>
  <c r="C4" i="1"/>
  <c r="C3" i="1"/>
  <c r="D49" i="1" l="1"/>
  <c r="F36" i="1"/>
  <c r="F37" i="1" s="1"/>
  <c r="F38" i="1" s="1"/>
  <c r="F39" i="1" s="1"/>
  <c r="F40" i="1" s="1"/>
  <c r="F41" i="1" s="1"/>
  <c r="F42" i="1" s="1"/>
  <c r="F43" i="1" s="1"/>
</calcChain>
</file>

<file path=xl/sharedStrings.xml><?xml version="1.0" encoding="utf-8"?>
<sst xmlns="http://schemas.openxmlformats.org/spreadsheetml/2006/main" count="48" uniqueCount="43">
  <si>
    <t>time</t>
  </si>
  <si>
    <t>rainfall (cm)</t>
  </si>
  <si>
    <t>1-hr Uh (m^3/s/cm )</t>
  </si>
  <si>
    <t>Q6</t>
  </si>
  <si>
    <t>direct runoff</t>
  </si>
  <si>
    <t>time (h)</t>
  </si>
  <si>
    <t>rainfall excess</t>
  </si>
  <si>
    <t>UH 3hr</t>
  </si>
  <si>
    <t xml:space="preserve">Time [h] </t>
  </si>
  <si>
    <t xml:space="preserve">6-h cumu- lated rainfall [mm] </t>
  </si>
  <si>
    <r>
      <t>Streamflow [m</t>
    </r>
    <r>
      <rPr>
        <sz val="8"/>
        <color theme="1"/>
        <rFont val="CMR8"/>
      </rPr>
      <t xml:space="preserve">3 </t>
    </r>
    <r>
      <rPr>
        <sz val="12"/>
        <color theme="1"/>
        <rFont val="CMR12"/>
      </rPr>
      <t>s</t>
    </r>
    <r>
      <rPr>
        <sz val="8"/>
        <color theme="1"/>
        <rFont val="CMSY8"/>
      </rPr>
      <t>−</t>
    </r>
    <r>
      <rPr>
        <sz val="8"/>
        <color theme="1"/>
        <rFont val="CMR8"/>
      </rPr>
      <t xml:space="preserve">1 </t>
    </r>
    <r>
      <rPr>
        <sz val="12"/>
        <color theme="1"/>
        <rFont val="CMR12"/>
      </rPr>
      <t xml:space="preserve">] </t>
    </r>
  </si>
  <si>
    <t>UH 1-hr</t>
  </si>
  <si>
    <t>question 9</t>
  </si>
  <si>
    <t>question 11</t>
  </si>
  <si>
    <t>question 12</t>
  </si>
  <si>
    <t>2 hr UH</t>
  </si>
  <si>
    <t>2 hr SH</t>
  </si>
  <si>
    <t>3 hr lagged 2hr -SH</t>
  </si>
  <si>
    <t>unscaled 3-h UH</t>
  </si>
  <si>
    <t>3-hr UH</t>
  </si>
  <si>
    <t>question 13</t>
  </si>
  <si>
    <t>discharge</t>
  </si>
  <si>
    <t>Q due to P1</t>
  </si>
  <si>
    <t>Q due to P2</t>
  </si>
  <si>
    <t>Q due to P3</t>
  </si>
  <si>
    <t>Q due to P4</t>
  </si>
  <si>
    <t>Direct Runoff</t>
  </si>
  <si>
    <t xml:space="preserve">Year </t>
  </si>
  <si>
    <r>
      <t xml:space="preserve">Rainfall recharge </t>
    </r>
    <r>
      <rPr>
        <sz val="12"/>
        <color theme="1"/>
        <rFont val="CMSY10"/>
      </rPr>
      <t>×</t>
    </r>
    <r>
      <rPr>
        <sz val="12"/>
        <color theme="1"/>
        <rFont val="CMR12"/>
      </rPr>
      <t>10</t>
    </r>
    <r>
      <rPr>
        <sz val="8"/>
        <color theme="1"/>
        <rFont val="CMR8"/>
      </rPr>
      <t xml:space="preserve">6 </t>
    </r>
    <r>
      <rPr>
        <sz val="12"/>
        <color theme="1"/>
        <rFont val="CMR12"/>
      </rPr>
      <t>[m</t>
    </r>
    <r>
      <rPr>
        <sz val="8"/>
        <color theme="1"/>
        <rFont val="CMR8"/>
      </rPr>
      <t>3</t>
    </r>
    <r>
      <rPr>
        <sz val="12"/>
        <color theme="1"/>
        <rFont val="CMR12"/>
      </rPr>
      <t xml:space="preserve">] </t>
    </r>
  </si>
  <si>
    <r>
      <t xml:space="preserve">Stream flow recharge </t>
    </r>
    <r>
      <rPr>
        <sz val="12"/>
        <color theme="1"/>
        <rFont val="CMSY10"/>
      </rPr>
      <t>×</t>
    </r>
    <r>
      <rPr>
        <sz val="12"/>
        <color theme="1"/>
        <rFont val="CMR12"/>
      </rPr>
      <t>10</t>
    </r>
    <r>
      <rPr>
        <sz val="8"/>
        <color theme="1"/>
        <rFont val="CMR8"/>
      </rPr>
      <t xml:space="preserve">6 </t>
    </r>
    <r>
      <rPr>
        <sz val="12"/>
        <color theme="1"/>
        <rFont val="CMR12"/>
      </rPr>
      <t>[m</t>
    </r>
    <r>
      <rPr>
        <sz val="8"/>
        <color theme="1"/>
        <rFont val="CMR8"/>
      </rPr>
      <t>3</t>
    </r>
    <r>
      <rPr>
        <sz val="12"/>
        <color theme="1"/>
        <rFont val="CMR12"/>
      </rPr>
      <t xml:space="preserve">] </t>
    </r>
  </si>
  <si>
    <r>
      <t xml:space="preserve">Pumping </t>
    </r>
    <r>
      <rPr>
        <sz val="12"/>
        <color theme="1"/>
        <rFont val="CMSY10"/>
      </rPr>
      <t>×</t>
    </r>
    <r>
      <rPr>
        <sz val="12"/>
        <color theme="1"/>
        <rFont val="CMR12"/>
      </rPr>
      <t>10</t>
    </r>
    <r>
      <rPr>
        <sz val="8"/>
        <color theme="1"/>
        <rFont val="CMR8"/>
      </rPr>
      <t xml:space="preserve">6 </t>
    </r>
    <r>
      <rPr>
        <sz val="12"/>
        <color theme="1"/>
        <rFont val="CMR12"/>
      </rPr>
      <t>[m</t>
    </r>
    <r>
      <rPr>
        <sz val="8"/>
        <color theme="1"/>
        <rFont val="CMR8"/>
      </rPr>
      <t>3</t>
    </r>
    <r>
      <rPr>
        <sz val="12"/>
        <color theme="1"/>
        <rFont val="CMR12"/>
      </rPr>
      <t xml:space="preserve">] </t>
    </r>
  </si>
  <si>
    <r>
      <t xml:space="preserve">Evapo- transpiration </t>
    </r>
    <r>
      <rPr>
        <sz val="12"/>
        <color theme="1"/>
        <rFont val="CMSY10"/>
      </rPr>
      <t>×</t>
    </r>
    <r>
      <rPr>
        <sz val="12"/>
        <color theme="1"/>
        <rFont val="CMR12"/>
      </rPr>
      <t>10</t>
    </r>
    <r>
      <rPr>
        <sz val="8"/>
        <color theme="1"/>
        <rFont val="CMR8"/>
      </rPr>
      <t xml:space="preserve">6 </t>
    </r>
    <r>
      <rPr>
        <sz val="12"/>
        <color theme="1"/>
        <rFont val="CMR12"/>
      </rPr>
      <t>[m</t>
    </r>
    <r>
      <rPr>
        <sz val="8"/>
        <color theme="1"/>
        <rFont val="CMR8"/>
      </rPr>
      <t>3</t>
    </r>
    <r>
      <rPr>
        <sz val="12"/>
        <color theme="1"/>
        <rFont val="CMR12"/>
      </rPr>
      <t xml:space="preserve">] </t>
    </r>
  </si>
  <si>
    <t>Storage</t>
  </si>
  <si>
    <t>edited</t>
  </si>
  <si>
    <t>21.5 h from peak</t>
  </si>
  <si>
    <t>total</t>
  </si>
  <si>
    <t>effective rainfall</t>
  </si>
  <si>
    <t>phi = 1.06 mm/hr</t>
  </si>
  <si>
    <t>6 hr unit hydrograph</t>
  </si>
  <si>
    <t>6 hr S hydrograph</t>
  </si>
  <si>
    <t>12 hr lagged 6 hr S hydrograph</t>
  </si>
  <si>
    <t>unscaled 12 hr unit hydrograph</t>
  </si>
  <si>
    <t>12 hr unit hydrograph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</si>
</sst>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>
    <font>
      <sz val="12"/>
      <color theme="1"/>
      <name val="Calibri"/>
      <family val="2"/>
      <scheme val="minor"/>
    </font>
    <font>
      <sz val="12"/>
      <color theme="1"/>
      <name val="CMR12"/>
    </font>
    <font>
      <sz val="8"/>
      <color theme="1"/>
      <name val="CMR8"/>
    </font>
    <font>
      <sz val="8"/>
      <color theme="1"/>
      <name val="CMSY8"/>
    </font>
    <font>
      <sz val="12"/>
      <color rgb="FF000000"/>
      <name val="Calibri"/>
      <family val="2"/>
      <scheme val="minor"/>
    </font>
    <font>
      <sz val="12"/>
      <color rgb="FF000000"/>
      <name val="CMR12"/>
    </font>
    <font>
      <sz val="8"/>
      <name val="Calibri"/>
      <family val="2"/>
      <scheme val="minor"/>
    </font>
    <font>
      <sz val="12"/>
      <color theme="1"/>
      <name val="CMSY10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0" borderId="2" xfId="0" applyFont="1" applyBorder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4" fillId="0" borderId="0" xfId="0" applyFont="1"/>
    <xf numFmtId="0" fontId="1" fillId="2" borderId="0" xfId="0" applyFont="1" applyFill="1" applyAlignment="1"/>
    <xf numFmtId="0" fontId="5" fillId="0" borderId="0" xfId="0" applyFont="1"/>
    <xf numFmtId="0" fontId="1" fillId="3" borderId="3" xfId="0" applyFont="1" applyFill="1" applyBorder="1" applyAlignment="1"/>
    <xf numFmtId="0" fontId="0" fillId="3" borderId="3" xfId="0" applyFill="1" applyBorder="1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164" fontId="4" fillId="0" borderId="0" xfId="0" applyNumberFormat="1" applyFont="1"/>
    <xf numFmtId="164" fontId="1" fillId="0" borderId="0" xfId="0" applyNumberFormat="1" applyFont="1" applyAlignme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Sheet1!$X$2:$X$11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Sheet1!$AI$2:$AI$11</c:f>
              <c:numCache>
                <c:formatCode>General</c:formatCode>
                <c:ptCount val="10"/>
                <c:pt idx="0">
                  <c:v>0</c:v>
                </c:pt>
                <c:pt idx="1">
                  <c:v>0.28000000000000003</c:v>
                </c:pt>
                <c:pt idx="2">
                  <c:v>3.1100000000000003</c:v>
                </c:pt>
                <c:pt idx="3">
                  <c:v>8.77</c:v>
                </c:pt>
                <c:pt idx="4">
                  <c:v>13.02</c:v>
                </c:pt>
                <c:pt idx="5">
                  <c:v>15.85</c:v>
                </c:pt>
                <c:pt idx="6">
                  <c:v>17.270000000000003</c:v>
                </c:pt>
                <c:pt idx="7">
                  <c:v>17.270000000000003</c:v>
                </c:pt>
                <c:pt idx="8">
                  <c:v>17.270000000000003</c:v>
                </c:pt>
                <c:pt idx="9">
                  <c:v>17.270000000000003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7-2F44-843D-4A20BA540A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Sheet1!$W$3:$W$12</c:f>
              <c:numCache>
                <c:formatCode>General</c:formatCode>
                <c:ptCount val="10"/>
                <c:pt idx="9">
                  <c:v>11</c:v>
                </c:pt>
              </c:numCache>
            </c:numRef>
          </c:xVal>
          <c:yVal>
            <c:numRef>
              <c:f>Sheet1!$AI$3:$AI$12</c:f>
              <c:numCache>
                <c:formatCode>General</c:formatCode>
                <c:ptCount val="10"/>
                <c:pt idx="0">
                  <c:v>0.28000000000000003</c:v>
                </c:pt>
                <c:pt idx="1">
                  <c:v>3.1100000000000003</c:v>
                </c:pt>
                <c:pt idx="2">
                  <c:v>8.77</c:v>
                </c:pt>
                <c:pt idx="3">
                  <c:v>13.02</c:v>
                </c:pt>
                <c:pt idx="4">
                  <c:v>15.85</c:v>
                </c:pt>
                <c:pt idx="5">
                  <c:v>17.270000000000003</c:v>
                </c:pt>
                <c:pt idx="6">
                  <c:v>17.270000000000003</c:v>
                </c:pt>
                <c:pt idx="7">
                  <c:v>17.270000000000003</c:v>
                </c:pt>
                <c:pt idx="8">
                  <c:v>17.270000000000003</c:v>
                </c:pt>
                <c:pt idx="9">
                  <c:v>17.270000000000003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7-2F44-843D-4A20BA540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95872"/>
        <c:axId val="263006560"/>
      </c:scatterChart>
      <c:valAx>
        <c:axId val="2227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06560"/>
        <c:crosses val="autoZero"/>
        <c:crossBetween val="midCat"/>
      </c:valAx>
      <c:valAx>
        <c:axId val="2630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9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Sheet1!$I$2:$I$12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0.375</c:v>
                </c:pt>
                <c:pt idx="2">
                  <c:v>1.2106000000000001</c:v>
                </c:pt>
                <c:pt idx="3">
                  <c:v>6.6049500000000005</c:v>
                </c:pt>
                <c:pt idx="4">
                  <c:v>19.250050000000002</c:v>
                </c:pt>
                <c:pt idx="5">
                  <c:v>26.596200000000003</c:v>
                </c:pt>
                <c:pt idx="6">
                  <c:v>21.544099999999997</c:v>
                </c:pt>
                <c:pt idx="7">
                  <c:v>12.264000000000001</c:v>
                </c:pt>
                <c:pt idx="8">
                  <c:v>5.24315</c:v>
                </c:pt>
                <c:pt idx="9">
                  <c:v>0.53249999999999997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1-144F-A088-0A326FB23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64048"/>
        <c:axId val="465343712"/>
      </c:scatterChart>
      <c:valAx>
        <c:axId val="46676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43712"/>
        <c:crosses val="autoZero"/>
        <c:crossBetween val="midCat"/>
      </c:valAx>
      <c:valAx>
        <c:axId val="4653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6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Direct Runoff Hydrograph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Sheet1!$C$18:$C$28</c:f>
              <c:numCache>
                <c:formatCode>General</c:formatCode>
                <c:ptCount val="11"/>
                <c:pt idx="0">
                  <c:v>0</c:v>
                </c:pt>
                <c:pt idx="1">
                  <c:v>120</c:v>
                </c:pt>
                <c:pt idx="2">
                  <c:v>480</c:v>
                </c:pt>
                <c:pt idx="3">
                  <c:v>660</c:v>
                </c:pt>
                <c:pt idx="4">
                  <c:v>460</c:v>
                </c:pt>
                <c:pt idx="5">
                  <c:v>260</c:v>
                </c:pt>
                <c:pt idx="6">
                  <c:v>160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56-CB43-B27A-BBC1D0996627}"/>
            </c:ext>
          </c:extLst>
        </c:ser>
        <c:ser>
          <c:idx val="1"/>
          <c:order val="1"/>
          <c:tx>
            <c:v>3-hr unit Hydrograph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Sheet1!$A$18:$A$27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90</c:v>
                </c:pt>
                <c:pt idx="4">
                  <c:v>50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  <c:pt idx="8">
                  <c:v>5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56-CB43-B27A-BBC1D099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39200"/>
        <c:axId val="487656048"/>
      </c:scatterChart>
      <c:valAx>
        <c:axId val="4693392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6048"/>
        <c:crosses val="autoZero"/>
        <c:crossBetween val="midCat"/>
      </c:valAx>
      <c:valAx>
        <c:axId val="4876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3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2-hr UH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Sheet1!$A$59:$A$70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Sheet1!$B$59:$B$70</c:f>
              <c:numCache>
                <c:formatCode>General</c:formatCode>
                <c:ptCount val="12"/>
                <c:pt idx="0">
                  <c:v>0</c:v>
                </c:pt>
                <c:pt idx="1">
                  <c:v>0.19</c:v>
                </c:pt>
                <c:pt idx="2">
                  <c:v>2.4500000000000002</c:v>
                </c:pt>
                <c:pt idx="3">
                  <c:v>8.85</c:v>
                </c:pt>
                <c:pt idx="4">
                  <c:v>17.309999999999999</c:v>
                </c:pt>
                <c:pt idx="5">
                  <c:v>25.41</c:v>
                </c:pt>
                <c:pt idx="6">
                  <c:v>24.1</c:v>
                </c:pt>
                <c:pt idx="7">
                  <c:v>18.07</c:v>
                </c:pt>
                <c:pt idx="8">
                  <c:v>12.23</c:v>
                </c:pt>
                <c:pt idx="9">
                  <c:v>6.21</c:v>
                </c:pt>
                <c:pt idx="10">
                  <c:v>1.69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8D-8549-A9CF-49F8A756F71B}"/>
            </c:ext>
          </c:extLst>
        </c:ser>
        <c:ser>
          <c:idx val="1"/>
          <c:order val="1"/>
          <c:tx>
            <c:v>2-hr SH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Sheet1!$A$59:$A$73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Sheet1!$C$59:$C$73</c:f>
              <c:numCache>
                <c:formatCode>General</c:formatCode>
                <c:ptCount val="15"/>
                <c:pt idx="0">
                  <c:v>0</c:v>
                </c:pt>
                <c:pt idx="1">
                  <c:v>0.19</c:v>
                </c:pt>
                <c:pt idx="2">
                  <c:v>2.64</c:v>
                </c:pt>
                <c:pt idx="3">
                  <c:v>11.49</c:v>
                </c:pt>
                <c:pt idx="4">
                  <c:v>28.799999999999997</c:v>
                </c:pt>
                <c:pt idx="5">
                  <c:v>54.21</c:v>
                </c:pt>
                <c:pt idx="6">
                  <c:v>78.31</c:v>
                </c:pt>
                <c:pt idx="7">
                  <c:v>96.38</c:v>
                </c:pt>
                <c:pt idx="8">
                  <c:v>108.61</c:v>
                </c:pt>
                <c:pt idx="9">
                  <c:v>114.82000000000001</c:v>
                </c:pt>
                <c:pt idx="10">
                  <c:v>116.51</c:v>
                </c:pt>
                <c:pt idx="11">
                  <c:v>116.51</c:v>
                </c:pt>
                <c:pt idx="12">
                  <c:v>116.51</c:v>
                </c:pt>
                <c:pt idx="13">
                  <c:v>116.51</c:v>
                </c:pt>
                <c:pt idx="14">
                  <c:v>116.51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8D-8549-A9CF-49F8A756F71B}"/>
            </c:ext>
          </c:extLst>
        </c:ser>
        <c:ser>
          <c:idx val="2"/>
          <c:order val="2"/>
          <c:tx>
            <c:v>3-hr lagged 2-hr SH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Sheet1!$A$62:$A$73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xVal>
          <c:yVal>
            <c:numRef>
              <c:f>Sheet1!$D$62:$D$73</c:f>
              <c:numCache>
                <c:formatCode>General</c:formatCode>
                <c:ptCount val="12"/>
                <c:pt idx="0">
                  <c:v>0</c:v>
                </c:pt>
                <c:pt idx="1">
                  <c:v>0.19</c:v>
                </c:pt>
                <c:pt idx="2">
                  <c:v>2.64</c:v>
                </c:pt>
                <c:pt idx="3">
                  <c:v>11.49</c:v>
                </c:pt>
                <c:pt idx="4">
                  <c:v>28.799999999999997</c:v>
                </c:pt>
                <c:pt idx="5">
                  <c:v>54.21</c:v>
                </c:pt>
                <c:pt idx="6">
                  <c:v>78.31</c:v>
                </c:pt>
                <c:pt idx="7">
                  <c:v>96.38</c:v>
                </c:pt>
                <c:pt idx="8">
                  <c:v>108.61</c:v>
                </c:pt>
                <c:pt idx="9">
                  <c:v>114.82000000000001</c:v>
                </c:pt>
                <c:pt idx="10">
                  <c:v>116.51</c:v>
                </c:pt>
                <c:pt idx="11">
                  <c:v>116.51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8D-8549-A9CF-49F8A756F71B}"/>
            </c:ext>
          </c:extLst>
        </c:ser>
        <c:ser>
          <c:idx val="3"/>
          <c:order val="3"/>
          <c:tx>
            <c:v>3-hr UH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Sheet1!$A$59:$A$72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Sheet1!$F$59:$F$72</c:f>
              <c:numCache>
                <c:formatCode>0.00</c:formatCode>
                <c:ptCount val="14"/>
                <c:pt idx="0">
                  <c:v>0</c:v>
                </c:pt>
                <c:pt idx="1">
                  <c:v>6.3333333333333339E-2</c:v>
                </c:pt>
                <c:pt idx="2">
                  <c:v>0.88</c:v>
                </c:pt>
                <c:pt idx="3">
                  <c:v>3.83</c:v>
                </c:pt>
                <c:pt idx="4">
                  <c:v>9.5366666666666653</c:v>
                </c:pt>
                <c:pt idx="5">
                  <c:v>17.190000000000001</c:v>
                </c:pt>
                <c:pt idx="6">
                  <c:v>22.273333333333337</c:v>
                </c:pt>
                <c:pt idx="7">
                  <c:v>22.526666666666667</c:v>
                </c:pt>
                <c:pt idx="8">
                  <c:v>18.133333333333333</c:v>
                </c:pt>
                <c:pt idx="9">
                  <c:v>12.170000000000002</c:v>
                </c:pt>
                <c:pt idx="10">
                  <c:v>6.7100000000000035</c:v>
                </c:pt>
                <c:pt idx="11">
                  <c:v>2.6333333333333351</c:v>
                </c:pt>
                <c:pt idx="12">
                  <c:v>0.56333333333333258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8D-8549-A9CF-49F8A756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96592"/>
        <c:axId val="468074256"/>
      </c:scatterChart>
      <c:valAx>
        <c:axId val="467996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4256"/>
        <c:crosses val="autoZero"/>
        <c:crossBetween val="midCat"/>
      </c:valAx>
      <c:valAx>
        <c:axId val="46807425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9659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Sheet1!$A$84:$A$98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</c:numCache>
            </c:numRef>
          </c:xVal>
          <c:yVal>
            <c:numRef>
              <c:f>Sheet1!$B$84:$B$98</c:f>
              <c:numCache>
                <c:formatCode>General</c:formatCode>
                <c:ptCount val="15"/>
                <c:pt idx="0">
                  <c:v>70</c:v>
                </c:pt>
                <c:pt idx="1">
                  <c:v>66</c:v>
                </c:pt>
                <c:pt idx="2">
                  <c:v>100</c:v>
                </c:pt>
                <c:pt idx="3">
                  <c:v>150</c:v>
                </c:pt>
                <c:pt idx="4">
                  <c:v>225</c:v>
                </c:pt>
                <c:pt idx="5">
                  <c:v>300</c:v>
                </c:pt>
                <c:pt idx="6">
                  <c:v>250</c:v>
                </c:pt>
                <c:pt idx="7">
                  <c:v>220</c:v>
                </c:pt>
                <c:pt idx="8">
                  <c:v>200</c:v>
                </c:pt>
                <c:pt idx="9">
                  <c:v>180</c:v>
                </c:pt>
                <c:pt idx="10">
                  <c:v>150</c:v>
                </c:pt>
                <c:pt idx="11">
                  <c:v>130</c:v>
                </c:pt>
                <c:pt idx="12">
                  <c:v>100</c:v>
                </c:pt>
                <c:pt idx="13">
                  <c:v>70</c:v>
                </c:pt>
                <c:pt idx="14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B-244C-AED0-9E373F6BC1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Sheet1!$C$84:$C$99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</c:numCache>
            </c:numRef>
          </c:xVal>
          <c:yVal>
            <c:numRef>
              <c:f>Sheet1!$B$84:$B$99</c:f>
              <c:numCache>
                <c:formatCode>General</c:formatCode>
                <c:ptCount val="16"/>
                <c:pt idx="0">
                  <c:v>70</c:v>
                </c:pt>
                <c:pt idx="1">
                  <c:v>66</c:v>
                </c:pt>
                <c:pt idx="2">
                  <c:v>100</c:v>
                </c:pt>
                <c:pt idx="3">
                  <c:v>150</c:v>
                </c:pt>
                <c:pt idx="4">
                  <c:v>225</c:v>
                </c:pt>
                <c:pt idx="5">
                  <c:v>300</c:v>
                </c:pt>
                <c:pt idx="6">
                  <c:v>250</c:v>
                </c:pt>
                <c:pt idx="7">
                  <c:v>220</c:v>
                </c:pt>
                <c:pt idx="8">
                  <c:v>200</c:v>
                </c:pt>
                <c:pt idx="9">
                  <c:v>180</c:v>
                </c:pt>
                <c:pt idx="10">
                  <c:v>150</c:v>
                </c:pt>
                <c:pt idx="11">
                  <c:v>130</c:v>
                </c:pt>
                <c:pt idx="12">
                  <c:v>100</c:v>
                </c:pt>
                <c:pt idx="13">
                  <c:v>70</c:v>
                </c:pt>
                <c:pt idx="14">
                  <c:v>68</c:v>
                </c:pt>
                <c:pt idx="1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CB-244C-AED0-9E373F6BC10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Sheet1!$D$84:$D$96</c:f>
              <c:numCache>
                <c:formatCode>General</c:formatCode>
                <c:ptCount val="13"/>
                <c:pt idx="2">
                  <c:v>36.5</c:v>
                </c:pt>
                <c:pt idx="3">
                  <c:v>36.5</c:v>
                </c:pt>
                <c:pt idx="4">
                  <c:v>36.5</c:v>
                </c:pt>
                <c:pt idx="5">
                  <c:v>36.5</c:v>
                </c:pt>
                <c:pt idx="6">
                  <c:v>36.5</c:v>
                </c:pt>
                <c:pt idx="7">
                  <c:v>36.5</c:v>
                </c:pt>
                <c:pt idx="8">
                  <c:v>36.5</c:v>
                </c:pt>
                <c:pt idx="9">
                  <c:v>36.5</c:v>
                </c:pt>
                <c:pt idx="10">
                  <c:v>36.5</c:v>
                </c:pt>
                <c:pt idx="11">
                  <c:v>36.5</c:v>
                </c:pt>
                <c:pt idx="12">
                  <c:v>36.5</c:v>
                </c:pt>
              </c:numCache>
            </c:numRef>
          </c:xVal>
          <c:yVal>
            <c:numRef>
              <c:f>Sheet1!$E$84:$E$96</c:f>
              <c:numCache>
                <c:formatCode>General</c:formatCode>
                <c:ptCount val="13"/>
                <c:pt idx="2">
                  <c:v>100</c:v>
                </c:pt>
                <c:pt idx="3">
                  <c:v>150</c:v>
                </c:pt>
                <c:pt idx="4">
                  <c:v>225</c:v>
                </c:pt>
                <c:pt idx="5">
                  <c:v>250</c:v>
                </c:pt>
                <c:pt idx="6">
                  <c:v>220</c:v>
                </c:pt>
                <c:pt idx="7">
                  <c:v>200</c:v>
                </c:pt>
                <c:pt idx="8">
                  <c:v>180</c:v>
                </c:pt>
                <c:pt idx="9">
                  <c:v>150</c:v>
                </c:pt>
                <c:pt idx="10">
                  <c:v>130</c:v>
                </c:pt>
                <c:pt idx="11">
                  <c:v>100</c:v>
                </c:pt>
                <c:pt idx="12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CB-244C-AED0-9E373F6B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27216"/>
        <c:axId val="581864304"/>
      </c:scatterChart>
      <c:valAx>
        <c:axId val="6017272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64304"/>
        <c:crosses val="autoZero"/>
        <c:crossBetween val="midCat"/>
      </c:valAx>
      <c:valAx>
        <c:axId val="5818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2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 hr unit hydrograph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Sheet1!$A$31:$A$44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</c:numCache>
            </c:numRef>
          </c:xVal>
          <c:yVal>
            <c:numRef>
              <c:f>Sheet1!$F$31:$F$44</c:f>
              <c:numCache>
                <c:formatCode>0.000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5.4349999999999996</c:v>
                </c:pt>
                <c:pt idx="3">
                  <c:v>68.64</c:v>
                </c:pt>
                <c:pt idx="4">
                  <c:v>221.16086956521738</c:v>
                </c:pt>
                <c:pt idx="5">
                  <c:v>110.73291786389416</c:v>
                </c:pt>
                <c:pt idx="6">
                  <c:v>45.651835155502575</c:v>
                </c:pt>
                <c:pt idx="7">
                  <c:v>28.000017871565511</c:v>
                </c:pt>
                <c:pt idx="8">
                  <c:v>12.479502795577526</c:v>
                </c:pt>
                <c:pt idx="9">
                  <c:v>6.1445539008189316</c:v>
                </c:pt>
                <c:pt idx="10">
                  <c:v>4.3817260026568832</c:v>
                </c:pt>
                <c:pt idx="11">
                  <c:v>2.1939764300936639</c:v>
                </c:pt>
                <c:pt idx="12">
                  <c:v>1.558178450018199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1-4848-A69A-5A6C3C18E86A}"/>
            </c:ext>
          </c:extLst>
        </c:ser>
        <c:ser>
          <c:idx val="1"/>
          <c:order val="1"/>
          <c:tx>
            <c:v>6 hr S hydrograph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Sheet1!$A$31:$A$48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</c:numCache>
            </c:numRef>
          </c:xVal>
          <c:yVal>
            <c:numRef>
              <c:f>Sheet1!$G$31:$G$48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5.4349999999999996</c:v>
                </c:pt>
                <c:pt idx="3">
                  <c:v>74.075000000000003</c:v>
                </c:pt>
                <c:pt idx="4" formatCode="0.000">
                  <c:v>295.23586999999998</c:v>
                </c:pt>
                <c:pt idx="5" formatCode="0.000">
                  <c:v>405.96878700000002</c:v>
                </c:pt>
                <c:pt idx="6" formatCode="0.000">
                  <c:v>451.62062300000002</c:v>
                </c:pt>
                <c:pt idx="7" formatCode="0.000">
                  <c:v>479.62063999999998</c:v>
                </c:pt>
                <c:pt idx="8" formatCode="0.000">
                  <c:v>492.100143</c:v>
                </c:pt>
                <c:pt idx="9" formatCode="0.000">
                  <c:v>498.24469699999997</c:v>
                </c:pt>
                <c:pt idx="10" formatCode="0.000">
                  <c:v>502.62642299999999</c:v>
                </c:pt>
                <c:pt idx="11" formatCode="0.000">
                  <c:v>504.82040000000001</c:v>
                </c:pt>
                <c:pt idx="12" formatCode="0.000">
                  <c:v>506.378578</c:v>
                </c:pt>
                <c:pt idx="13" formatCode="0.000">
                  <c:v>506.378578</c:v>
                </c:pt>
                <c:pt idx="14" formatCode="0.000">
                  <c:v>506.378578</c:v>
                </c:pt>
                <c:pt idx="15" formatCode="0.000">
                  <c:v>506.378578</c:v>
                </c:pt>
                <c:pt idx="16" formatCode="0.000">
                  <c:v>506.378578</c:v>
                </c:pt>
                <c:pt idx="17" formatCode="0.000">
                  <c:v>506.378578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E1-4848-A69A-5A6C3C18E86A}"/>
            </c:ext>
          </c:extLst>
        </c:ser>
        <c:ser>
          <c:idx val="2"/>
          <c:order val="2"/>
          <c:tx>
            <c:v>12 hr lagged 6 hr unit hydrograph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Sheet1!$A$31:$A$48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</c:numCache>
            </c:numRef>
          </c:xVal>
          <c:yVal>
            <c:numRef>
              <c:f>Sheet1!$H$31:$H$48</c:f>
              <c:numCache>
                <c:formatCode>General</c:formatCode>
                <c:ptCount val="18"/>
                <c:pt idx="2">
                  <c:v>0</c:v>
                </c:pt>
                <c:pt idx="3">
                  <c:v>0</c:v>
                </c:pt>
                <c:pt idx="4" formatCode="0.000">
                  <c:v>5.4349999999999996</c:v>
                </c:pt>
                <c:pt idx="5" formatCode="0.000">
                  <c:v>74.075000000000003</c:v>
                </c:pt>
                <c:pt idx="6" formatCode="0.000">
                  <c:v>295.23586999999998</c:v>
                </c:pt>
                <c:pt idx="7" formatCode="0.000">
                  <c:v>405.96878700000002</c:v>
                </c:pt>
                <c:pt idx="8" formatCode="0.000">
                  <c:v>451.62062300000002</c:v>
                </c:pt>
                <c:pt idx="9" formatCode="0.000">
                  <c:v>479.62063999999998</c:v>
                </c:pt>
                <c:pt idx="10" formatCode="0.000">
                  <c:v>492.100143</c:v>
                </c:pt>
                <c:pt idx="11" formatCode="0.000">
                  <c:v>498.24469699999997</c:v>
                </c:pt>
                <c:pt idx="12" formatCode="0.000">
                  <c:v>502.62642299999999</c:v>
                </c:pt>
                <c:pt idx="13" formatCode="0.000">
                  <c:v>504.82040000000001</c:v>
                </c:pt>
                <c:pt idx="14" formatCode="0.000">
                  <c:v>506.378578</c:v>
                </c:pt>
                <c:pt idx="15" formatCode="0.000">
                  <c:v>506.378578</c:v>
                </c:pt>
                <c:pt idx="16" formatCode="0.000">
                  <c:v>506.378578</c:v>
                </c:pt>
                <c:pt idx="17" formatCode="0.000">
                  <c:v>506.378578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E1-4848-A69A-5A6C3C18E86A}"/>
            </c:ext>
          </c:extLst>
        </c:ser>
        <c:ser>
          <c:idx val="3"/>
          <c:order val="3"/>
          <c:tx>
            <c:v>12 hr unit hydrograph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Sheet1!$A$31:$A$44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</c:numCache>
            </c:numRef>
          </c:xVal>
          <c:yVal>
            <c:numRef>
              <c:f>Sheet1!$J$31:$J$45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 formatCode="0.0000">
                  <c:v>0.45291666666666663</c:v>
                </c:pt>
                <c:pt idx="3" formatCode="0.0000">
                  <c:v>6.1729166666666666</c:v>
                </c:pt>
                <c:pt idx="4" formatCode="0.0000">
                  <c:v>24.150072499999997</c:v>
                </c:pt>
                <c:pt idx="5" formatCode="0.0000">
                  <c:v>27.657815583333335</c:v>
                </c:pt>
                <c:pt idx="6" formatCode="0.0000">
                  <c:v>13.032062750000003</c:v>
                </c:pt>
                <c:pt idx="7" formatCode="0.0000">
                  <c:v>6.1376544166666633</c:v>
                </c:pt>
                <c:pt idx="8" formatCode="0.0000">
                  <c:v>3.3732933333333315</c:v>
                </c:pt>
                <c:pt idx="9" formatCode="0.0000">
                  <c:v>1.5520047499999994</c:v>
                </c:pt>
                <c:pt idx="10" formatCode="0.0000">
                  <c:v>0.8771899999999988</c:v>
                </c:pt>
                <c:pt idx="11" formatCode="0.0000">
                  <c:v>0.54797525000000269</c:v>
                </c:pt>
                <c:pt idx="12" formatCode="0.0000">
                  <c:v>0.31267958333333468</c:v>
                </c:pt>
                <c:pt idx="13" formatCode="0.0000">
                  <c:v>0.12984816666666651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E1-4848-A69A-5A6C3C18E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52800"/>
        <c:axId val="603418032"/>
      </c:scatterChart>
      <c:valAx>
        <c:axId val="6475528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18032"/>
        <c:crosses val="autoZero"/>
        <c:crossBetween val="midCat"/>
      </c:valAx>
      <c:valAx>
        <c:axId val="6034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661699</xdr:colOff>
      <xdr:row>1</xdr:row>
      <xdr:rowOff>28287</xdr:rowOff>
    </xdr:from>
    <xdr:to>
      <xdr:col>33</xdr:col>
      <xdr:colOff>298017</xdr:colOff>
      <xdr:row>14</xdr:row>
      <xdr:rowOff>144896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4C8537-6F34-6D49-9B1B-8A25BB323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458304</xdr:colOff>
      <xdr:row>1</xdr:row>
      <xdr:rowOff>8834</xdr:rowOff>
    </xdr:from>
    <xdr:to>
      <xdr:col>15</xdr:col>
      <xdr:colOff>60739</xdr:colOff>
      <xdr:row>14</xdr:row>
      <xdr:rowOff>167860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987AB6-6B93-DC4C-A94E-75FC0294C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690218</xdr:colOff>
      <xdr:row>13</xdr:row>
      <xdr:rowOff>41964</xdr:rowOff>
    </xdr:from>
    <xdr:to>
      <xdr:col>12</xdr:col>
      <xdr:colOff>82827</xdr:colOff>
      <xdr:row>27</xdr:row>
      <xdr:rowOff>2208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AAFF91-1003-B447-9DF1-648263353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20786</xdr:colOff>
      <xdr:row>58</xdr:row>
      <xdr:rowOff>16029</xdr:rowOff>
    </xdr:from>
    <xdr:to>
      <xdr:col>10</xdr:col>
      <xdr:colOff>404454</xdr:colOff>
      <xdr:row>80</xdr:row>
      <xdr:rowOff>44742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9C95E6-4A4A-A54C-816D-D29E91E89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1275564</xdr:colOff>
      <xdr:row>81</xdr:row>
      <xdr:rowOff>138906</xdr:rowOff>
    </xdr:from>
    <xdr:to>
      <xdr:col>10</xdr:col>
      <xdr:colOff>495543</xdr:colOff>
      <xdr:row>101</xdr:row>
      <xdr:rowOff>53253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ACA39-89A7-7944-B107-CB4EF105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1156529</xdr:colOff>
      <xdr:row>87</xdr:row>
      <xdr:rowOff>96013</xdr:rowOff>
    </xdr:from>
    <xdr:to>
      <xdr:col>11</xdr:col>
      <xdr:colOff>336743</xdr:colOff>
      <xdr:row>87</xdr:row>
      <xdr:rowOff>96212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FEDD717-7426-B743-8D6C-3A552E31A64B}"/>
            </a:ext>
          </a:extLst>
        </xdr:cNvPr>
        <xdr:cNvCxnSpPr/>
      </xdr:nvCxnSpPr>
      <xdr:spPr>
        <a:xfrm>
          <a:off x="11617663" y="16300515"/>
          <a:ext cx="3190970" cy="19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623901</xdr:colOff>
      <xdr:row>32</xdr:row>
      <xdr:rowOff>71021</xdr:rowOff>
    </xdr:from>
    <xdr:to>
      <xdr:col>16</xdr:col>
      <xdr:colOff>239202</xdr:colOff>
      <xdr:row>46</xdr:row>
      <xdr:rowOff>52280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228F0EA-6BE6-1B44-9BF5-BEB43CF62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0.13035</cdr:x>
      <cdr:y>0.70275</cdr:y>
    </cdr:from>
    <cdr:to>
      <cdr:x>0.14168</cdr:x>
      <cdr:y>0.72294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651CB8FD-3064-C442-BD36-8CB2D7E26043}"/>
            </a:ext>
          </a:extLst>
        </cdr:cNvPr>
        <cdr:cNvSpPr/>
      </cdr:nvSpPr>
      <cdr:spPr>
        <a:xfrm xmlns:a="http://schemas.openxmlformats.org/drawingml/2006/main">
          <a:off x="979238" y="2716004"/>
          <a:ext cx="85139" cy="78044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0.80006</cdr:x>
      <cdr:y>0.64282</cdr:y>
    </cdr:from>
    <cdr:to>
      <cdr:x>0.81221</cdr:x>
      <cdr:y>0.66787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64DF50F8-479E-B04D-B523-2D2C0FA307FF}"/>
            </a:ext>
          </a:extLst>
        </cdr:cNvPr>
        <cdr:cNvSpPr/>
      </cdr:nvSpPr>
      <cdr:spPr>
        <a:xfrm xmlns:a="http://schemas.openxmlformats.org/drawingml/2006/main">
          <a:off x="6010579" y="2484376"/>
          <a:ext cx="91230" cy="96823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0.13568</cdr:x>
      <cdr:y>0.70679</cdr:y>
    </cdr:from>
    <cdr:to>
      <cdr:x>0.36721</cdr:x>
      <cdr:y>0.7487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4E675445-EF0D-7045-AB30-8C77FE42165C}"/>
            </a:ext>
          </a:extLst>
        </cdr:cNvPr>
        <cdr:cNvCxnSpPr/>
      </cdr:nvCxnSpPr>
      <cdr:spPr>
        <a:xfrm xmlns:a="http://schemas.openxmlformats.org/drawingml/2006/main">
          <a:off x="1397129" y="2701679"/>
          <a:ext cx="2384069" cy="16021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0.36074</cdr:x>
      <cdr:y>0.7323</cdr:y>
    </cdr:from>
    <cdr:to>
      <cdr:x>0.37288</cdr:x>
      <cdr:y>0.75735</cdr:y>
    </cdr:to>
    <cdr:sp macro="" textlink="">
      <cdr:nvSpPr>
        <cdr:cNvPr id="10" name="Oval 9">
          <a:extLst xmlns:a="http://schemas.openxmlformats.org/drawingml/2006/main">
            <a:ext uri="{FF2B5EF4-FFF2-40B4-BE49-F238E27FC236}">
              <a16:creationId xmlns:a16="http://schemas.microsoft.com/office/drawing/2014/main" id="{D0A8B37D-09A5-1145-84B1-8757C2684EEF}"/>
            </a:ext>
          </a:extLst>
        </cdr:cNvPr>
        <cdr:cNvSpPr/>
      </cdr:nvSpPr>
      <cdr:spPr>
        <a:xfrm xmlns:a="http://schemas.openxmlformats.org/drawingml/2006/main">
          <a:off x="3714522" y="2799200"/>
          <a:ext cx="125044" cy="95762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0.36958</cdr:x>
      <cdr:y>0.65569</cdr:y>
    </cdr:from>
    <cdr:to>
      <cdr:x>0.80373</cdr:x>
      <cdr:y>0.74657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BAC15E2C-3933-C24E-ACB3-8BDA0C429DE4}"/>
            </a:ext>
          </a:extLst>
        </cdr:cNvPr>
        <cdr:cNvCxnSpPr/>
      </cdr:nvCxnSpPr>
      <cdr:spPr>
        <a:xfrm xmlns:a="http://schemas.openxmlformats.org/drawingml/2006/main" flipV="1">
          <a:off x="3805622" y="2506373"/>
          <a:ext cx="4470471" cy="347378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3863C-3478-5548-8D39-7D37F3CE0D93}">
  <dimension ref="A1:AK115"/>
  <sheetViews>
    <sheetView tabSelected="1" topLeftCell="A15" zoomScale="103" zoomScaleNormal="176" workbookViewId="0">
      <selection activeCell="I31" sqref="I31"/>
    </sheetView>
  </sheetViews>
  <sheetFormatPr baseColWidth="10" defaultRowHeight="16"/>
  <cols>
    <col min="1" max="1" width="13" customWidth="1"/>
    <col min="2" max="2" width="29" customWidth="1"/>
    <col min="3" max="3" width="20.33203125" customWidth="1"/>
    <col min="4" max="4" width="17.6640625" customWidth="1"/>
    <col min="5" max="5" width="19.83203125" customWidth="1"/>
    <col min="6" max="6" width="17" customWidth="1"/>
    <col min="7" max="7" width="20.5" customWidth="1"/>
    <col min="8" max="8" width="28.5" customWidth="1"/>
    <col min="9" max="9" width="27.6640625" customWidth="1"/>
    <col min="10" max="10" width="22.33203125" customWidth="1"/>
  </cols>
  <sheetData>
    <row r="1" spans="1:37">
      <c r="A1" s="1" t="s">
        <v>12</v>
      </c>
      <c r="B1" t="s">
        <v>0</v>
      </c>
      <c r="C1" t="s">
        <v>1</v>
      </c>
      <c r="D1" t="s">
        <v>2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X1" t="s">
        <v>0</v>
      </c>
      <c r="Y1" t="s">
        <v>11</v>
      </c>
    </row>
    <row r="2" spans="1:37">
      <c r="B2">
        <v>0</v>
      </c>
      <c r="C2">
        <v>0</v>
      </c>
      <c r="D2">
        <v>0</v>
      </c>
      <c r="E2" s="12">
        <v>0</v>
      </c>
      <c r="I2">
        <f>SUM(E2:H2)</f>
        <v>0</v>
      </c>
      <c r="X2">
        <v>1</v>
      </c>
      <c r="Y2" s="6">
        <v>0</v>
      </c>
      <c r="AI2">
        <f>SUM(Y2:AH2)</f>
        <v>0</v>
      </c>
    </row>
    <row r="3" spans="1:37">
      <c r="B3">
        <v>1</v>
      </c>
      <c r="C3">
        <f>1.27-0.895</f>
        <v>0.375</v>
      </c>
      <c r="D3">
        <v>0.28000000000000003</v>
      </c>
      <c r="E3" s="12">
        <v>0.375</v>
      </c>
      <c r="F3" s="12">
        <v>0</v>
      </c>
      <c r="G3" s="12"/>
      <c r="H3" s="12"/>
      <c r="I3" s="12">
        <f t="shared" ref="I3:I12" si="0">SUM(E3:H3)</f>
        <v>0.375</v>
      </c>
      <c r="X3">
        <v>2</v>
      </c>
      <c r="Y3" s="6">
        <v>0.28000000000000003</v>
      </c>
      <c r="Z3" s="6">
        <v>0</v>
      </c>
      <c r="AI3">
        <f t="shared" ref="AI3:AI11" si="1">SUM(Y3:AH3)</f>
        <v>0.28000000000000003</v>
      </c>
      <c r="AJ3">
        <v>0</v>
      </c>
      <c r="AK3">
        <f>AI3-AJ3</f>
        <v>0.28000000000000003</v>
      </c>
    </row>
    <row r="4" spans="1:37">
      <c r="B4">
        <v>2</v>
      </c>
      <c r="C4">
        <f>2.54-0.895</f>
        <v>1.645</v>
      </c>
      <c r="D4">
        <v>2.83</v>
      </c>
      <c r="E4" s="12">
        <v>0.75</v>
      </c>
      <c r="F4" s="12">
        <v>0.46060000000000006</v>
      </c>
      <c r="G4" s="12">
        <v>0</v>
      </c>
      <c r="H4" s="12"/>
      <c r="I4" s="12">
        <f t="shared" si="0"/>
        <v>1.2106000000000001</v>
      </c>
      <c r="X4">
        <v>3</v>
      </c>
      <c r="Y4" s="6">
        <v>2.83</v>
      </c>
      <c r="Z4" s="6">
        <v>0.28000000000000003</v>
      </c>
      <c r="AA4" s="6">
        <v>0</v>
      </c>
      <c r="AI4">
        <f t="shared" si="1"/>
        <v>3.1100000000000003</v>
      </c>
      <c r="AJ4">
        <v>0.28000000000000003</v>
      </c>
      <c r="AK4">
        <f t="shared" ref="AK4:AK9" si="2">AI4-AJ4</f>
        <v>2.83</v>
      </c>
    </row>
    <row r="5" spans="1:37">
      <c r="B5">
        <v>3</v>
      </c>
      <c r="C5">
        <f>3.84-0.895</f>
        <v>2.9449999999999998</v>
      </c>
      <c r="D5">
        <v>5.66</v>
      </c>
      <c r="E5" s="12">
        <v>1.125</v>
      </c>
      <c r="F5" s="12">
        <v>4.6553500000000003</v>
      </c>
      <c r="G5" s="12">
        <v>0.8246</v>
      </c>
      <c r="H5" s="12">
        <v>0</v>
      </c>
      <c r="I5" s="12">
        <f t="shared" si="0"/>
        <v>6.6049500000000005</v>
      </c>
      <c r="X5">
        <v>4</v>
      </c>
      <c r="Y5" s="6">
        <v>5.66</v>
      </c>
      <c r="Z5" s="6">
        <v>2.83</v>
      </c>
      <c r="AA5" s="6">
        <v>0.28000000000000003</v>
      </c>
      <c r="AB5" s="6">
        <v>0</v>
      </c>
      <c r="AI5">
        <f t="shared" si="1"/>
        <v>8.77</v>
      </c>
      <c r="AJ5">
        <v>3.1100000000000003</v>
      </c>
      <c r="AK5">
        <f t="shared" si="2"/>
        <v>5.6599999999999993</v>
      </c>
    </row>
    <row r="6" spans="1:37">
      <c r="B6">
        <v>4</v>
      </c>
      <c r="C6">
        <f>1.27-0.895</f>
        <v>0.375</v>
      </c>
      <c r="D6">
        <v>4.25</v>
      </c>
      <c r="E6" s="12">
        <v>1.5</v>
      </c>
      <c r="F6" s="12">
        <v>9.3107000000000006</v>
      </c>
      <c r="G6" s="12">
        <v>8.3343500000000006</v>
      </c>
      <c r="H6" s="12">
        <v>0.10500000000000001</v>
      </c>
      <c r="I6" s="12">
        <f t="shared" si="0"/>
        <v>19.250050000000002</v>
      </c>
      <c r="X6">
        <v>5</v>
      </c>
      <c r="Y6" s="6">
        <v>4.25</v>
      </c>
      <c r="Z6" s="6">
        <v>5.66</v>
      </c>
      <c r="AA6" s="6">
        <v>2.83</v>
      </c>
      <c r="AB6" s="6">
        <v>0.28000000000000003</v>
      </c>
      <c r="AC6" s="6">
        <v>0</v>
      </c>
      <c r="AI6">
        <f t="shared" si="1"/>
        <v>13.02</v>
      </c>
      <c r="AJ6">
        <v>8.77</v>
      </c>
      <c r="AK6">
        <f t="shared" si="2"/>
        <v>4.25</v>
      </c>
    </row>
    <row r="7" spans="1:37">
      <c r="B7">
        <v>5</v>
      </c>
      <c r="C7">
        <v>0</v>
      </c>
      <c r="D7">
        <v>2.83</v>
      </c>
      <c r="E7" s="12">
        <v>1.875</v>
      </c>
      <c r="F7" s="12">
        <v>6.99125</v>
      </c>
      <c r="G7" s="12">
        <v>16.668700000000001</v>
      </c>
      <c r="H7" s="12">
        <v>1.06125</v>
      </c>
      <c r="I7" s="12">
        <f t="shared" si="0"/>
        <v>26.596200000000003</v>
      </c>
      <c r="X7">
        <v>6</v>
      </c>
      <c r="Y7" s="6">
        <v>2.83</v>
      </c>
      <c r="Z7" s="6">
        <v>4.25</v>
      </c>
      <c r="AA7" s="6">
        <v>5.66</v>
      </c>
      <c r="AB7" s="6">
        <v>2.83</v>
      </c>
      <c r="AC7" s="6">
        <v>0.28000000000000003</v>
      </c>
      <c r="AD7" s="6">
        <v>0</v>
      </c>
      <c r="AI7">
        <f t="shared" si="1"/>
        <v>15.85</v>
      </c>
      <c r="AJ7">
        <v>13.02</v>
      </c>
      <c r="AK7">
        <f t="shared" si="2"/>
        <v>2.83</v>
      </c>
    </row>
    <row r="8" spans="1:37">
      <c r="B8">
        <v>6</v>
      </c>
      <c r="C8">
        <v>0</v>
      </c>
      <c r="D8">
        <v>1.42</v>
      </c>
      <c r="E8" s="12">
        <v>2.25</v>
      </c>
      <c r="F8" s="12">
        <v>4.6553500000000003</v>
      </c>
      <c r="G8" s="12">
        <v>12.516249999999999</v>
      </c>
      <c r="H8" s="12">
        <v>2.1225000000000001</v>
      </c>
      <c r="I8" s="12">
        <f t="shared" si="0"/>
        <v>21.544099999999997</v>
      </c>
      <c r="X8">
        <v>7</v>
      </c>
      <c r="Y8" s="6">
        <v>1.42</v>
      </c>
      <c r="Z8" s="6">
        <v>2.83</v>
      </c>
      <c r="AA8" s="6">
        <v>4.25</v>
      </c>
      <c r="AB8" s="6">
        <v>5.66</v>
      </c>
      <c r="AC8" s="6">
        <v>2.83</v>
      </c>
      <c r="AD8" s="6">
        <v>0.28000000000000003</v>
      </c>
      <c r="AE8" s="6">
        <v>0</v>
      </c>
      <c r="AI8">
        <f t="shared" si="1"/>
        <v>17.270000000000003</v>
      </c>
      <c r="AJ8">
        <v>15.85</v>
      </c>
      <c r="AK8">
        <f t="shared" si="2"/>
        <v>1.4200000000000035</v>
      </c>
    </row>
    <row r="9" spans="1:37">
      <c r="B9">
        <v>7</v>
      </c>
      <c r="F9" s="12">
        <v>2.3359000000000001</v>
      </c>
      <c r="G9" s="12">
        <v>8.3343500000000006</v>
      </c>
      <c r="H9" s="12">
        <v>1.59375</v>
      </c>
      <c r="I9" s="12">
        <f t="shared" si="0"/>
        <v>12.264000000000001</v>
      </c>
      <c r="X9">
        <v>8</v>
      </c>
      <c r="Z9" s="6">
        <v>1.42</v>
      </c>
      <c r="AA9" s="6">
        <v>2.83</v>
      </c>
      <c r="AB9" s="6">
        <v>4.25</v>
      </c>
      <c r="AC9" s="6">
        <v>5.66</v>
      </c>
      <c r="AD9" s="6">
        <v>2.83</v>
      </c>
      <c r="AE9" s="6">
        <v>0.28000000000000003</v>
      </c>
      <c r="AF9" s="6">
        <v>0</v>
      </c>
      <c r="AI9">
        <f t="shared" si="1"/>
        <v>17.270000000000003</v>
      </c>
      <c r="AJ9">
        <v>17.270000000000003</v>
      </c>
      <c r="AK9">
        <f t="shared" si="2"/>
        <v>0</v>
      </c>
    </row>
    <row r="10" spans="1:37">
      <c r="B10">
        <v>8</v>
      </c>
      <c r="F10" s="12"/>
      <c r="G10" s="12">
        <v>4.1818999999999997</v>
      </c>
      <c r="H10" s="12">
        <v>1.06125</v>
      </c>
      <c r="I10" s="12">
        <f t="shared" si="0"/>
        <v>5.24315</v>
      </c>
      <c r="X10">
        <v>9</v>
      </c>
      <c r="AA10" s="6">
        <v>1.42</v>
      </c>
      <c r="AB10" s="6">
        <v>2.83</v>
      </c>
      <c r="AC10" s="6">
        <v>4.25</v>
      </c>
      <c r="AD10" s="6">
        <v>5.66</v>
      </c>
      <c r="AE10" s="6">
        <v>2.83</v>
      </c>
      <c r="AF10" s="6">
        <v>0.28000000000000003</v>
      </c>
      <c r="AG10" s="6">
        <v>0</v>
      </c>
      <c r="AI10">
        <f t="shared" si="1"/>
        <v>17.270000000000003</v>
      </c>
      <c r="AJ10">
        <v>17.270000000000003</v>
      </c>
    </row>
    <row r="11" spans="1:37">
      <c r="B11">
        <v>9</v>
      </c>
      <c r="F11" s="12"/>
      <c r="G11" s="12"/>
      <c r="H11" s="12">
        <v>0.53249999999999997</v>
      </c>
      <c r="I11" s="12">
        <f t="shared" si="0"/>
        <v>0.53249999999999997</v>
      </c>
      <c r="X11">
        <v>10</v>
      </c>
      <c r="AB11" s="6">
        <v>1.42</v>
      </c>
      <c r="AC11" s="6">
        <v>2.83</v>
      </c>
      <c r="AD11" s="6">
        <v>4.25</v>
      </c>
      <c r="AE11" s="6">
        <v>5.66</v>
      </c>
      <c r="AF11" s="6">
        <v>2.83</v>
      </c>
      <c r="AG11" s="6">
        <v>0.28000000000000003</v>
      </c>
      <c r="AH11" s="6">
        <v>0</v>
      </c>
      <c r="AI11">
        <f t="shared" si="1"/>
        <v>17.270000000000003</v>
      </c>
      <c r="AJ11">
        <v>17.270000000000003</v>
      </c>
    </row>
    <row r="12" spans="1:37">
      <c r="B12">
        <v>10</v>
      </c>
      <c r="F12" s="12"/>
      <c r="G12" s="12"/>
      <c r="H12" s="12">
        <v>0</v>
      </c>
      <c r="I12" s="12">
        <f t="shared" si="0"/>
        <v>0</v>
      </c>
      <c r="W12">
        <v>11</v>
      </c>
      <c r="AB12" s="6">
        <v>1.42</v>
      </c>
      <c r="AC12" s="6">
        <v>2.83</v>
      </c>
      <c r="AD12" s="6">
        <v>4.25</v>
      </c>
      <c r="AE12" s="6">
        <v>5.66</v>
      </c>
      <c r="AF12" s="6">
        <v>2.83</v>
      </c>
      <c r="AG12" s="6">
        <v>0.28000000000000003</v>
      </c>
      <c r="AI12">
        <v>17.270000000000003</v>
      </c>
    </row>
    <row r="13" spans="1:37">
      <c r="B13">
        <v>11</v>
      </c>
      <c r="W13">
        <v>12</v>
      </c>
      <c r="AC13" s="6">
        <v>1.42</v>
      </c>
      <c r="AD13" s="6">
        <v>2.83</v>
      </c>
      <c r="AE13" s="6">
        <v>4.25</v>
      </c>
      <c r="AF13" s="6">
        <v>5.66</v>
      </c>
      <c r="AG13" s="6">
        <v>2.83</v>
      </c>
    </row>
    <row r="14" spans="1:37">
      <c r="T14">
        <v>13</v>
      </c>
      <c r="AA14" s="6">
        <v>1.42</v>
      </c>
      <c r="AB14" s="6">
        <v>2.83</v>
      </c>
      <c r="AC14" s="6">
        <v>4.25</v>
      </c>
      <c r="AD14" s="6">
        <v>5.66</v>
      </c>
    </row>
    <row r="15" spans="1:37">
      <c r="T15">
        <v>14</v>
      </c>
      <c r="AB15" s="6">
        <v>1.42</v>
      </c>
      <c r="AC15" s="6">
        <v>2.83</v>
      </c>
      <c r="AD15" s="6">
        <v>4.25</v>
      </c>
    </row>
    <row r="16" spans="1:37" s="1" customFormat="1">
      <c r="AC16" s="6">
        <v>1.42</v>
      </c>
      <c r="AD16" s="6">
        <v>2.83</v>
      </c>
    </row>
    <row r="17" spans="1:30">
      <c r="A17" t="s">
        <v>5</v>
      </c>
      <c r="B17" t="s">
        <v>6</v>
      </c>
      <c r="C17" t="s">
        <v>4</v>
      </c>
      <c r="D17" t="s">
        <v>7</v>
      </c>
      <c r="AD17" s="6">
        <v>1.42</v>
      </c>
    </row>
    <row r="18" spans="1:30">
      <c r="A18">
        <v>0</v>
      </c>
      <c r="B18">
        <v>0</v>
      </c>
      <c r="C18">
        <v>0</v>
      </c>
      <c r="D18">
        <v>0</v>
      </c>
    </row>
    <row r="19" spans="1:30">
      <c r="A19">
        <v>3</v>
      </c>
      <c r="B19">
        <v>2</v>
      </c>
      <c r="C19">
        <v>120</v>
      </c>
      <c r="D19">
        <v>60</v>
      </c>
    </row>
    <row r="20" spans="1:30">
      <c r="A20">
        <v>6</v>
      </c>
      <c r="B20">
        <v>4</v>
      </c>
      <c r="C20">
        <v>480</v>
      </c>
      <c r="D20">
        <v>120</v>
      </c>
    </row>
    <row r="21" spans="1:30">
      <c r="A21">
        <v>9</v>
      </c>
      <c r="C21">
        <v>660</v>
      </c>
      <c r="D21">
        <v>90</v>
      </c>
    </row>
    <row r="22" spans="1:30">
      <c r="A22">
        <v>12</v>
      </c>
      <c r="C22">
        <v>460</v>
      </c>
      <c r="D22">
        <v>50</v>
      </c>
    </row>
    <row r="23" spans="1:30">
      <c r="A23">
        <v>15</v>
      </c>
      <c r="C23">
        <v>260</v>
      </c>
      <c r="D23">
        <v>30</v>
      </c>
    </row>
    <row r="24" spans="1:30">
      <c r="A24">
        <v>18</v>
      </c>
      <c r="C24">
        <v>160</v>
      </c>
      <c r="D24">
        <v>20</v>
      </c>
    </row>
    <row r="25" spans="1:30">
      <c r="A25">
        <v>21</v>
      </c>
      <c r="C25">
        <v>100</v>
      </c>
      <c r="D25">
        <v>10</v>
      </c>
    </row>
    <row r="26" spans="1:30">
      <c r="A26">
        <v>24</v>
      </c>
      <c r="C26">
        <v>50</v>
      </c>
      <c r="D26">
        <v>5</v>
      </c>
    </row>
    <row r="27" spans="1:30">
      <c r="A27">
        <v>27</v>
      </c>
      <c r="C27">
        <v>20</v>
      </c>
      <c r="D27">
        <v>0</v>
      </c>
    </row>
    <row r="28" spans="1:30">
      <c r="A28">
        <v>30</v>
      </c>
      <c r="C28">
        <v>0</v>
      </c>
    </row>
    <row r="29" spans="1:30" s="2" customFormat="1">
      <c r="A29" s="2" t="s">
        <v>13</v>
      </c>
    </row>
    <row r="30" spans="1:30">
      <c r="A30" s="3" t="s">
        <v>8</v>
      </c>
      <c r="B30" s="3" t="s">
        <v>9</v>
      </c>
      <c r="C30" s="3" t="s">
        <v>10</v>
      </c>
      <c r="D30" s="5" t="s">
        <v>4</v>
      </c>
      <c r="E30" s="5" t="s">
        <v>36</v>
      </c>
      <c r="F30" s="11" t="s">
        <v>38</v>
      </c>
      <c r="G30" s="5" t="s">
        <v>39</v>
      </c>
      <c r="H30" s="5" t="s">
        <v>40</v>
      </c>
      <c r="I30" s="5" t="s">
        <v>41</v>
      </c>
      <c r="J30" s="5" t="s">
        <v>42</v>
      </c>
      <c r="L30">
        <v>0</v>
      </c>
      <c r="M30" s="3"/>
      <c r="N30" s="3"/>
      <c r="Z30">
        <f>SUM(L30:Y30)</f>
        <v>0</v>
      </c>
    </row>
    <row r="31" spans="1:30">
      <c r="A31" s="4">
        <v>0</v>
      </c>
      <c r="B31" s="4">
        <v>0</v>
      </c>
      <c r="C31" s="4">
        <v>153</v>
      </c>
      <c r="D31">
        <v>0</v>
      </c>
      <c r="E31" s="11">
        <v>0</v>
      </c>
      <c r="F31" s="4">
        <v>0</v>
      </c>
      <c r="G31" s="6">
        <v>0</v>
      </c>
      <c r="H31" s="5"/>
      <c r="I31" s="15">
        <f>G31-H31</f>
        <v>0</v>
      </c>
      <c r="J31">
        <f>I31/12</f>
        <v>0</v>
      </c>
      <c r="L31" s="4">
        <v>0</v>
      </c>
      <c r="M31" s="4">
        <v>0</v>
      </c>
      <c r="N31" s="4"/>
      <c r="Z31">
        <f t="shared" ref="Z31:Z43" si="3">SUM(L31:Y31)</f>
        <v>0</v>
      </c>
    </row>
    <row r="32" spans="1:30">
      <c r="A32" s="4">
        <v>6</v>
      </c>
      <c r="B32" s="4">
        <v>29.36</v>
      </c>
      <c r="C32" s="4">
        <v>113</v>
      </c>
      <c r="D32">
        <f t="shared" ref="D32:D48" si="4">C32-113</f>
        <v>0</v>
      </c>
      <c r="E32" s="11">
        <f>B32-6.36</f>
        <v>23</v>
      </c>
      <c r="F32" s="11">
        <v>0</v>
      </c>
      <c r="G32" s="6">
        <v>0</v>
      </c>
      <c r="H32" s="5"/>
      <c r="I32" s="15">
        <f t="shared" ref="I32:I48" si="5">G32-H32</f>
        <v>0</v>
      </c>
      <c r="J32">
        <f t="shared" ref="J32:J45" si="6">I32/12</f>
        <v>0</v>
      </c>
      <c r="L32" s="11">
        <v>5.4349999999999996</v>
      </c>
      <c r="M32" s="4">
        <v>0</v>
      </c>
      <c r="N32" s="4">
        <v>0</v>
      </c>
      <c r="Z32">
        <f t="shared" si="3"/>
        <v>5.4349999999999996</v>
      </c>
    </row>
    <row r="33" spans="1:26">
      <c r="A33" s="4">
        <v>12</v>
      </c>
      <c r="B33" s="4">
        <v>13.42</v>
      </c>
      <c r="C33" s="4">
        <v>238</v>
      </c>
      <c r="D33">
        <f t="shared" si="4"/>
        <v>125</v>
      </c>
      <c r="E33" s="11">
        <f t="shared" ref="E33:E35" si="7">B33-6.36</f>
        <v>7.06</v>
      </c>
      <c r="F33" s="11">
        <v>5.4349999999999996</v>
      </c>
      <c r="G33" s="6">
        <v>5.4349999999999996</v>
      </c>
      <c r="H33" s="4">
        <v>0</v>
      </c>
      <c r="I33" s="15">
        <f t="shared" si="5"/>
        <v>5.4349999999999996</v>
      </c>
      <c r="J33" s="16">
        <f t="shared" si="6"/>
        <v>0.45291666666666663</v>
      </c>
      <c r="L33" s="11">
        <v>68.64</v>
      </c>
      <c r="M33" s="11">
        <v>5.4349999999999996</v>
      </c>
      <c r="N33" s="4">
        <v>0</v>
      </c>
      <c r="O33">
        <v>0</v>
      </c>
      <c r="Z33">
        <f t="shared" si="3"/>
        <v>74.075000000000003</v>
      </c>
    </row>
    <row r="34" spans="1:26">
      <c r="A34" s="4">
        <v>18</v>
      </c>
      <c r="B34" s="4">
        <v>33.72</v>
      </c>
      <c r="C34" s="4">
        <v>1730</v>
      </c>
      <c r="D34">
        <f t="shared" si="4"/>
        <v>1617</v>
      </c>
      <c r="E34" s="11">
        <f t="shared" si="7"/>
        <v>27.36</v>
      </c>
      <c r="F34" s="11">
        <v>68.64</v>
      </c>
      <c r="G34" s="6">
        <v>74.075000000000003</v>
      </c>
      <c r="H34" s="4">
        <v>0</v>
      </c>
      <c r="I34" s="15">
        <f t="shared" si="5"/>
        <v>74.075000000000003</v>
      </c>
      <c r="J34" s="16">
        <f t="shared" si="6"/>
        <v>6.1729166666666666</v>
      </c>
      <c r="L34" s="11">
        <v>221.16086956521738</v>
      </c>
      <c r="M34" s="11">
        <v>68.64</v>
      </c>
      <c r="N34" s="11">
        <v>5.4349999999999996</v>
      </c>
      <c r="O34" s="4">
        <v>0</v>
      </c>
      <c r="P34">
        <v>0</v>
      </c>
      <c r="Z34">
        <f t="shared" si="3"/>
        <v>295.2358695652174</v>
      </c>
    </row>
    <row r="35" spans="1:26">
      <c r="A35" s="4">
        <v>24</v>
      </c>
      <c r="B35" s="4">
        <v>37.409999999999997</v>
      </c>
      <c r="C35" s="4">
        <v>5833</v>
      </c>
      <c r="D35">
        <f t="shared" si="4"/>
        <v>5720</v>
      </c>
      <c r="E35" s="11">
        <f t="shared" si="7"/>
        <v>31.049999999999997</v>
      </c>
      <c r="F35" s="11">
        <f>(D35-7.06*F34-27.36*F33-31.05*F32)/23</f>
        <v>221.16086956521738</v>
      </c>
      <c r="G35" s="14">
        <v>295.23586999999998</v>
      </c>
      <c r="H35" s="14">
        <v>5.4349999999999996</v>
      </c>
      <c r="I35" s="15">
        <f t="shared" si="5"/>
        <v>289.80086999999997</v>
      </c>
      <c r="J35" s="16">
        <f t="shared" si="6"/>
        <v>24.150072499999997</v>
      </c>
      <c r="L35" s="11">
        <v>110.73291786389416</v>
      </c>
      <c r="M35" s="11">
        <v>221.16086956521738</v>
      </c>
      <c r="N35" s="11">
        <v>68.64</v>
      </c>
      <c r="O35" s="11">
        <v>5.4349999999999996</v>
      </c>
      <c r="P35" s="4">
        <v>0</v>
      </c>
      <c r="Q35">
        <v>0</v>
      </c>
      <c r="Z35">
        <f t="shared" si="3"/>
        <v>405.9687874291115</v>
      </c>
    </row>
    <row r="36" spans="1:26">
      <c r="A36" s="4">
        <v>30</v>
      </c>
      <c r="B36" s="4">
        <v>0</v>
      </c>
      <c r="C36" s="4">
        <v>6268</v>
      </c>
      <c r="D36">
        <f t="shared" si="4"/>
        <v>6155</v>
      </c>
      <c r="E36" s="11">
        <v>0</v>
      </c>
      <c r="F36" s="11">
        <f t="shared" ref="F36:F43" si="8">(D36-7.06*F35-27.36*F34-31.05*F33)/23</f>
        <v>110.73291786389416</v>
      </c>
      <c r="G36" s="14">
        <v>405.96878700000002</v>
      </c>
      <c r="H36" s="14">
        <v>74.075000000000003</v>
      </c>
      <c r="I36" s="15">
        <f t="shared" si="5"/>
        <v>331.89378700000003</v>
      </c>
      <c r="J36" s="16">
        <f t="shared" si="6"/>
        <v>27.657815583333335</v>
      </c>
      <c r="L36" s="11">
        <v>45.651835155502575</v>
      </c>
      <c r="M36" s="11">
        <v>110.73291786389416</v>
      </c>
      <c r="N36" s="11">
        <v>221.16086956521738</v>
      </c>
      <c r="O36" s="11">
        <v>68.64</v>
      </c>
      <c r="P36" s="11">
        <v>5.4349999999999996</v>
      </c>
      <c r="Q36" s="4">
        <v>0</v>
      </c>
      <c r="R36">
        <v>0</v>
      </c>
      <c r="Z36">
        <f t="shared" si="3"/>
        <v>451.62062258461407</v>
      </c>
    </row>
    <row r="37" spans="1:26">
      <c r="A37" s="4">
        <v>36</v>
      </c>
      <c r="B37" s="4">
        <v>0</v>
      </c>
      <c r="C37" s="4">
        <v>10127</v>
      </c>
      <c r="D37">
        <f t="shared" si="4"/>
        <v>10014</v>
      </c>
      <c r="E37" s="11"/>
      <c r="F37" s="11">
        <f t="shared" si="8"/>
        <v>45.651835155502575</v>
      </c>
      <c r="G37" s="14">
        <v>451.62062300000002</v>
      </c>
      <c r="H37" s="14">
        <v>295.23586999999998</v>
      </c>
      <c r="I37" s="15">
        <f t="shared" si="5"/>
        <v>156.38475300000005</v>
      </c>
      <c r="J37" s="16">
        <f t="shared" si="6"/>
        <v>13.032062750000003</v>
      </c>
      <c r="L37" s="11">
        <v>28.000017871565511</v>
      </c>
      <c r="M37" s="11">
        <v>45.651835155502575</v>
      </c>
      <c r="N37" s="11">
        <v>110.73291786389416</v>
      </c>
      <c r="O37" s="11">
        <v>221.16086956521738</v>
      </c>
      <c r="P37" s="11">
        <v>68.64</v>
      </c>
      <c r="Q37" s="11">
        <v>5.4349999999999996</v>
      </c>
      <c r="R37" s="4">
        <v>0</v>
      </c>
      <c r="S37">
        <v>0</v>
      </c>
      <c r="Z37">
        <f t="shared" si="3"/>
        <v>479.62064045617961</v>
      </c>
    </row>
    <row r="38" spans="1:26">
      <c r="A38" s="4">
        <v>42</v>
      </c>
      <c r="B38" s="4">
        <v>0</v>
      </c>
      <c r="C38" s="4">
        <v>10976</v>
      </c>
      <c r="D38">
        <f t="shared" si="4"/>
        <v>10863</v>
      </c>
      <c r="E38" s="11"/>
      <c r="F38" s="11">
        <f t="shared" si="8"/>
        <v>28.000017871565511</v>
      </c>
      <c r="G38" s="14">
        <v>479.62063999999998</v>
      </c>
      <c r="H38" s="14">
        <v>405.96878700000002</v>
      </c>
      <c r="I38" s="15">
        <f t="shared" si="5"/>
        <v>73.65185299999996</v>
      </c>
      <c r="J38" s="16">
        <f t="shared" si="6"/>
        <v>6.1376544166666633</v>
      </c>
      <c r="L38" s="11">
        <v>12.479502795577526</v>
      </c>
      <c r="M38" s="11">
        <v>28.000017871565511</v>
      </c>
      <c r="N38" s="11">
        <v>45.651835155502575</v>
      </c>
      <c r="O38" s="11">
        <v>110.73291786389416</v>
      </c>
      <c r="P38" s="11">
        <v>221.16086956521738</v>
      </c>
      <c r="Q38" s="11">
        <v>68.64</v>
      </c>
      <c r="R38" s="11">
        <v>5.4349999999999996</v>
      </c>
      <c r="S38" s="4">
        <v>0</v>
      </c>
      <c r="T38">
        <v>0</v>
      </c>
      <c r="Z38">
        <f t="shared" si="3"/>
        <v>492.10014325175717</v>
      </c>
    </row>
    <row r="39" spans="1:26">
      <c r="A39" s="4">
        <v>48</v>
      </c>
      <c r="B39" s="4">
        <v>0</v>
      </c>
      <c r="C39" s="4">
        <v>5285</v>
      </c>
      <c r="D39">
        <f t="shared" si="4"/>
        <v>5172</v>
      </c>
      <c r="E39" s="11"/>
      <c r="F39" s="11">
        <f t="shared" si="8"/>
        <v>12.479502795577526</v>
      </c>
      <c r="G39" s="14">
        <v>492.100143</v>
      </c>
      <c r="H39" s="14">
        <v>451.62062300000002</v>
      </c>
      <c r="I39" s="15">
        <f t="shared" si="5"/>
        <v>40.47951999999998</v>
      </c>
      <c r="J39" s="16">
        <f t="shared" si="6"/>
        <v>3.3732933333333315</v>
      </c>
      <c r="L39" s="11">
        <v>6.1445539008189316</v>
      </c>
      <c r="M39" s="11">
        <v>12.479502795577526</v>
      </c>
      <c r="N39" s="11">
        <v>28.000017871565511</v>
      </c>
      <c r="O39" s="11">
        <v>45.651835155502575</v>
      </c>
      <c r="P39" s="11">
        <v>110.73291786389416</v>
      </c>
      <c r="Q39" s="11">
        <v>221.16086956521738</v>
      </c>
      <c r="R39" s="11">
        <v>68.64</v>
      </c>
      <c r="S39" s="11">
        <v>5.4349999999999996</v>
      </c>
      <c r="T39" s="4">
        <v>0</v>
      </c>
      <c r="U39">
        <v>0</v>
      </c>
      <c r="Z39">
        <f t="shared" si="3"/>
        <v>498.24469715257607</v>
      </c>
    </row>
    <row r="40" spans="1:26">
      <c r="A40" s="4">
        <v>54</v>
      </c>
      <c r="B40" s="4">
        <v>0</v>
      </c>
      <c r="C40" s="4">
        <v>2526</v>
      </c>
      <c r="D40">
        <f t="shared" si="4"/>
        <v>2413</v>
      </c>
      <c r="E40" s="11"/>
      <c r="F40" s="11">
        <f t="shared" si="8"/>
        <v>6.1445539008189316</v>
      </c>
      <c r="G40" s="14">
        <v>498.24469699999997</v>
      </c>
      <c r="H40" s="14">
        <v>479.62063999999998</v>
      </c>
      <c r="I40" s="15">
        <f t="shared" si="5"/>
        <v>18.624056999999993</v>
      </c>
      <c r="J40" s="16">
        <f t="shared" si="6"/>
        <v>1.5520047499999994</v>
      </c>
      <c r="L40" s="11">
        <v>4.3817260026568832</v>
      </c>
      <c r="M40" s="11">
        <v>6.1445539008189316</v>
      </c>
      <c r="N40" s="11">
        <v>12.479502795577526</v>
      </c>
      <c r="O40" s="11">
        <v>28.000017871565511</v>
      </c>
      <c r="P40" s="11">
        <v>45.651835155502575</v>
      </c>
      <c r="Q40" s="11">
        <v>110.73291786389416</v>
      </c>
      <c r="R40" s="11">
        <v>221.16086956521738</v>
      </c>
      <c r="S40" s="11">
        <v>68.64</v>
      </c>
      <c r="T40" s="11">
        <v>5.4349999999999996</v>
      </c>
      <c r="U40" s="4">
        <v>0</v>
      </c>
      <c r="V40">
        <v>0</v>
      </c>
      <c r="Z40">
        <f t="shared" si="3"/>
        <v>502.626423155233</v>
      </c>
    </row>
    <row r="41" spans="1:26">
      <c r="A41" s="4">
        <v>60</v>
      </c>
      <c r="B41" s="4">
        <v>0</v>
      </c>
      <c r="C41" s="4">
        <v>1468</v>
      </c>
      <c r="D41">
        <f t="shared" si="4"/>
        <v>1355</v>
      </c>
      <c r="E41" s="11"/>
      <c r="F41" s="11">
        <f t="shared" si="8"/>
        <v>4.3817260026568832</v>
      </c>
      <c r="G41" s="14">
        <v>502.62642299999999</v>
      </c>
      <c r="H41" s="14">
        <v>492.100143</v>
      </c>
      <c r="I41" s="15">
        <f t="shared" si="5"/>
        <v>10.526279999999986</v>
      </c>
      <c r="J41" s="16">
        <f t="shared" si="6"/>
        <v>0.8771899999999988</v>
      </c>
      <c r="L41" s="11">
        <v>2.1939764300936639</v>
      </c>
      <c r="M41" s="11">
        <v>4.3817260026568832</v>
      </c>
      <c r="N41" s="11">
        <v>6.1445539008189316</v>
      </c>
      <c r="O41" s="11">
        <v>12.479502795577526</v>
      </c>
      <c r="P41" s="11">
        <v>28.000017871565511</v>
      </c>
      <c r="Q41" s="11">
        <v>45.651835155502575</v>
      </c>
      <c r="R41" s="11">
        <v>110.73291786389416</v>
      </c>
      <c r="S41" s="11">
        <v>221.16086956521738</v>
      </c>
      <c r="T41" s="11">
        <v>68.64</v>
      </c>
      <c r="U41" s="11">
        <v>5.4349999999999996</v>
      </c>
      <c r="V41" s="4">
        <v>0</v>
      </c>
      <c r="W41">
        <v>0</v>
      </c>
      <c r="Z41">
        <f t="shared" si="3"/>
        <v>504.82039958532658</v>
      </c>
    </row>
    <row r="42" spans="1:26">
      <c r="A42" s="4">
        <v>66</v>
      </c>
      <c r="B42" s="4">
        <v>0</v>
      </c>
      <c r="C42" s="4">
        <v>750</v>
      </c>
      <c r="D42">
        <f t="shared" si="4"/>
        <v>637</v>
      </c>
      <c r="E42" s="11"/>
      <c r="F42" s="11">
        <f t="shared" si="8"/>
        <v>2.1939764300936639</v>
      </c>
      <c r="G42" s="14">
        <v>504.82040000000001</v>
      </c>
      <c r="H42" s="14">
        <v>498.24469699999997</v>
      </c>
      <c r="I42" s="15">
        <f t="shared" si="5"/>
        <v>6.5757030000000327</v>
      </c>
      <c r="J42" s="16">
        <f t="shared" si="6"/>
        <v>0.54797525000000269</v>
      </c>
      <c r="L42" s="11">
        <v>1.558178450018199</v>
      </c>
      <c r="M42" s="11">
        <v>2.1939764300936639</v>
      </c>
      <c r="N42" s="11">
        <v>4.3817260026568832</v>
      </c>
      <c r="O42" s="11">
        <v>6.1445539008189316</v>
      </c>
      <c r="P42" s="11">
        <v>12.479502795577526</v>
      </c>
      <c r="Q42" s="11">
        <v>28.000017871565511</v>
      </c>
      <c r="R42" s="11">
        <v>45.651835155502575</v>
      </c>
      <c r="S42" s="11">
        <v>110.73291786389416</v>
      </c>
      <c r="T42" s="11">
        <v>221.16086956521738</v>
      </c>
      <c r="U42" s="11">
        <v>68.64</v>
      </c>
      <c r="V42" s="11">
        <v>5.4349999999999996</v>
      </c>
      <c r="W42" s="4">
        <v>0</v>
      </c>
      <c r="X42">
        <v>0</v>
      </c>
      <c r="Z42">
        <f t="shared" si="3"/>
        <v>506.37857803534479</v>
      </c>
    </row>
    <row r="43" spans="1:26">
      <c r="A43" s="4">
        <v>72</v>
      </c>
      <c r="B43" s="4">
        <v>0</v>
      </c>
      <c r="C43" s="4">
        <v>475</v>
      </c>
      <c r="D43">
        <f t="shared" si="4"/>
        <v>362</v>
      </c>
      <c r="E43" s="11"/>
      <c r="F43" s="11">
        <f t="shared" si="8"/>
        <v>1.558178450018199</v>
      </c>
      <c r="G43" s="14">
        <v>506.378578</v>
      </c>
      <c r="H43" s="14">
        <v>502.62642299999999</v>
      </c>
      <c r="I43" s="15">
        <f t="shared" si="5"/>
        <v>3.7521550000000161</v>
      </c>
      <c r="J43" s="16">
        <f t="shared" si="6"/>
        <v>0.31267958333333468</v>
      </c>
      <c r="L43" s="11">
        <v>0</v>
      </c>
      <c r="M43" s="11">
        <v>1.558178450018199</v>
      </c>
      <c r="N43" s="11">
        <v>2.1939764300936639</v>
      </c>
      <c r="O43" s="11">
        <v>4.3817260026568832</v>
      </c>
      <c r="P43" s="11">
        <v>6.1445539008189316</v>
      </c>
      <c r="Q43" s="11">
        <v>12.479502795577526</v>
      </c>
      <c r="R43" s="11">
        <v>28.000017871565511</v>
      </c>
      <c r="S43" s="11">
        <v>45.651835155502575</v>
      </c>
      <c r="T43" s="11">
        <v>110.73291786389416</v>
      </c>
      <c r="U43" s="11">
        <v>221.16086956521738</v>
      </c>
      <c r="V43" s="11">
        <v>68.64</v>
      </c>
      <c r="W43" s="11">
        <v>5.4349999999999996</v>
      </c>
      <c r="X43" s="4">
        <v>0</v>
      </c>
      <c r="Y43">
        <v>0</v>
      </c>
      <c r="Z43">
        <f t="shared" si="3"/>
        <v>506.37857803534479</v>
      </c>
    </row>
    <row r="44" spans="1:26">
      <c r="A44" s="4">
        <v>78</v>
      </c>
      <c r="B44" s="4">
        <v>0</v>
      </c>
      <c r="C44" s="4">
        <v>312</v>
      </c>
      <c r="D44">
        <f t="shared" si="4"/>
        <v>199</v>
      </c>
      <c r="E44" s="11"/>
      <c r="F44" s="11">
        <v>0</v>
      </c>
      <c r="G44" s="14">
        <v>506.378578</v>
      </c>
      <c r="H44" s="14">
        <v>504.82040000000001</v>
      </c>
      <c r="I44" s="15">
        <f t="shared" si="5"/>
        <v>1.5581779999999981</v>
      </c>
      <c r="J44" s="16">
        <f t="shared" si="6"/>
        <v>0.12984816666666651</v>
      </c>
      <c r="M44" s="11">
        <v>0</v>
      </c>
      <c r="N44" s="11">
        <v>1.558178450018199</v>
      </c>
      <c r="O44" s="11">
        <v>2.1939764300936639</v>
      </c>
      <c r="P44" s="11">
        <v>4.3817260026568832</v>
      </c>
      <c r="Q44" s="11">
        <v>6.1445539008189316</v>
      </c>
      <c r="R44" s="11">
        <v>12.479502795577526</v>
      </c>
      <c r="S44" s="11">
        <v>28.000017871565511</v>
      </c>
      <c r="T44" s="11">
        <v>45.651835155502575</v>
      </c>
      <c r="U44" s="11">
        <v>110.73291786389416</v>
      </c>
      <c r="V44" s="11">
        <v>221.16086956521738</v>
      </c>
      <c r="W44" s="11">
        <v>68.64</v>
      </c>
      <c r="X44" s="11">
        <v>5.4349999999999996</v>
      </c>
      <c r="Y44" s="4">
        <v>0</v>
      </c>
    </row>
    <row r="45" spans="1:26">
      <c r="A45" s="4">
        <v>84</v>
      </c>
      <c r="B45" s="4">
        <v>0</v>
      </c>
      <c r="C45" s="4">
        <v>191</v>
      </c>
      <c r="D45">
        <f t="shared" si="4"/>
        <v>78</v>
      </c>
      <c r="E45" s="11"/>
      <c r="F45" s="11"/>
      <c r="G45" s="14">
        <v>506.378578</v>
      </c>
      <c r="H45" s="14">
        <v>506.378578</v>
      </c>
      <c r="I45" s="4">
        <f t="shared" si="5"/>
        <v>0</v>
      </c>
      <c r="J45">
        <f t="shared" si="6"/>
        <v>0</v>
      </c>
      <c r="M45" s="4"/>
      <c r="N45" s="11">
        <v>0</v>
      </c>
      <c r="O45" s="11">
        <v>1.558178450018199</v>
      </c>
      <c r="P45" s="11">
        <v>2.1939764300936639</v>
      </c>
      <c r="Q45" s="11">
        <v>4.3817260026568832</v>
      </c>
      <c r="R45" s="11">
        <v>6.1445539008189316</v>
      </c>
      <c r="S45" s="11">
        <v>12.479502795577526</v>
      </c>
      <c r="T45" s="11">
        <v>28.000017871565511</v>
      </c>
      <c r="U45" s="11">
        <v>45.651835155502575</v>
      </c>
      <c r="V45" s="11">
        <v>110.73291786389416</v>
      </c>
      <c r="W45" s="11">
        <v>221.16086956521738</v>
      </c>
      <c r="X45" s="11">
        <v>68.64</v>
      </c>
      <c r="Y45" s="11">
        <v>5.4349999999999996</v>
      </c>
    </row>
    <row r="46" spans="1:26">
      <c r="A46" s="4">
        <v>90</v>
      </c>
      <c r="B46" s="4">
        <v>0</v>
      </c>
      <c r="C46" s="4">
        <v>148</v>
      </c>
      <c r="D46">
        <f t="shared" si="4"/>
        <v>35</v>
      </c>
      <c r="E46" s="11"/>
      <c r="F46" s="11"/>
      <c r="G46" s="14">
        <v>506.378578</v>
      </c>
      <c r="H46" s="14">
        <v>506.378578</v>
      </c>
      <c r="I46" s="4">
        <f t="shared" si="5"/>
        <v>0</v>
      </c>
      <c r="J46" s="11"/>
      <c r="M46" s="4"/>
      <c r="N46" s="4"/>
      <c r="O46" s="11">
        <v>0</v>
      </c>
      <c r="P46" s="11">
        <v>1.558178450018199</v>
      </c>
      <c r="Q46" s="11">
        <v>2.1939764300936639</v>
      </c>
      <c r="R46" s="11">
        <v>4.3817260026568832</v>
      </c>
      <c r="S46" s="11">
        <v>6.1445539008189316</v>
      </c>
      <c r="T46" s="11">
        <v>12.479502795577526</v>
      </c>
      <c r="U46" s="11">
        <v>28.000017871565511</v>
      </c>
      <c r="V46" s="11">
        <v>45.651835155502575</v>
      </c>
      <c r="W46" s="11">
        <v>110.73291786389416</v>
      </c>
      <c r="X46" s="11">
        <v>221.16086956521738</v>
      </c>
      <c r="Y46" s="11">
        <v>68.64</v>
      </c>
    </row>
    <row r="47" spans="1:26">
      <c r="A47" s="4">
        <v>96</v>
      </c>
      <c r="B47" s="4">
        <v>0</v>
      </c>
      <c r="C47" s="4">
        <v>120</v>
      </c>
      <c r="D47">
        <f t="shared" si="4"/>
        <v>7</v>
      </c>
      <c r="E47" s="11"/>
      <c r="F47" s="11"/>
      <c r="G47" s="14">
        <v>506.378578</v>
      </c>
      <c r="H47" s="14">
        <v>506.378578</v>
      </c>
      <c r="I47" s="4">
        <f t="shared" si="5"/>
        <v>0</v>
      </c>
      <c r="J47" s="11"/>
      <c r="M47" s="4"/>
      <c r="N47" s="4"/>
      <c r="P47" s="11">
        <v>0</v>
      </c>
      <c r="Q47" s="11">
        <v>1.558178450018199</v>
      </c>
      <c r="R47" s="11">
        <v>2.1939764300936639</v>
      </c>
      <c r="S47" s="11">
        <v>4.3817260026568832</v>
      </c>
      <c r="T47" s="11">
        <v>6.1445539008189316</v>
      </c>
      <c r="U47" s="11">
        <v>12.479502795577526</v>
      </c>
      <c r="V47" s="11">
        <v>28.000017871565511</v>
      </c>
      <c r="W47" s="11">
        <v>45.651835155502575</v>
      </c>
      <c r="X47" s="11">
        <v>110.73291786389416</v>
      </c>
      <c r="Y47" s="11">
        <v>221.16086956521738</v>
      </c>
    </row>
    <row r="48" spans="1:26">
      <c r="A48" s="4">
        <v>102</v>
      </c>
      <c r="B48" s="4">
        <v>0</v>
      </c>
      <c r="C48" s="4">
        <v>113</v>
      </c>
      <c r="D48">
        <f t="shared" si="4"/>
        <v>0</v>
      </c>
      <c r="E48" s="11"/>
      <c r="F48" s="11"/>
      <c r="G48" s="14">
        <v>506.378578</v>
      </c>
      <c r="H48" s="14">
        <v>506.378578</v>
      </c>
      <c r="I48" s="4">
        <f t="shared" si="5"/>
        <v>0</v>
      </c>
      <c r="J48" s="11"/>
      <c r="M48" s="4"/>
      <c r="N48" s="4"/>
      <c r="Q48" s="11">
        <v>0</v>
      </c>
      <c r="R48" s="11">
        <v>1.558178450018199</v>
      </c>
      <c r="S48" s="11">
        <v>2.1939764300936639</v>
      </c>
      <c r="T48" s="11">
        <v>4.3817260026568832</v>
      </c>
      <c r="U48" s="11">
        <v>6.1445539008189316</v>
      </c>
      <c r="V48" s="11">
        <v>12.479502795577526</v>
      </c>
      <c r="W48" s="11">
        <v>28.000017871565511</v>
      </c>
      <c r="X48" s="11">
        <v>45.651835155502575</v>
      </c>
      <c r="Y48" s="11">
        <v>110.73291786389416</v>
      </c>
    </row>
    <row r="49" spans="1:25">
      <c r="A49" s="4"/>
      <c r="B49" s="7">
        <f>SUM(B32:B35)</f>
        <v>113.91</v>
      </c>
      <c r="C49" s="4"/>
      <c r="D49" s="1">
        <f>SUM(D33:D47)</f>
        <v>44752</v>
      </c>
      <c r="E49" s="13"/>
      <c r="F49" t="s">
        <v>37</v>
      </c>
      <c r="G49" s="14"/>
      <c r="H49" s="14"/>
      <c r="I49" s="4"/>
      <c r="J49" s="11"/>
      <c r="M49" s="4"/>
      <c r="N49" s="4"/>
      <c r="R49" s="11">
        <v>0</v>
      </c>
      <c r="S49" s="11">
        <v>1.558178450018199</v>
      </c>
      <c r="T49" s="11">
        <v>2.1939764300936639</v>
      </c>
      <c r="U49" s="11">
        <v>4.3817260026568832</v>
      </c>
      <c r="V49" s="11">
        <v>6.1445539008189316</v>
      </c>
      <c r="W49" s="11">
        <v>12.479502795577526</v>
      </c>
      <c r="X49" s="11">
        <v>28.000017871565511</v>
      </c>
      <c r="Y49" s="11">
        <v>45.651835155502575</v>
      </c>
    </row>
    <row r="50" spans="1:25">
      <c r="A50" s="4"/>
      <c r="B50" s="7"/>
      <c r="C50" s="4"/>
      <c r="D50" s="1"/>
      <c r="E50" s="13"/>
      <c r="G50" s="14"/>
      <c r="H50" s="14"/>
      <c r="I50" s="4"/>
      <c r="J50" s="11"/>
      <c r="M50" s="4"/>
      <c r="N50" s="4"/>
      <c r="R50" s="11"/>
      <c r="S50" s="11">
        <v>0</v>
      </c>
      <c r="T50" s="11">
        <v>1.558178450018199</v>
      </c>
      <c r="U50" s="11">
        <v>2.1939764300936639</v>
      </c>
      <c r="V50" s="11">
        <v>4.3817260026568832</v>
      </c>
      <c r="W50" s="11">
        <v>6.1445539008189316</v>
      </c>
      <c r="X50" s="11">
        <v>12.479502795577526</v>
      </c>
      <c r="Y50" s="11">
        <v>28.000017871565511</v>
      </c>
    </row>
    <row r="51" spans="1:25">
      <c r="A51" s="4"/>
      <c r="B51" s="7"/>
      <c r="C51" s="4"/>
      <c r="D51" s="1"/>
      <c r="E51" s="13"/>
      <c r="G51" s="14"/>
      <c r="H51" s="14"/>
      <c r="I51" s="15"/>
      <c r="J51" s="11"/>
      <c r="M51" s="4"/>
      <c r="N51" s="4"/>
      <c r="R51" s="11"/>
      <c r="T51" s="11">
        <v>0</v>
      </c>
      <c r="U51" s="11">
        <v>1.558178450018199</v>
      </c>
      <c r="V51" s="11">
        <v>2.1939764300936639</v>
      </c>
      <c r="W51" s="11">
        <v>4.3817260026568832</v>
      </c>
      <c r="X51" s="11">
        <v>6.1445539008189316</v>
      </c>
      <c r="Y51" s="11">
        <v>12.479502795577526</v>
      </c>
    </row>
    <row r="52" spans="1:25">
      <c r="A52" s="4"/>
      <c r="B52" s="7"/>
      <c r="C52" s="4"/>
      <c r="D52" s="1"/>
      <c r="E52" s="13"/>
      <c r="G52" s="14"/>
      <c r="H52" s="14"/>
      <c r="I52" s="15"/>
      <c r="J52" s="11"/>
      <c r="M52" s="4"/>
      <c r="N52" s="4"/>
      <c r="R52" s="11"/>
      <c r="U52" s="11">
        <v>0</v>
      </c>
      <c r="V52" s="11">
        <v>1.558178450018199</v>
      </c>
      <c r="W52" s="11">
        <v>2.1939764300936639</v>
      </c>
      <c r="X52" s="11">
        <v>4.3817260026568832</v>
      </c>
      <c r="Y52" s="11">
        <v>6.1445539008189316</v>
      </c>
    </row>
    <row r="53" spans="1:25">
      <c r="A53" s="4"/>
      <c r="B53" s="7"/>
      <c r="C53" s="4"/>
      <c r="D53" s="1"/>
      <c r="E53" s="13"/>
      <c r="G53" s="14"/>
      <c r="H53" s="14"/>
      <c r="I53" s="15"/>
      <c r="J53" s="11"/>
      <c r="M53" s="4"/>
      <c r="N53" s="4"/>
      <c r="R53" s="11"/>
      <c r="V53" s="11">
        <v>0</v>
      </c>
      <c r="W53" s="11">
        <v>1.558178450018199</v>
      </c>
      <c r="X53" s="11">
        <v>2.1939764300936639</v>
      </c>
      <c r="Y53" s="11">
        <v>4.3817260026568832</v>
      </c>
    </row>
    <row r="54" spans="1:25">
      <c r="A54" s="4"/>
      <c r="B54" s="7"/>
      <c r="C54" s="4"/>
      <c r="D54" s="1"/>
      <c r="E54" s="13"/>
      <c r="G54" s="14"/>
      <c r="H54" s="14"/>
      <c r="I54" s="15"/>
      <c r="J54" s="11"/>
      <c r="M54" s="4"/>
      <c r="N54" s="4"/>
      <c r="R54" s="11"/>
      <c r="W54" s="11">
        <v>0</v>
      </c>
      <c r="X54" s="11">
        <v>1.558178450018199</v>
      </c>
      <c r="Y54" s="11">
        <v>2.1939764300936639</v>
      </c>
    </row>
    <row r="55" spans="1:25">
      <c r="A55" s="4"/>
      <c r="B55" s="7"/>
      <c r="C55" s="4"/>
      <c r="D55" s="1"/>
      <c r="E55" s="13"/>
      <c r="G55" s="14"/>
      <c r="H55" s="14"/>
      <c r="I55" s="4"/>
      <c r="M55" s="4"/>
      <c r="N55" s="4"/>
      <c r="R55" s="11"/>
      <c r="X55" s="11">
        <v>0</v>
      </c>
      <c r="Y55" s="11">
        <v>1.558178450018199</v>
      </c>
    </row>
    <row r="56" spans="1:25">
      <c r="A56" s="4"/>
      <c r="B56" s="7"/>
      <c r="C56" s="4"/>
      <c r="D56" s="1"/>
      <c r="E56" s="13"/>
      <c r="G56" s="6"/>
      <c r="H56" s="14"/>
      <c r="M56" s="4"/>
      <c r="N56" s="4"/>
      <c r="R56" s="11"/>
      <c r="X56" s="11"/>
      <c r="Y56" s="11"/>
    </row>
    <row r="57" spans="1:25" s="1" customFormat="1">
      <c r="A57" s="7" t="s">
        <v>14</v>
      </c>
      <c r="B57" s="1" t="s">
        <v>33</v>
      </c>
      <c r="C57" s="7"/>
      <c r="E57" s="13"/>
      <c r="H57" s="14"/>
      <c r="Y57" s="11">
        <v>0</v>
      </c>
    </row>
    <row r="58" spans="1:25" s="10" customFormat="1">
      <c r="A58" s="9" t="s">
        <v>0</v>
      </c>
      <c r="B58" s="9" t="s">
        <v>15</v>
      </c>
      <c r="C58" s="9" t="s">
        <v>16</v>
      </c>
      <c r="D58" s="10" t="s">
        <v>17</v>
      </c>
      <c r="E58" s="10" t="s">
        <v>18</v>
      </c>
      <c r="F58" s="10" t="s">
        <v>19</v>
      </c>
      <c r="H58" s="14"/>
    </row>
    <row r="59" spans="1:25">
      <c r="A59" s="4">
        <v>0</v>
      </c>
      <c r="B59" s="4">
        <v>0</v>
      </c>
      <c r="C59">
        <v>0</v>
      </c>
      <c r="E59">
        <f t="shared" ref="E59:E72" si="9">C59-D59</f>
        <v>0</v>
      </c>
      <c r="F59" s="12">
        <f>E59/3</f>
        <v>0</v>
      </c>
      <c r="I59" s="4">
        <v>0</v>
      </c>
      <c r="K59" s="4"/>
      <c r="V59">
        <f>SUM(I59:U59)</f>
        <v>0</v>
      </c>
    </row>
    <row r="60" spans="1:25">
      <c r="A60" s="4">
        <v>1</v>
      </c>
      <c r="B60" s="4">
        <v>0.19</v>
      </c>
      <c r="C60">
        <v>0.19</v>
      </c>
      <c r="E60">
        <f t="shared" si="9"/>
        <v>0.19</v>
      </c>
      <c r="F60" s="12">
        <f t="shared" ref="F60:F72" si="10">E60/3</f>
        <v>6.3333333333333339E-2</v>
      </c>
      <c r="I60" s="4">
        <v>0.19</v>
      </c>
      <c r="J60" s="4">
        <v>0</v>
      </c>
      <c r="K60" s="4"/>
      <c r="L60" s="4"/>
      <c r="V60">
        <f t="shared" ref="V60:V71" si="11">SUM(I60:U60)</f>
        <v>0.19</v>
      </c>
    </row>
    <row r="61" spans="1:25">
      <c r="A61" s="4">
        <v>2</v>
      </c>
      <c r="B61" s="4">
        <v>2.4500000000000002</v>
      </c>
      <c r="C61">
        <v>2.64</v>
      </c>
      <c r="E61">
        <f t="shared" si="9"/>
        <v>2.64</v>
      </c>
      <c r="F61" s="12">
        <f t="shared" si="10"/>
        <v>0.88</v>
      </c>
      <c r="I61" s="4">
        <v>2.4500000000000002</v>
      </c>
      <c r="J61" s="4">
        <v>0.19</v>
      </c>
      <c r="K61" s="4">
        <v>0</v>
      </c>
      <c r="L61" s="4"/>
      <c r="M61" s="4"/>
      <c r="V61">
        <f t="shared" si="11"/>
        <v>2.64</v>
      </c>
    </row>
    <row r="62" spans="1:25">
      <c r="A62" s="4">
        <v>3</v>
      </c>
      <c r="B62" s="4">
        <v>8.85</v>
      </c>
      <c r="C62">
        <v>11.49</v>
      </c>
      <c r="D62">
        <v>0</v>
      </c>
      <c r="E62">
        <f t="shared" si="9"/>
        <v>11.49</v>
      </c>
      <c r="F62" s="12">
        <f t="shared" si="10"/>
        <v>3.83</v>
      </c>
      <c r="I62" s="4">
        <v>8.85</v>
      </c>
      <c r="J62" s="4">
        <v>2.4500000000000002</v>
      </c>
      <c r="K62" s="4">
        <v>0.19</v>
      </c>
      <c r="L62" s="4">
        <v>0</v>
      </c>
      <c r="M62" s="4"/>
      <c r="N62" s="4"/>
      <c r="V62">
        <f t="shared" si="11"/>
        <v>11.49</v>
      </c>
    </row>
    <row r="63" spans="1:25">
      <c r="A63" s="4">
        <v>4</v>
      </c>
      <c r="B63" s="4">
        <v>17.309999999999999</v>
      </c>
      <c r="C63">
        <v>28.799999999999997</v>
      </c>
      <c r="D63">
        <v>0.19</v>
      </c>
      <c r="E63">
        <f t="shared" si="9"/>
        <v>28.609999999999996</v>
      </c>
      <c r="F63" s="12">
        <f t="shared" si="10"/>
        <v>9.5366666666666653</v>
      </c>
      <c r="I63" s="4">
        <v>17.309999999999999</v>
      </c>
      <c r="J63" s="4">
        <v>8.85</v>
      </c>
      <c r="K63" s="4">
        <v>2.4500000000000002</v>
      </c>
      <c r="L63" s="4">
        <v>0.19</v>
      </c>
      <c r="M63" s="4">
        <v>0</v>
      </c>
      <c r="N63" s="4"/>
      <c r="O63" s="4"/>
      <c r="V63">
        <f t="shared" si="11"/>
        <v>28.799999999999997</v>
      </c>
    </row>
    <row r="64" spans="1:25">
      <c r="A64" s="4">
        <v>5</v>
      </c>
      <c r="B64" s="4">
        <v>25.41</v>
      </c>
      <c r="C64">
        <v>54.21</v>
      </c>
      <c r="D64">
        <v>2.64</v>
      </c>
      <c r="E64">
        <f t="shared" si="9"/>
        <v>51.57</v>
      </c>
      <c r="F64" s="12">
        <f t="shared" si="10"/>
        <v>17.190000000000001</v>
      </c>
      <c r="I64" s="4">
        <v>25.41</v>
      </c>
      <c r="J64" s="4">
        <v>17.309999999999999</v>
      </c>
      <c r="K64" s="4">
        <v>8.85</v>
      </c>
      <c r="L64" s="4">
        <v>2.4500000000000002</v>
      </c>
      <c r="M64" s="4">
        <v>0.19</v>
      </c>
      <c r="N64" s="4">
        <v>0</v>
      </c>
      <c r="O64" s="4"/>
      <c r="P64" s="4"/>
      <c r="V64">
        <f t="shared" si="11"/>
        <v>54.21</v>
      </c>
    </row>
    <row r="65" spans="1:23">
      <c r="A65" s="4">
        <v>6</v>
      </c>
      <c r="B65" s="4">
        <v>24.1</v>
      </c>
      <c r="C65">
        <v>78.31</v>
      </c>
      <c r="D65">
        <v>11.49</v>
      </c>
      <c r="E65">
        <f t="shared" si="9"/>
        <v>66.820000000000007</v>
      </c>
      <c r="F65" s="12">
        <f t="shared" si="10"/>
        <v>22.273333333333337</v>
      </c>
      <c r="I65" s="4">
        <v>24.1</v>
      </c>
      <c r="J65" s="4">
        <v>25.41</v>
      </c>
      <c r="K65" s="4">
        <v>17.309999999999999</v>
      </c>
      <c r="L65" s="4">
        <v>8.85</v>
      </c>
      <c r="M65" s="4">
        <v>2.4500000000000002</v>
      </c>
      <c r="N65" s="4">
        <v>0.19</v>
      </c>
      <c r="O65" s="4">
        <v>0</v>
      </c>
      <c r="P65" s="4"/>
      <c r="Q65" s="4"/>
      <c r="V65">
        <f t="shared" si="11"/>
        <v>78.31</v>
      </c>
    </row>
    <row r="66" spans="1:23">
      <c r="A66" s="4">
        <v>7</v>
      </c>
      <c r="B66" s="4">
        <v>18.07</v>
      </c>
      <c r="C66">
        <v>96.38</v>
      </c>
      <c r="D66">
        <v>28.799999999999997</v>
      </c>
      <c r="E66">
        <f t="shared" si="9"/>
        <v>67.58</v>
      </c>
      <c r="F66" s="12">
        <f t="shared" si="10"/>
        <v>22.526666666666667</v>
      </c>
      <c r="I66" s="4">
        <v>18.07</v>
      </c>
      <c r="J66" s="4">
        <v>24.1</v>
      </c>
      <c r="K66" s="4">
        <v>25.41</v>
      </c>
      <c r="L66" s="4">
        <v>17.309999999999999</v>
      </c>
      <c r="M66" s="4">
        <v>8.85</v>
      </c>
      <c r="N66" s="4">
        <v>2.4500000000000002</v>
      </c>
      <c r="O66" s="4">
        <v>0.19</v>
      </c>
      <c r="P66" s="4">
        <v>0</v>
      </c>
      <c r="Q66" s="4"/>
      <c r="R66" s="4"/>
      <c r="V66">
        <f t="shared" si="11"/>
        <v>96.38</v>
      </c>
    </row>
    <row r="67" spans="1:23">
      <c r="A67" s="4">
        <v>8</v>
      </c>
      <c r="B67" s="4">
        <v>12.23</v>
      </c>
      <c r="C67">
        <v>108.61</v>
      </c>
      <c r="D67">
        <v>54.21</v>
      </c>
      <c r="E67">
        <f t="shared" si="9"/>
        <v>54.4</v>
      </c>
      <c r="F67" s="12">
        <f t="shared" si="10"/>
        <v>18.133333333333333</v>
      </c>
      <c r="I67" s="4">
        <v>12.23</v>
      </c>
      <c r="J67" s="4">
        <v>18.07</v>
      </c>
      <c r="K67" s="4">
        <v>24.1</v>
      </c>
      <c r="L67" s="4">
        <v>25.41</v>
      </c>
      <c r="M67" s="4">
        <v>17.309999999999999</v>
      </c>
      <c r="N67" s="4">
        <v>8.85</v>
      </c>
      <c r="O67" s="4">
        <v>2.4500000000000002</v>
      </c>
      <c r="P67" s="4">
        <v>0.19</v>
      </c>
      <c r="Q67" s="4">
        <v>0</v>
      </c>
      <c r="R67" s="4"/>
      <c r="S67" s="4"/>
      <c r="V67">
        <f t="shared" si="11"/>
        <v>108.61</v>
      </c>
    </row>
    <row r="68" spans="1:23">
      <c r="A68" s="4">
        <v>9</v>
      </c>
      <c r="B68" s="4">
        <v>6.21</v>
      </c>
      <c r="C68">
        <v>114.82000000000001</v>
      </c>
      <c r="D68">
        <v>78.31</v>
      </c>
      <c r="E68">
        <f t="shared" si="9"/>
        <v>36.510000000000005</v>
      </c>
      <c r="F68" s="12">
        <f t="shared" si="10"/>
        <v>12.170000000000002</v>
      </c>
      <c r="I68" s="4">
        <v>6.21</v>
      </c>
      <c r="J68" s="4">
        <v>12.23</v>
      </c>
      <c r="K68" s="4">
        <v>18.07</v>
      </c>
      <c r="L68" s="4">
        <v>24.1</v>
      </c>
      <c r="M68" s="4">
        <v>25.41</v>
      </c>
      <c r="N68" s="4">
        <v>17.309999999999999</v>
      </c>
      <c r="O68" s="4">
        <v>8.85</v>
      </c>
      <c r="P68" s="4">
        <v>2.4500000000000002</v>
      </c>
      <c r="Q68" s="4">
        <v>0.19</v>
      </c>
      <c r="R68" s="4">
        <v>0</v>
      </c>
      <c r="S68" s="4"/>
      <c r="T68" s="8"/>
      <c r="V68">
        <f t="shared" si="11"/>
        <v>114.82000000000001</v>
      </c>
    </row>
    <row r="69" spans="1:23">
      <c r="A69" s="4">
        <v>10</v>
      </c>
      <c r="B69" s="4">
        <v>1.69</v>
      </c>
      <c r="C69">
        <v>116.51</v>
      </c>
      <c r="D69">
        <v>96.38</v>
      </c>
      <c r="E69">
        <f t="shared" si="9"/>
        <v>20.13000000000001</v>
      </c>
      <c r="F69" s="12">
        <f t="shared" si="10"/>
        <v>6.7100000000000035</v>
      </c>
      <c r="I69" s="4">
        <v>1.69</v>
      </c>
      <c r="J69" s="4">
        <v>6.21</v>
      </c>
      <c r="K69" s="4">
        <v>12.23</v>
      </c>
      <c r="L69" s="4">
        <v>18.07</v>
      </c>
      <c r="M69" s="4">
        <v>24.1</v>
      </c>
      <c r="N69" s="4">
        <v>25.41</v>
      </c>
      <c r="O69" s="4">
        <v>17.309999999999999</v>
      </c>
      <c r="P69" s="4">
        <v>8.85</v>
      </c>
      <c r="Q69" s="4">
        <v>2.4500000000000002</v>
      </c>
      <c r="R69" s="4">
        <v>0.19</v>
      </c>
      <c r="S69" s="4">
        <v>0</v>
      </c>
      <c r="T69" s="8"/>
      <c r="U69" s="8"/>
      <c r="V69">
        <f t="shared" si="11"/>
        <v>116.51</v>
      </c>
    </row>
    <row r="70" spans="1:23">
      <c r="A70" s="4">
        <v>11</v>
      </c>
      <c r="B70" s="4">
        <v>0</v>
      </c>
      <c r="C70">
        <v>116.51</v>
      </c>
      <c r="D70">
        <v>108.61</v>
      </c>
      <c r="E70">
        <f t="shared" si="9"/>
        <v>7.9000000000000057</v>
      </c>
      <c r="F70" s="12">
        <f t="shared" si="10"/>
        <v>2.6333333333333351</v>
      </c>
      <c r="I70" s="4">
        <v>0</v>
      </c>
      <c r="J70" s="4">
        <v>1.69</v>
      </c>
      <c r="K70" s="4">
        <v>6.21</v>
      </c>
      <c r="L70" s="4">
        <v>12.23</v>
      </c>
      <c r="M70" s="4">
        <v>18.07</v>
      </c>
      <c r="N70" s="4">
        <v>24.1</v>
      </c>
      <c r="O70" s="4">
        <v>25.41</v>
      </c>
      <c r="P70" s="4">
        <v>17.309999999999999</v>
      </c>
      <c r="Q70" s="4">
        <v>8.85</v>
      </c>
      <c r="R70" s="4">
        <v>2.4500000000000002</v>
      </c>
      <c r="S70" s="4">
        <v>0.19</v>
      </c>
      <c r="T70" s="4">
        <v>0</v>
      </c>
      <c r="U70" s="8"/>
      <c r="V70">
        <f t="shared" si="11"/>
        <v>116.51</v>
      </c>
    </row>
    <row r="71" spans="1:23">
      <c r="A71" s="4">
        <v>12</v>
      </c>
      <c r="C71">
        <v>116.51</v>
      </c>
      <c r="D71">
        <v>114.82000000000001</v>
      </c>
      <c r="E71">
        <f t="shared" si="9"/>
        <v>1.6899999999999977</v>
      </c>
      <c r="F71" s="12">
        <f t="shared" si="10"/>
        <v>0.56333333333333258</v>
      </c>
      <c r="J71" s="4">
        <v>0</v>
      </c>
      <c r="K71" s="4">
        <v>1.69</v>
      </c>
      <c r="L71" s="4">
        <v>6.21</v>
      </c>
      <c r="M71" s="4">
        <v>12.23</v>
      </c>
      <c r="N71" s="4">
        <v>18.07</v>
      </c>
      <c r="O71" s="4">
        <v>24.1</v>
      </c>
      <c r="P71" s="4">
        <v>25.41</v>
      </c>
      <c r="Q71" s="4">
        <v>17.309999999999999</v>
      </c>
      <c r="R71" s="4">
        <v>8.85</v>
      </c>
      <c r="S71" s="4">
        <v>2.4500000000000002</v>
      </c>
      <c r="T71" s="4">
        <v>0.19</v>
      </c>
      <c r="U71" s="4">
        <v>0</v>
      </c>
      <c r="V71">
        <f t="shared" si="11"/>
        <v>116.51</v>
      </c>
      <c r="W71" s="8"/>
    </row>
    <row r="72" spans="1:23">
      <c r="A72" s="4">
        <v>13</v>
      </c>
      <c r="C72">
        <v>116.51</v>
      </c>
      <c r="D72">
        <v>116.51</v>
      </c>
      <c r="E72">
        <f t="shared" si="9"/>
        <v>0</v>
      </c>
      <c r="F72" s="12">
        <f t="shared" si="10"/>
        <v>0</v>
      </c>
      <c r="H72" s="1"/>
      <c r="K72" s="4">
        <v>0</v>
      </c>
      <c r="L72" s="4">
        <v>1.69</v>
      </c>
      <c r="M72" s="4">
        <v>6.21</v>
      </c>
      <c r="N72" s="4">
        <v>12.23</v>
      </c>
      <c r="O72" s="4">
        <v>18.07</v>
      </c>
      <c r="P72" s="4">
        <v>24.1</v>
      </c>
      <c r="Q72" s="4">
        <v>25.41</v>
      </c>
      <c r="R72" s="4">
        <v>17.309999999999999</v>
      </c>
      <c r="S72" s="4">
        <v>8.85</v>
      </c>
      <c r="T72" s="4">
        <v>2.4500000000000002</v>
      </c>
      <c r="U72" s="4">
        <v>0.19</v>
      </c>
      <c r="V72" s="8"/>
      <c r="W72" s="8"/>
    </row>
    <row r="73" spans="1:23">
      <c r="A73" s="4">
        <v>14</v>
      </c>
      <c r="C73">
        <v>116.51</v>
      </c>
      <c r="D73">
        <v>116.51</v>
      </c>
      <c r="L73" s="4">
        <v>0</v>
      </c>
      <c r="M73" s="4">
        <v>1.69</v>
      </c>
      <c r="N73" s="4">
        <v>6.21</v>
      </c>
      <c r="O73" s="4">
        <v>12.23</v>
      </c>
      <c r="P73" s="4">
        <v>18.07</v>
      </c>
      <c r="Q73" s="4">
        <v>24.1</v>
      </c>
      <c r="R73" s="4">
        <v>25.41</v>
      </c>
      <c r="S73" s="4">
        <v>17.309999999999999</v>
      </c>
      <c r="T73" s="4">
        <v>8.85</v>
      </c>
      <c r="U73" s="4">
        <v>2.4500000000000002</v>
      </c>
      <c r="V73" s="8"/>
      <c r="W73" s="8"/>
    </row>
    <row r="74" spans="1:23">
      <c r="A74" s="4">
        <v>15</v>
      </c>
      <c r="C74">
        <v>116.51</v>
      </c>
      <c r="D74">
        <v>116.51</v>
      </c>
      <c r="M74" s="4">
        <v>0</v>
      </c>
      <c r="N74" s="4">
        <v>1.69</v>
      </c>
      <c r="O74" s="4">
        <v>6.21</v>
      </c>
      <c r="P74" s="4">
        <v>12.23</v>
      </c>
      <c r="Q74" s="4">
        <v>18.07</v>
      </c>
      <c r="R74" s="4">
        <v>24.1</v>
      </c>
      <c r="S74" s="4">
        <v>25.41</v>
      </c>
      <c r="T74" s="4">
        <v>17.309999999999999</v>
      </c>
      <c r="U74" s="4">
        <v>8.85</v>
      </c>
      <c r="V74" s="8"/>
      <c r="W74" s="8"/>
    </row>
    <row r="75" spans="1:23">
      <c r="N75" s="4">
        <v>0</v>
      </c>
      <c r="O75" s="4">
        <v>1.69</v>
      </c>
      <c r="P75" s="4">
        <v>6.21</v>
      </c>
      <c r="Q75" s="4">
        <v>12.23</v>
      </c>
      <c r="R75" s="4">
        <v>18.07</v>
      </c>
      <c r="S75" s="4">
        <v>24.1</v>
      </c>
      <c r="T75" s="4">
        <v>25.41</v>
      </c>
      <c r="U75" s="4">
        <v>17.309999999999999</v>
      </c>
      <c r="V75" s="8"/>
      <c r="W75" s="8"/>
    </row>
    <row r="76" spans="1:23">
      <c r="O76" s="4">
        <v>0</v>
      </c>
      <c r="P76" s="4">
        <v>1.69</v>
      </c>
      <c r="Q76" s="4">
        <v>6.21</v>
      </c>
      <c r="R76" s="4">
        <v>12.23</v>
      </c>
      <c r="S76" s="4">
        <v>18.07</v>
      </c>
      <c r="T76" s="4">
        <v>24.1</v>
      </c>
      <c r="U76" s="4">
        <v>25.41</v>
      </c>
      <c r="V76" s="8"/>
      <c r="W76" s="8"/>
    </row>
    <row r="77" spans="1:23">
      <c r="P77" s="4">
        <v>0</v>
      </c>
      <c r="Q77" s="4">
        <v>1.69</v>
      </c>
      <c r="R77" s="4">
        <v>6.21</v>
      </c>
      <c r="S77" s="4">
        <v>12.23</v>
      </c>
      <c r="T77" s="4">
        <v>18.07</v>
      </c>
      <c r="U77" s="4">
        <v>24.1</v>
      </c>
      <c r="V77" s="8"/>
      <c r="W77" s="8"/>
    </row>
    <row r="78" spans="1:23">
      <c r="Q78" s="4">
        <v>0</v>
      </c>
      <c r="R78" s="4">
        <v>1.69</v>
      </c>
      <c r="S78" s="4">
        <v>6.21</v>
      </c>
      <c r="T78" s="4">
        <v>12.23</v>
      </c>
      <c r="U78" s="4">
        <v>18.07</v>
      </c>
      <c r="V78" s="8"/>
      <c r="W78" s="8"/>
    </row>
    <row r="79" spans="1:23">
      <c r="R79" s="4">
        <v>0</v>
      </c>
      <c r="S79" s="4">
        <v>1.69</v>
      </c>
      <c r="T79" s="4">
        <v>6.21</v>
      </c>
      <c r="U79" s="4">
        <v>12.23</v>
      </c>
      <c r="V79" s="8"/>
      <c r="W79" s="8"/>
    </row>
    <row r="80" spans="1:23">
      <c r="S80" s="4">
        <v>0</v>
      </c>
      <c r="T80" s="4">
        <v>1.69</v>
      </c>
      <c r="U80" s="4">
        <v>6.21</v>
      </c>
      <c r="V80" s="8"/>
      <c r="W80" s="8"/>
    </row>
    <row r="81" spans="1:23">
      <c r="T81" s="4">
        <v>0</v>
      </c>
      <c r="U81" s="4">
        <v>1.69</v>
      </c>
      <c r="W81" s="8"/>
    </row>
    <row r="82" spans="1:23" s="1" customFormat="1">
      <c r="A82" s="1" t="s">
        <v>20</v>
      </c>
      <c r="B82" s="1" t="s">
        <v>33</v>
      </c>
      <c r="H82"/>
      <c r="U82" s="4">
        <v>0</v>
      </c>
    </row>
    <row r="83" spans="1:23">
      <c r="A83" t="s">
        <v>0</v>
      </c>
      <c r="B83" t="s">
        <v>21</v>
      </c>
    </row>
    <row r="84" spans="1:23">
      <c r="A84">
        <v>0</v>
      </c>
      <c r="B84">
        <v>70</v>
      </c>
      <c r="C84">
        <v>15</v>
      </c>
    </row>
    <row r="85" spans="1:23">
      <c r="A85">
        <v>3</v>
      </c>
      <c r="B85">
        <v>66</v>
      </c>
      <c r="C85">
        <v>15</v>
      </c>
    </row>
    <row r="86" spans="1:23">
      <c r="A86">
        <v>6</v>
      </c>
      <c r="B86">
        <v>100</v>
      </c>
      <c r="C86">
        <v>15</v>
      </c>
      <c r="D86">
        <v>36.5</v>
      </c>
      <c r="E86">
        <v>100</v>
      </c>
    </row>
    <row r="87" spans="1:23">
      <c r="A87">
        <v>9</v>
      </c>
      <c r="B87">
        <v>150</v>
      </c>
      <c r="C87">
        <v>15</v>
      </c>
      <c r="D87">
        <v>36.5</v>
      </c>
      <c r="E87">
        <v>150</v>
      </c>
    </row>
    <row r="88" spans="1:23">
      <c r="A88">
        <v>12</v>
      </c>
      <c r="B88">
        <v>225</v>
      </c>
      <c r="C88">
        <v>15</v>
      </c>
      <c r="D88">
        <v>36.5</v>
      </c>
      <c r="E88">
        <v>225</v>
      </c>
    </row>
    <row r="89" spans="1:23">
      <c r="A89">
        <v>15</v>
      </c>
      <c r="B89">
        <v>300</v>
      </c>
      <c r="C89">
        <v>15</v>
      </c>
      <c r="D89">
        <v>36.5</v>
      </c>
      <c r="E89">
        <v>250</v>
      </c>
    </row>
    <row r="90" spans="1:23">
      <c r="A90">
        <v>18</v>
      </c>
      <c r="B90">
        <v>250</v>
      </c>
      <c r="C90">
        <v>15</v>
      </c>
      <c r="D90">
        <v>36.5</v>
      </c>
      <c r="E90">
        <v>220</v>
      </c>
    </row>
    <row r="91" spans="1:23">
      <c r="A91">
        <v>21</v>
      </c>
      <c r="B91">
        <v>220</v>
      </c>
      <c r="C91">
        <v>15</v>
      </c>
      <c r="D91">
        <v>36.5</v>
      </c>
      <c r="E91">
        <v>200</v>
      </c>
    </row>
    <row r="92" spans="1:23">
      <c r="A92">
        <v>24</v>
      </c>
      <c r="B92">
        <v>200</v>
      </c>
      <c r="C92">
        <v>15</v>
      </c>
      <c r="D92">
        <v>36.5</v>
      </c>
      <c r="E92">
        <v>180</v>
      </c>
    </row>
    <row r="93" spans="1:23">
      <c r="A93">
        <v>27</v>
      </c>
      <c r="B93">
        <v>180</v>
      </c>
      <c r="C93">
        <v>15</v>
      </c>
      <c r="D93">
        <v>36.5</v>
      </c>
      <c r="E93">
        <v>150</v>
      </c>
      <c r="H93" s="1"/>
    </row>
    <row r="94" spans="1:23">
      <c r="A94">
        <v>30</v>
      </c>
      <c r="B94">
        <v>150</v>
      </c>
      <c r="C94">
        <v>15</v>
      </c>
      <c r="D94">
        <v>36.5</v>
      </c>
      <c r="E94">
        <v>130</v>
      </c>
    </row>
    <row r="95" spans="1:23">
      <c r="A95">
        <v>33</v>
      </c>
      <c r="B95">
        <v>130</v>
      </c>
      <c r="C95">
        <v>15</v>
      </c>
      <c r="D95">
        <v>36.5</v>
      </c>
      <c r="E95">
        <v>100</v>
      </c>
    </row>
    <row r="96" spans="1:23">
      <c r="A96">
        <v>36</v>
      </c>
      <c r="B96">
        <v>100</v>
      </c>
      <c r="C96">
        <v>15</v>
      </c>
      <c r="D96">
        <v>36.5</v>
      </c>
      <c r="E96">
        <v>87</v>
      </c>
    </row>
    <row r="97" spans="1:8">
      <c r="A97">
        <v>39</v>
      </c>
      <c r="B97">
        <v>70</v>
      </c>
      <c r="C97">
        <v>15</v>
      </c>
    </row>
    <row r="98" spans="1:8">
      <c r="A98">
        <v>42</v>
      </c>
      <c r="B98">
        <v>68</v>
      </c>
      <c r="C98">
        <v>15</v>
      </c>
    </row>
    <row r="99" spans="1:8">
      <c r="B99">
        <v>50</v>
      </c>
      <c r="C99">
        <v>15</v>
      </c>
      <c r="D99" t="s">
        <v>34</v>
      </c>
    </row>
    <row r="100" spans="1:8">
      <c r="D100">
        <f>15+21.5</f>
        <v>36.5</v>
      </c>
    </row>
    <row r="101" spans="1:8">
      <c r="C101" t="s">
        <v>35</v>
      </c>
    </row>
    <row r="102" spans="1:8">
      <c r="D102" s="1"/>
      <c r="E102" s="1"/>
    </row>
    <row r="103" spans="1:8" s="1" customFormat="1">
      <c r="A103" s="1" t="s">
        <v>3</v>
      </c>
      <c r="D103"/>
      <c r="E103"/>
      <c r="H103"/>
    </row>
    <row r="104" spans="1:8">
      <c r="D104" s="4" t="s">
        <v>30</v>
      </c>
      <c r="E104" s="4" t="s">
        <v>31</v>
      </c>
    </row>
    <row r="105" spans="1:8">
      <c r="A105" s="4" t="s">
        <v>27</v>
      </c>
      <c r="B105" s="4" t="s">
        <v>28</v>
      </c>
      <c r="C105" s="4" t="s">
        <v>29</v>
      </c>
      <c r="D105" s="4"/>
      <c r="E105" s="4"/>
      <c r="G105" s="4" t="s">
        <v>32</v>
      </c>
    </row>
    <row r="106" spans="1:8">
      <c r="A106" s="4"/>
      <c r="B106" s="4"/>
      <c r="C106" s="4"/>
      <c r="D106" s="4">
        <v>0</v>
      </c>
      <c r="E106" s="4">
        <v>3</v>
      </c>
    </row>
    <row r="107" spans="1:8">
      <c r="A107" s="4">
        <v>2010</v>
      </c>
      <c r="B107" s="4">
        <f>30-(11/20)</f>
        <v>29.45</v>
      </c>
      <c r="C107" s="4">
        <v>0</v>
      </c>
      <c r="D107" s="4">
        <v>10</v>
      </c>
      <c r="E107" s="4">
        <v>3</v>
      </c>
      <c r="G107">
        <f t="shared" ref="G107:G114" si="12">B107+C107-D106-E106</f>
        <v>26.45</v>
      </c>
    </row>
    <row r="108" spans="1:8">
      <c r="A108" s="4">
        <v>2011</v>
      </c>
      <c r="B108" s="4">
        <v>30</v>
      </c>
      <c r="C108" s="4">
        <v>0.6</v>
      </c>
      <c r="D108" s="4">
        <v>30</v>
      </c>
      <c r="E108" s="4">
        <v>4</v>
      </c>
      <c r="G108">
        <f t="shared" si="12"/>
        <v>17.600000000000001</v>
      </c>
    </row>
    <row r="109" spans="1:8">
      <c r="A109" s="4">
        <v>2012</v>
      </c>
      <c r="B109" s="4">
        <v>30</v>
      </c>
      <c r="C109" s="4">
        <f>1+(11/100)</f>
        <v>1.1100000000000001</v>
      </c>
      <c r="D109" s="4">
        <v>35</v>
      </c>
      <c r="E109" s="4">
        <v>3</v>
      </c>
      <c r="G109">
        <f t="shared" si="12"/>
        <v>-2.8900000000000006</v>
      </c>
    </row>
    <row r="110" spans="1:8">
      <c r="A110" s="4">
        <v>2013</v>
      </c>
      <c r="B110" s="4">
        <v>28</v>
      </c>
      <c r="C110" s="4">
        <v>2</v>
      </c>
      <c r="D110" s="4">
        <v>35</v>
      </c>
      <c r="E110" s="4">
        <v>1</v>
      </c>
      <c r="G110">
        <f t="shared" si="12"/>
        <v>-8</v>
      </c>
    </row>
    <row r="111" spans="1:8">
      <c r="A111" s="4">
        <v>2014</v>
      </c>
      <c r="B111" s="4">
        <v>25</v>
      </c>
      <c r="C111" s="4">
        <v>3</v>
      </c>
      <c r="D111" s="4">
        <v>40</v>
      </c>
      <c r="E111" s="4">
        <v>1</v>
      </c>
      <c r="G111">
        <f t="shared" si="12"/>
        <v>-8</v>
      </c>
    </row>
    <row r="112" spans="1:8">
      <c r="A112" s="4">
        <v>2015</v>
      </c>
      <c r="B112" s="4">
        <f>35-(11/50)</f>
        <v>34.78</v>
      </c>
      <c r="C112" s="4">
        <v>4</v>
      </c>
      <c r="D112" s="4">
        <v>42</v>
      </c>
      <c r="E112" s="4">
        <v>1</v>
      </c>
      <c r="G112">
        <f t="shared" si="12"/>
        <v>-2.2199999999999989</v>
      </c>
    </row>
    <row r="113" spans="1:7">
      <c r="A113" s="4">
        <v>2016</v>
      </c>
      <c r="B113" s="4">
        <v>35</v>
      </c>
      <c r="C113" s="4">
        <f>4-(11/200)</f>
        <v>3.9449999999999998</v>
      </c>
      <c r="D113" s="4">
        <v>40</v>
      </c>
      <c r="E113" s="4">
        <v>1</v>
      </c>
      <c r="G113">
        <f t="shared" si="12"/>
        <v>-4.0549999999999997</v>
      </c>
    </row>
    <row r="114" spans="1:7">
      <c r="A114" s="4">
        <v>2017</v>
      </c>
      <c r="B114" s="4">
        <v>35</v>
      </c>
      <c r="C114" s="4">
        <v>4</v>
      </c>
      <c r="D114" s="4"/>
      <c r="E114" s="4"/>
      <c r="G114">
        <f t="shared" si="12"/>
        <v>-2</v>
      </c>
    </row>
    <row r="115" spans="1:7">
      <c r="A115" s="4"/>
      <c r="B115" s="4"/>
      <c r="C115" s="4"/>
    </row>
  </sheetData>
  <phoneticPr fontId="6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2019-09-22T11:04:13Z</dcterms:created>
  <dcterms:modified xsi:type="dcterms:W3CDTF">2019-11-18T11:14:32Z</dcterms:modified>
</cp:coreProperties>
</file>