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Excel project\"/>
    </mc:Choice>
  </mc:AlternateContent>
  <xr:revisionPtr revIDLastSave="0" documentId="13_ncr:1_{48AF7999-97CA-45B7-8E71-9CDEC2959712}" xr6:coauthVersionLast="47" xr6:coauthVersionMax="47" xr10:uidLastSave="{00000000-0000-0000-0000-000000000000}"/>
  <bookViews>
    <workbookView xWindow="-120" yWindow="-120" windowWidth="29040" windowHeight="15720" xr2:uid="{9BB2156F-8FCA-471A-831A-106F5FDC8A98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9" r:id="rId8"/>
    <sheet name="Pivots" sheetId="8" r:id="rId9"/>
    <sheet name="GPT cache" sheetId="12" state="veryHidden" r:id="rId10"/>
  </sheets>
  <definedNames>
    <definedName name="cid">Customers_Data[Customer_ID]</definedName>
    <definedName name="Cname">Customers_Data[Name]</definedName>
    <definedName name="hsncode">Product_Data[HSN CODE]</definedName>
    <definedName name="inventory_tb">Inventory!$K$14:$Q$31</definedName>
    <definedName name="notification">#REF!</definedName>
    <definedName name="ProductName">Products!$L1:$L11</definedName>
    <definedName name="sales_tb">Sales!$I$14:$Q$30</definedName>
    <definedName name="Vendors_data">Vendors!$N$14:$R$28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" i="1" l="1" a="1"/>
  <c r="Z19" i="1" s="1"/>
  <c r="O30" i="6"/>
  <c r="P30" i="6"/>
  <c r="S30" i="6"/>
  <c r="T30" i="6" s="1"/>
  <c r="O31" i="6"/>
  <c r="P31" i="6"/>
  <c r="S31" i="6"/>
  <c r="T31" i="6" s="1"/>
  <c r="O32" i="6"/>
  <c r="P32" i="6"/>
  <c r="S32" i="6"/>
  <c r="T32" i="6" s="1"/>
  <c r="O29" i="6"/>
  <c r="O33" i="6"/>
  <c r="P29" i="6"/>
  <c r="P33" i="6"/>
  <c r="S29" i="6"/>
  <c r="S33" i="6"/>
  <c r="T29" i="6"/>
  <c r="T33" i="6"/>
  <c r="O27" i="6"/>
  <c r="P27" i="6"/>
  <c r="S27" i="6"/>
  <c r="T27" i="6" s="1"/>
  <c r="O28" i="6"/>
  <c r="P28" i="6"/>
  <c r="S28" i="6"/>
  <c r="T28" i="6" s="1"/>
  <c r="O26" i="6"/>
  <c r="P26" i="6"/>
  <c r="S26" i="6"/>
  <c r="T26" i="6" s="1"/>
  <c r="P18" i="6"/>
  <c r="M31" i="9"/>
  <c r="L31" i="9"/>
  <c r="K31" i="9"/>
  <c r="M30" i="9"/>
  <c r="L30" i="9"/>
  <c r="K30" i="9"/>
  <c r="M29" i="9"/>
  <c r="L29" i="9"/>
  <c r="K29" i="9"/>
  <c r="M28" i="9"/>
  <c r="L28" i="9"/>
  <c r="K28" i="9"/>
  <c r="M27" i="9"/>
  <c r="L27" i="9"/>
  <c r="K27" i="9"/>
  <c r="M26" i="9"/>
  <c r="L26" i="9"/>
  <c r="K26" i="9"/>
  <c r="M25" i="9"/>
  <c r="L25" i="9"/>
  <c r="K25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L19" i="9"/>
  <c r="K19" i="9"/>
  <c r="M18" i="9"/>
  <c r="L18" i="9"/>
  <c r="K18" i="9"/>
  <c r="Q30" i="7"/>
  <c r="P30" i="7"/>
  <c r="L30" i="7"/>
  <c r="J30" i="7"/>
  <c r="Q29" i="7"/>
  <c r="P29" i="7"/>
  <c r="L29" i="7"/>
  <c r="J29" i="7"/>
  <c r="Q28" i="7"/>
  <c r="P28" i="7"/>
  <c r="L28" i="7"/>
  <c r="J28" i="7"/>
  <c r="Q27" i="7"/>
  <c r="P27" i="7"/>
  <c r="L27" i="7"/>
  <c r="J27" i="7"/>
  <c r="Q26" i="7"/>
  <c r="P26" i="7"/>
  <c r="L26" i="7"/>
  <c r="J26" i="7"/>
  <c r="Q25" i="7"/>
  <c r="P25" i="7"/>
  <c r="L25" i="7"/>
  <c r="J25" i="7"/>
  <c r="Q24" i="7"/>
  <c r="P24" i="7"/>
  <c r="L24" i="7"/>
  <c r="J24" i="7"/>
  <c r="Q23" i="7"/>
  <c r="P23" i="7"/>
  <c r="L23" i="7"/>
  <c r="J23" i="7"/>
  <c r="Q22" i="7"/>
  <c r="P22" i="7"/>
  <c r="L22" i="7"/>
  <c r="J22" i="7"/>
  <c r="Q21" i="7"/>
  <c r="P21" i="7"/>
  <c r="L21" i="7"/>
  <c r="J21" i="7"/>
  <c r="Q20" i="7"/>
  <c r="P20" i="7"/>
  <c r="L20" i="7"/>
  <c r="J20" i="7"/>
  <c r="Q19" i="7"/>
  <c r="P19" i="7"/>
  <c r="L19" i="7"/>
  <c r="J19" i="7"/>
  <c r="P18" i="7"/>
  <c r="Q18" i="7" s="1"/>
  <c r="L18" i="7"/>
  <c r="J18" i="7"/>
  <c r="S25" i="6"/>
  <c r="T25" i="6" s="1"/>
  <c r="P25" i="6"/>
  <c r="O25" i="6"/>
  <c r="S24" i="6"/>
  <c r="T24" i="6" s="1"/>
  <c r="P24" i="6"/>
  <c r="O24" i="6"/>
  <c r="T23" i="6"/>
  <c r="S23" i="6"/>
  <c r="P23" i="6"/>
  <c r="O23" i="6"/>
  <c r="T22" i="6"/>
  <c r="S22" i="6"/>
  <c r="P22" i="6"/>
  <c r="O22" i="6"/>
  <c r="T21" i="6"/>
  <c r="S21" i="6"/>
  <c r="P21" i="6"/>
  <c r="O21" i="6"/>
  <c r="T20" i="6"/>
  <c r="S20" i="6"/>
  <c r="P20" i="6"/>
  <c r="O20" i="6"/>
  <c r="T19" i="6"/>
  <c r="S19" i="6"/>
  <c r="P19" i="6"/>
  <c r="O19" i="6"/>
  <c r="T18" i="6"/>
  <c r="S18" i="6"/>
  <c r="O18" i="6"/>
  <c r="C12" i="8"/>
  <c r="C6" i="8"/>
  <c r="C3" i="8"/>
  <c r="C9" i="8"/>
  <c r="C15" i="8"/>
  <c r="N28" i="9" l="1"/>
  <c r="N23" i="9"/>
  <c r="N21" i="9"/>
  <c r="N24" i="9"/>
  <c r="N29" i="9"/>
  <c r="O27" i="9"/>
  <c r="O22" i="9"/>
  <c r="O18" i="9"/>
  <c r="O19" i="9"/>
  <c r="O30" i="9"/>
  <c r="O25" i="9"/>
  <c r="O20" i="9"/>
  <c r="O31" i="9"/>
  <c r="O26" i="9"/>
  <c r="N22" i="9"/>
  <c r="O28" i="9"/>
  <c r="N25" i="9"/>
  <c r="N30" i="9"/>
  <c r="O29" i="9"/>
  <c r="N27" i="9"/>
  <c r="N19" i="9"/>
  <c r="N20" i="9"/>
  <c r="N26" i="9"/>
  <c r="O23" i="9"/>
  <c r="O24" i="9"/>
  <c r="N18" i="9"/>
  <c r="O21" i="9"/>
  <c r="N31" i="9"/>
  <c r="C18" i="8"/>
  <c r="P23" i="9" l="1"/>
  <c r="S23" i="9" s="1"/>
  <c r="P28" i="9"/>
  <c r="S28" i="9" s="1"/>
  <c r="P29" i="9"/>
  <c r="N29" i="7" s="1"/>
  <c r="P21" i="9"/>
  <c r="Q21" i="9" s="1"/>
  <c r="P24" i="9"/>
  <c r="S24" i="9" s="1"/>
  <c r="P19" i="9"/>
  <c r="S19" i="9" s="1"/>
  <c r="P18" i="9"/>
  <c r="S18" i="9" s="1"/>
  <c r="P30" i="9"/>
  <c r="S30" i="9" s="1"/>
  <c r="P26" i="9"/>
  <c r="Q26" i="9" s="1"/>
  <c r="P20" i="9"/>
  <c r="S20" i="9" s="1"/>
  <c r="P27" i="9"/>
  <c r="Q27" i="9" s="1"/>
  <c r="P25" i="9"/>
  <c r="S25" i="9" s="1"/>
  <c r="P22" i="9"/>
  <c r="S22" i="9" s="1"/>
  <c r="P31" i="9"/>
  <c r="Q31" i="9" s="1"/>
  <c r="N25" i="7"/>
  <c r="Q28" i="9"/>
  <c r="N21" i="7"/>
  <c r="Q23" i="9"/>
  <c r="Q30" i="9" l="1"/>
  <c r="Q24" i="9"/>
  <c r="Q18" i="9"/>
  <c r="N22" i="7"/>
  <c r="S21" i="9"/>
  <c r="N24" i="7"/>
  <c r="N28" i="7"/>
  <c r="N23" i="7"/>
  <c r="N18" i="7"/>
  <c r="N27" i="7"/>
  <c r="Q22" i="9"/>
  <c r="N20" i="7"/>
  <c r="S29" i="9"/>
  <c r="Q29" i="9"/>
  <c r="N30" i="7"/>
  <c r="N19" i="7"/>
  <c r="Q19" i="9"/>
  <c r="S27" i="9"/>
  <c r="Q20" i="9"/>
  <c r="N26" i="7"/>
  <c r="S26" i="9"/>
  <c r="S31" i="9"/>
  <c r="Q2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<sst xmlns="http://schemas.openxmlformats.org/spreadsheetml/2006/main" count="202" uniqueCount="130">
  <si>
    <t>Customer_ID</t>
  </si>
  <si>
    <t>Name</t>
  </si>
  <si>
    <t>Email</t>
  </si>
  <si>
    <t>Suresh</t>
  </si>
  <si>
    <t>Jeet</t>
  </si>
  <si>
    <t>Veer</t>
  </si>
  <si>
    <t>Address</t>
  </si>
  <si>
    <t>Rajesh</t>
  </si>
  <si>
    <t>john.doe123@gmail.com</t>
  </si>
  <si>
    <t>harsh123@gmail.com</t>
  </si>
  <si>
    <t>Mukesh</t>
  </si>
  <si>
    <t>jeet@gmail.com</t>
  </si>
  <si>
    <t>102 Greenway Road, Chicago, IL 60611</t>
  </si>
  <si>
    <t>78 Oak Avenue, Houston, TX 77002</t>
  </si>
  <si>
    <t>305 Birch Lane, New York, NY 10001</t>
  </si>
  <si>
    <t>210 Sunset Blvd, Miami, FL 33101</t>
  </si>
  <si>
    <t>21 Sunset Blvd, Miami, FL 33108</t>
  </si>
  <si>
    <t>Harsh</t>
  </si>
  <si>
    <t>Raj</t>
  </si>
  <si>
    <t>suresh@gmail.com</t>
  </si>
  <si>
    <t>muk@gmail.com</t>
  </si>
  <si>
    <t>rj@gmail.com</t>
  </si>
  <si>
    <t>veer@gmail.com</t>
  </si>
  <si>
    <t>45 Maple Street, Los Angeles, CA 90001</t>
  </si>
  <si>
    <t>89 Pine Street, Dallas, TX 75201</t>
  </si>
  <si>
    <t>Customer Data</t>
  </si>
  <si>
    <t>HSN CODE</t>
  </si>
  <si>
    <t>Product Name</t>
  </si>
  <si>
    <t>Cost</t>
  </si>
  <si>
    <t>Selling Price</t>
  </si>
  <si>
    <t>Wheat and Meslin</t>
  </si>
  <si>
    <t>Cane or Beet Sugar</t>
  </si>
  <si>
    <t>Mineral and Aerated Water</t>
  </si>
  <si>
    <t>Clays (Kaolin and Other Clays)</t>
  </si>
  <si>
    <t>Pharmaceutical Medicines</t>
  </si>
  <si>
    <t>New Pneumatic Rubber Tires</t>
  </si>
  <si>
    <t>Woven Fabrics of Silk</t>
  </si>
  <si>
    <t>Flat-Rolled Iron &amp; Steel</t>
  </si>
  <si>
    <t>Diesel Engines</t>
  </si>
  <si>
    <t>Motor Cars and Vehicles</t>
  </si>
  <si>
    <t>N1001</t>
  </si>
  <si>
    <t>N1205</t>
  </si>
  <si>
    <t>N1350</t>
  </si>
  <si>
    <t>N1508</t>
  </si>
  <si>
    <t>N2004</t>
  </si>
  <si>
    <t>N2507</t>
  </si>
  <si>
    <t>N3009</t>
  </si>
  <si>
    <t>N4002</t>
  </si>
  <si>
    <t>N5006</t>
  </si>
  <si>
    <t>N7503</t>
  </si>
  <si>
    <t xml:space="preserve">Vendor Name </t>
  </si>
  <si>
    <t xml:space="preserve">Phone </t>
  </si>
  <si>
    <t>VENDORS</t>
  </si>
  <si>
    <t>PRODUCTS</t>
  </si>
  <si>
    <t>ABC Traders</t>
  </si>
  <si>
    <t>Global Supplies</t>
  </si>
  <si>
    <t>Sunrise Enterprises</t>
  </si>
  <si>
    <t>Mega Distributors</t>
  </si>
  <si>
    <t>Nexus Wholesale</t>
  </si>
  <si>
    <t>Prime Ventures</t>
  </si>
  <si>
    <t>Elite Imports</t>
  </si>
  <si>
    <t>Universal Traders</t>
  </si>
  <si>
    <t>Zenith Exports</t>
  </si>
  <si>
    <t>Orion Suppliers</t>
  </si>
  <si>
    <t>9876xxxxxx</t>
  </si>
  <si>
    <t>9123xxxxxx</t>
  </si>
  <si>
    <t>8754xxxxxx</t>
  </si>
  <si>
    <t>9632xxxxxx</t>
  </si>
  <si>
    <t>8547xxxxxx</t>
  </si>
  <si>
    <t>7391xxxxxx</t>
  </si>
  <si>
    <t>6284xxxxxx</t>
  </si>
  <si>
    <t>7852xxxxxx</t>
  </si>
  <si>
    <t>9012xxxxxx</t>
  </si>
  <si>
    <t>8123xxxxxx</t>
  </si>
  <si>
    <t>Los Angeles, 90001</t>
  </si>
  <si>
    <t>Chicago, 60611</t>
  </si>
  <si>
    <t>Houston, 77002</t>
  </si>
  <si>
    <t>New York, 10001</t>
  </si>
  <si>
    <t>Miami, 33101</t>
  </si>
  <si>
    <t>Dallas, 75201</t>
  </si>
  <si>
    <t>San Francisco, 94103</t>
  </si>
  <si>
    <t>Seattle, 98101</t>
  </si>
  <si>
    <t>Boston, 02108</t>
  </si>
  <si>
    <t>Phoenix, 85001</t>
  </si>
  <si>
    <t>VENDORES</t>
  </si>
  <si>
    <t xml:space="preserve">NEW ENTRY </t>
  </si>
  <si>
    <t>PRODUCT NAME</t>
  </si>
  <si>
    <t>DATE</t>
  </si>
  <si>
    <t>UNITS</t>
  </si>
  <si>
    <t>COST</t>
  </si>
  <si>
    <t>AMOUNT</t>
  </si>
  <si>
    <t xml:space="preserve">PURCHASE </t>
  </si>
  <si>
    <t>HarshV</t>
  </si>
  <si>
    <t>HV@gmail.com</t>
  </si>
  <si>
    <t>3 Birch Lane, New York, NY 10</t>
  </si>
  <si>
    <t>Customer Name</t>
  </si>
  <si>
    <t>Date</t>
  </si>
  <si>
    <t>Stock(units)</t>
  </si>
  <si>
    <t>Units</t>
  </si>
  <si>
    <t>Price</t>
  </si>
  <si>
    <t>Amount</t>
  </si>
  <si>
    <t>SALES</t>
  </si>
  <si>
    <t>INVENTORY</t>
  </si>
  <si>
    <t xml:space="preserve">Product Name </t>
  </si>
  <si>
    <t>Purchase units</t>
  </si>
  <si>
    <t>Sell Units</t>
  </si>
  <si>
    <t xml:space="preserve">Stocks </t>
  </si>
  <si>
    <t>Stock Amount</t>
  </si>
  <si>
    <t>N7779</t>
  </si>
  <si>
    <t>Chocolate</t>
  </si>
  <si>
    <t>Count of Customer_ID</t>
  </si>
  <si>
    <t>Customers</t>
  </si>
  <si>
    <t>Count of Product Name</t>
  </si>
  <si>
    <t>Products</t>
  </si>
  <si>
    <t>Row Labels</t>
  </si>
  <si>
    <t>Grand Total</t>
  </si>
  <si>
    <t>Sum of AMOUNT</t>
  </si>
  <si>
    <t>Purchase Amt</t>
  </si>
  <si>
    <t>Sum of Amount</t>
  </si>
  <si>
    <t>Sale Amt</t>
  </si>
  <si>
    <t>Sum of Stock Amount</t>
  </si>
  <si>
    <t>Stock Amt</t>
  </si>
  <si>
    <t>P//L</t>
  </si>
  <si>
    <t xml:space="preserve"> Sell Units</t>
  </si>
  <si>
    <t>Notification</t>
  </si>
  <si>
    <t>{"hash":"28368567c8e441b81e3eda346f7c2f48656065140edb630f5b522b14d921ad4d","version":1,"value":"[[\"=IF(ISERROR(RANGE_REFERENCE_OR_NAME), \\\"Missing range reference or defined name\\\", \\\"Formula is complete\\\")\"]]"}</t>
  </si>
  <si>
    <t>{"hash":"e26b85993222dafca5216e1f0c9c589b6e696b0c6b25eed80a8f3c14bcff5ce5","version":1,"value":"[[\"=FILTER(R18:R31, R18:R31&lt;&gt;\\\"\\\")\"]]"}</t>
  </si>
  <si>
    <t xml:space="preserve">Sum of Stocks </t>
  </si>
  <si>
    <t xml:space="preserve">Product name 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</si>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</sst>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;[Red]&quot;₹&quot;\ #,##0"/>
  </numFmts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ptos Display"/>
      <family val="2"/>
    </font>
    <font>
      <b/>
      <sz val="24"/>
      <color theme="3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2"/>
      <color theme="1"/>
      <name val="Aptos Display"/>
      <family val="2"/>
    </font>
    <font>
      <b/>
      <sz val="28"/>
      <color theme="1"/>
      <name val="Aptos Display"/>
      <family val="2"/>
    </font>
    <font>
      <sz val="8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theme="1"/>
      <name val="Aptos"/>
      <family val="2"/>
    </font>
    <font>
      <b/>
      <u val="double"/>
      <sz val="22"/>
      <color rgb="FFFF0000"/>
      <name val="Aptos Display"/>
      <family val="2"/>
    </font>
    <font>
      <b/>
      <u val="double"/>
      <sz val="22"/>
      <color theme="1"/>
      <name val="Aptos Display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ptos Display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/>
    <xf numFmtId="0" fontId="5" fillId="2" borderId="0" xfId="1" applyFont="1" applyFill="1" applyAlignment="1">
      <alignment horizontal="center"/>
    </xf>
    <xf numFmtId="0" fontId="0" fillId="2" borderId="1" xfId="0" applyFill="1" applyBorder="1"/>
    <xf numFmtId="0" fontId="1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9" fillId="2" borderId="0" xfId="0" applyFont="1" applyFill="1"/>
    <xf numFmtId="0" fontId="8" fillId="2" borderId="0" xfId="0" applyFont="1" applyFill="1"/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 wrapText="1" indent="1"/>
    </xf>
    <xf numFmtId="0" fontId="13" fillId="2" borderId="3" xfId="0" applyFont="1" applyFill="1" applyBorder="1" applyAlignment="1">
      <alignment vertical="center"/>
    </xf>
    <xf numFmtId="0" fontId="4" fillId="2" borderId="0" xfId="0" applyFont="1" applyFill="1"/>
    <xf numFmtId="0" fontId="7" fillId="0" borderId="0" xfId="0" applyFont="1" applyAlignment="1">
      <alignment horizontal="center"/>
    </xf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pivotButton="1"/>
    <xf numFmtId="164" fontId="0" fillId="0" borderId="0" xfId="0" applyNumberFormat="1"/>
    <xf numFmtId="0" fontId="0" fillId="0" borderId="12" xfId="0" applyBorder="1" applyAlignment="1">
      <alignment horizontal="left"/>
    </xf>
    <xf numFmtId="0" fontId="0" fillId="0" borderId="17" xfId="0" pivotButton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7" borderId="19" xfId="0" applyFill="1" applyBorder="1" applyAlignment="1">
      <alignment horizontal="left" indent="2"/>
    </xf>
    <xf numFmtId="0" fontId="7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left" indent="2"/>
    </xf>
    <xf numFmtId="0" fontId="0" fillId="8" borderId="25" xfId="0" applyFill="1" applyBorder="1" applyAlignment="1">
      <alignment horizontal="left" vertical="center" indent="1"/>
    </xf>
    <xf numFmtId="0" fontId="0" fillId="8" borderId="26" xfId="0" applyFill="1" applyBorder="1" applyAlignment="1">
      <alignment horizontal="left" vertical="center" indent="1"/>
    </xf>
    <xf numFmtId="0" fontId="0" fillId="8" borderId="24" xfId="0" applyFill="1" applyBorder="1" applyAlignment="1">
      <alignment horizontal="left" vertical="center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1" fillId="8" borderId="21" xfId="0" applyFont="1" applyFill="1" applyBorder="1" applyAlignment="1">
      <alignment horizontal="center"/>
    </xf>
    <xf numFmtId="0" fontId="0" fillId="0" borderId="27" xfId="0" applyBorder="1" applyAlignment="1">
      <alignment wrapText="1"/>
    </xf>
    <xf numFmtId="0" fontId="6" fillId="2" borderId="0" xfId="1" applyFont="1" applyFill="1" applyAlignment="1">
      <alignment horizontal="center" wrapText="1"/>
    </xf>
    <xf numFmtId="0" fontId="5" fillId="2" borderId="0" xfId="1" applyFont="1" applyFill="1" applyAlignment="1">
      <alignment horizontal="right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2" borderId="0" xfId="0" applyFill="1" applyAlignment="1">
      <alignment horizontal="center"/>
    </xf>
    <xf numFmtId="0" fontId="15" fillId="5" borderId="9" xfId="0" applyFont="1" applyFill="1" applyBorder="1" applyAlignment="1">
      <alignment horizontal="center" vertical="top"/>
    </xf>
    <xf numFmtId="0" fontId="16" fillId="5" borderId="10" xfId="0" applyFont="1" applyFill="1" applyBorder="1" applyAlignment="1">
      <alignment horizontal="center" vertical="top"/>
    </xf>
    <xf numFmtId="0" fontId="16" fillId="5" borderId="11" xfId="0" applyFont="1" applyFill="1" applyBorder="1" applyAlignment="1">
      <alignment horizontal="center" vertical="top"/>
    </xf>
    <xf numFmtId="0" fontId="16" fillId="5" borderId="12" xfId="0" applyFont="1" applyFill="1" applyBorder="1" applyAlignment="1">
      <alignment horizontal="center" vertical="top"/>
    </xf>
    <xf numFmtId="0" fontId="16" fillId="5" borderId="0" xfId="0" applyFont="1" applyFill="1" applyAlignment="1">
      <alignment horizontal="center" vertical="top"/>
    </xf>
    <xf numFmtId="0" fontId="16" fillId="5" borderId="13" xfId="0" applyFont="1" applyFill="1" applyBorder="1" applyAlignment="1">
      <alignment horizontal="center" vertical="top"/>
    </xf>
    <xf numFmtId="0" fontId="16" fillId="5" borderId="14" xfId="0" applyFont="1" applyFill="1" applyBorder="1" applyAlignment="1">
      <alignment horizontal="center" vertical="top"/>
    </xf>
    <xf numFmtId="0" fontId="16" fillId="5" borderId="15" xfId="0" applyFont="1" applyFill="1" applyBorder="1" applyAlignment="1">
      <alignment horizontal="center" vertical="top"/>
    </xf>
    <xf numFmtId="0" fontId="16" fillId="5" borderId="16" xfId="0" applyFont="1" applyFill="1" applyBorder="1" applyAlignment="1">
      <alignment horizontal="center" vertical="top"/>
    </xf>
    <xf numFmtId="0" fontId="17" fillId="4" borderId="7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eading 4" xfId="1" builtinId="19"/>
    <cellStyle name="Normal" xfId="0" builtinId="0"/>
  </cellStyles>
  <dxfs count="66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 tint="-0.14996795556505021"/>
        </patternFill>
      </fill>
      <alignment horizontal="left" vertical="bottom" textRotation="0" wrapText="0" indent="2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6795556505021"/>
        </patternFill>
      </fill>
      <alignment horizontal="left" vertical="bottom" textRotation="0" wrapText="0" indent="2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border outline="0">
        <top style="medium">
          <color indexed="64"/>
        </top>
      </border>
    </dxf>
    <dxf>
      <alignment horizontal="left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left" textRotation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textRotation="0" indent="0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color theme="1"/>
      </font>
      <fill>
        <patternFill>
          <bgColor theme="0" tint="-4.9989318521683403E-2"/>
        </patternFill>
      </fill>
      <border>
        <right style="thin">
          <color theme="1" tint="0.34998626667073579"/>
        </right>
        <top style="thin">
          <color theme="1"/>
        </top>
        <bottom style="thin">
          <color theme="1" tint="0.34998626667073579"/>
        </bottom>
      </border>
    </dxf>
    <dxf>
      <fill>
        <patternFill>
          <bgColor theme="0" tint="-0.14996795556505021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</dxfs>
  <tableStyles count="2" defaultTableStyle="TableStyleMedium2" defaultPivotStyle="PivotStyleLight16">
    <tableStyle name="Table Style 1" pivot="0" count="2" xr9:uid="{8FBFF9BD-246E-4C85-83F4-0947DB511843}">
      <tableStyleElement type="wholeTable" dxfId="65"/>
      <tableStyleElement type="headerRow" dxfId="64"/>
    </tableStyle>
    <tableStyle name="Table Style 2" pivot="0" count="0" xr9:uid="{A1DE424B-6A68-40A1-B86D-57EAA4C1C52C}"/>
  </tableStyles>
  <colors>
    <mruColors>
      <color rgb="FFFF5B5B"/>
      <color rgb="FFDE0000"/>
      <color rgb="FFD917D9"/>
      <color rgb="FF9A0000"/>
      <color rgb="FF7D91AB"/>
      <color rgb="FF556A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481015067667451"/>
          <c:y val="0.22339285714285714"/>
          <c:w val="0.63298696040466496"/>
          <c:h val="0.626617454068241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Pivots!$F$3:$F$8</c:f>
              <c:strCache>
                <c:ptCount val="5"/>
                <c:pt idx="0">
                  <c:v>Chocolate</c:v>
                </c:pt>
                <c:pt idx="1">
                  <c:v>Woven Fabrics of Silk</c:v>
                </c:pt>
                <c:pt idx="2">
                  <c:v>Diesel Engines</c:v>
                </c:pt>
                <c:pt idx="3">
                  <c:v>Pharmaceutical Medicines</c:v>
                </c:pt>
                <c:pt idx="4">
                  <c:v>Cane or Beet Sugar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3-4E4F-8319-19E80D10A6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113648"/>
        <c:axId val="121112688"/>
      </c:barChart>
      <c:catAx>
        <c:axId val="12111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2688"/>
        <c:crosses val="autoZero"/>
        <c:auto val="1"/>
        <c:lblAlgn val="ctr"/>
        <c:lblOffset val="100"/>
        <c:noMultiLvlLbl val="0"/>
      </c:catAx>
      <c:valAx>
        <c:axId val="1211126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11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3.4798136588127498E-2"/>
              <c:y val="-5.9790732436472349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460892388451442"/>
          <c:y val="0.18458114610673665"/>
          <c:w val="0.65520581802274713"/>
          <c:h val="0.629315762613006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Pivots!$F$13:$F$18</c:f>
              <c:strCache>
                <c:ptCount val="5"/>
                <c:pt idx="0">
                  <c:v>Harsh</c:v>
                </c:pt>
                <c:pt idx="1">
                  <c:v>HarshV</c:v>
                </c:pt>
                <c:pt idx="2">
                  <c:v>Veer</c:v>
                </c:pt>
                <c:pt idx="3">
                  <c:v>Raj</c:v>
                </c:pt>
                <c:pt idx="4">
                  <c:v>Rajesh</c:v>
                </c:pt>
              </c:strCache>
            </c:strRef>
          </c:cat>
          <c:val>
            <c:numRef>
              <c:f>Pivots!$G$13:$G$18</c:f>
              <c:numCache>
                <c:formatCode>General</c:formatCode>
                <c:ptCount val="5"/>
                <c:pt idx="0">
                  <c:v>900000</c:v>
                </c:pt>
                <c:pt idx="1">
                  <c:v>300000</c:v>
                </c:pt>
                <c:pt idx="2">
                  <c:v>60000</c:v>
                </c:pt>
                <c:pt idx="3">
                  <c:v>4200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A-4937-95DF-08E4B33107E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27935"/>
        <c:axId val="71061599"/>
      </c:barChart>
      <c:catAx>
        <c:axId val="703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1599"/>
        <c:crosses val="autoZero"/>
        <c:auto val="1"/>
        <c:lblAlgn val="ctr"/>
        <c:lblOffset val="100"/>
        <c:noMultiLvlLbl val="0"/>
      </c:catAx>
      <c:valAx>
        <c:axId val="71061599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System..xlsx]Pivots!PivotTable12</c:name>
    <c:fmtId val="2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439453896307997"/>
          <c:y val="7.2923027478708031E-3"/>
          <c:w val="0.8050868667005161"/>
          <c:h val="0.621292663045271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Pivots!$B$22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Pivots!$A$23:$A$31</c:f>
              <c:strCache>
                <c:ptCount val="8"/>
                <c:pt idx="0">
                  <c:v>Cane or Beet Sugar</c:v>
                </c:pt>
                <c:pt idx="1">
                  <c:v>Chocolate</c:v>
                </c:pt>
                <c:pt idx="2">
                  <c:v>Clays (Kaolin and Other Clays)</c:v>
                </c:pt>
                <c:pt idx="3">
                  <c:v>Diesel Engines</c:v>
                </c:pt>
                <c:pt idx="4">
                  <c:v>Flat-Rolled Iron &amp; Steel</c:v>
                </c:pt>
                <c:pt idx="5">
                  <c:v>Mineral and Aerated Water</c:v>
                </c:pt>
                <c:pt idx="6">
                  <c:v>Motor Cars and Vehicles</c:v>
                </c:pt>
                <c:pt idx="7">
                  <c:v>New Pneumatic Rubber Tires</c:v>
                </c:pt>
              </c:strCache>
            </c:strRef>
          </c:cat>
          <c:val>
            <c:numRef>
              <c:f>Pivots!$B$23:$B$31</c:f>
              <c:numCache>
                <c:formatCode>General</c:formatCode>
                <c:ptCount val="8"/>
                <c:pt idx="0">
                  <c:v>32</c:v>
                </c:pt>
                <c:pt idx="1">
                  <c:v>2</c:v>
                </c:pt>
                <c:pt idx="2">
                  <c:v>11</c:v>
                </c:pt>
                <c:pt idx="3">
                  <c:v>20</c:v>
                </c:pt>
                <c:pt idx="4">
                  <c:v>18</c:v>
                </c:pt>
                <c:pt idx="5">
                  <c:v>0</c:v>
                </c:pt>
                <c:pt idx="6">
                  <c:v>17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F-4F85-B57F-B470E42FBE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1327487"/>
        <c:axId val="448122575"/>
        <c:axId val="0"/>
      </c:bar3DChart>
      <c:catAx>
        <c:axId val="81327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122575"/>
        <c:crosses val="autoZero"/>
        <c:auto val="1"/>
        <c:lblAlgn val="ctr"/>
        <c:lblOffset val="100"/>
        <c:noMultiLvlLbl val="0"/>
      </c:catAx>
      <c:valAx>
        <c:axId val="4481225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132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60000"/>
        <a:lumOff val="4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CUSTOMERS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Pivots!$F$3:$F$8</c:f>
              <c:strCache>
                <c:ptCount val="5"/>
                <c:pt idx="0">
                  <c:v>Chocolate</c:v>
                </c:pt>
                <c:pt idx="1">
                  <c:v>Woven Fabrics of Silk</c:v>
                </c:pt>
                <c:pt idx="2">
                  <c:v>Diesel Engines</c:v>
                </c:pt>
                <c:pt idx="3">
                  <c:v>Pharmaceutical Medicines</c:v>
                </c:pt>
                <c:pt idx="4">
                  <c:v>Cane or Beet Sugar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9-4AFB-BC5A-0616910D2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13648"/>
        <c:axId val="121112688"/>
      </c:barChart>
      <c:catAx>
        <c:axId val="12111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2688"/>
        <c:crosses val="autoZero"/>
        <c:auto val="1"/>
        <c:lblAlgn val="ctr"/>
        <c:lblOffset val="100"/>
        <c:noMultiLvlLbl val="0"/>
      </c:catAx>
      <c:valAx>
        <c:axId val="1211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PRODUCTS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60892388451442"/>
          <c:y val="0.18458114610673665"/>
          <c:w val="0.65520581802274713"/>
          <c:h val="0.629315762613006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Pivots!$F$13:$F$18</c:f>
              <c:strCache>
                <c:ptCount val="5"/>
                <c:pt idx="0">
                  <c:v>Harsh</c:v>
                </c:pt>
                <c:pt idx="1">
                  <c:v>HarshV</c:v>
                </c:pt>
                <c:pt idx="2">
                  <c:v>Veer</c:v>
                </c:pt>
                <c:pt idx="3">
                  <c:v>Raj</c:v>
                </c:pt>
                <c:pt idx="4">
                  <c:v>Rajesh</c:v>
                </c:pt>
              </c:strCache>
            </c:strRef>
          </c:cat>
          <c:val>
            <c:numRef>
              <c:f>Pivots!$G$13:$G$18</c:f>
              <c:numCache>
                <c:formatCode>General</c:formatCode>
                <c:ptCount val="5"/>
                <c:pt idx="0">
                  <c:v>900000</c:v>
                </c:pt>
                <c:pt idx="1">
                  <c:v>300000</c:v>
                </c:pt>
                <c:pt idx="2">
                  <c:v>60000</c:v>
                </c:pt>
                <c:pt idx="3">
                  <c:v>4200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1-46C3-9774-C2BFAC25F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327935"/>
        <c:axId val="71061599"/>
      </c:barChart>
      <c:catAx>
        <c:axId val="703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1599"/>
        <c:crosses val="autoZero"/>
        <c:auto val="1"/>
        <c:lblAlgn val="ctr"/>
        <c:lblOffset val="100"/>
        <c:noMultiLvlLbl val="0"/>
      </c:catAx>
      <c:valAx>
        <c:axId val="7106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System..xlsx]Pivots!PivotTable12</c:name>
    <c:fmtId val="1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2968621899790617"/>
          <c:y val="5.4443441557155775E-2"/>
          <c:w val="0.77001238609218792"/>
          <c:h val="0.621292663045271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Pivots!$B$22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Pivots!$A$23:$A$31</c:f>
              <c:strCache>
                <c:ptCount val="8"/>
                <c:pt idx="0">
                  <c:v>Cane or Beet Sugar</c:v>
                </c:pt>
                <c:pt idx="1">
                  <c:v>Chocolate</c:v>
                </c:pt>
                <c:pt idx="2">
                  <c:v>Clays (Kaolin and Other Clays)</c:v>
                </c:pt>
                <c:pt idx="3">
                  <c:v>Diesel Engines</c:v>
                </c:pt>
                <c:pt idx="4">
                  <c:v>Flat-Rolled Iron &amp; Steel</c:v>
                </c:pt>
                <c:pt idx="5">
                  <c:v>Mineral and Aerated Water</c:v>
                </c:pt>
                <c:pt idx="6">
                  <c:v>Motor Cars and Vehicles</c:v>
                </c:pt>
                <c:pt idx="7">
                  <c:v>New Pneumatic Rubber Tires</c:v>
                </c:pt>
              </c:strCache>
            </c:strRef>
          </c:cat>
          <c:val>
            <c:numRef>
              <c:f>Pivots!$B$23:$B$31</c:f>
              <c:numCache>
                <c:formatCode>General</c:formatCode>
                <c:ptCount val="8"/>
                <c:pt idx="0">
                  <c:v>32</c:v>
                </c:pt>
                <c:pt idx="1">
                  <c:v>2</c:v>
                </c:pt>
                <c:pt idx="2">
                  <c:v>11</c:v>
                </c:pt>
                <c:pt idx="3">
                  <c:v>20</c:v>
                </c:pt>
                <c:pt idx="4">
                  <c:v>18</c:v>
                </c:pt>
                <c:pt idx="5">
                  <c:v>0</c:v>
                </c:pt>
                <c:pt idx="6">
                  <c:v>17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F-46D5-9EE9-E226EF0AB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1327487"/>
        <c:axId val="448122575"/>
        <c:axId val="0"/>
      </c:bar3DChart>
      <c:catAx>
        <c:axId val="81327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122575"/>
        <c:crosses val="autoZero"/>
        <c:auto val="1"/>
        <c:lblAlgn val="ctr"/>
        <c:lblOffset val="100"/>
        <c:noMultiLvlLbl val="0"/>
      </c:catAx>
      <c:valAx>
        <c:axId val="4481225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132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11" Type="http://schemas.openxmlformats.org/officeDocument/2006/relationships/chart" Target="../charts/chart3.xml"/><Relationship Id="rId5" Type="http://schemas.openxmlformats.org/officeDocument/2006/relationships/hyperlink" Target="#'New Entry'!A1"/><Relationship Id="rId10" Type="http://schemas.openxmlformats.org/officeDocument/2006/relationships/chart" Target="../charts/chart2.xml"/><Relationship Id="rId4" Type="http://schemas.openxmlformats.org/officeDocument/2006/relationships/hyperlink" Target="#Dashboard!A1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Customers!A1"/><Relationship Id="rId7" Type="http://schemas.openxmlformats.org/officeDocument/2006/relationships/hyperlink" Target="#'New Entry'!A1"/><Relationship Id="rId2" Type="http://schemas.openxmlformats.org/officeDocument/2006/relationships/hyperlink" Target="#Sales!A1"/><Relationship Id="rId1" Type="http://schemas.openxmlformats.org/officeDocument/2006/relationships/hyperlink" Target="#Purchase!A1"/><Relationship Id="rId6" Type="http://schemas.openxmlformats.org/officeDocument/2006/relationships/hyperlink" Target="#Dashboard!A1"/><Relationship Id="rId5" Type="http://schemas.openxmlformats.org/officeDocument/2006/relationships/hyperlink" Target="#Products!A1"/><Relationship Id="rId4" Type="http://schemas.openxmlformats.org/officeDocument/2006/relationships/hyperlink" Target="#Vendor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123825</xdr:colOff>
      <xdr:row>0</xdr:row>
      <xdr:rowOff>38100</xdr:rowOff>
    </xdr:from>
    <xdr:to>
      <xdr:col>26</xdr:col>
      <xdr:colOff>325821</xdr:colOff>
      <xdr:row>11</xdr:row>
      <xdr:rowOff>14278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6A2CBBD-A438-4E63-FBDB-1CD46D360E02}"/>
            </a:ext>
          </a:extLst>
        </xdr:cNvPr>
        <xdr:cNvGrpSpPr/>
      </xdr:nvGrpSpPr>
      <xdr:grpSpPr>
        <a:xfrm>
          <a:off x="123825" y="38100"/>
          <a:ext cx="17494290" cy="2008833"/>
          <a:chOff x="38100" y="19050"/>
          <a:chExt cx="1751155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EE504B2-241B-F266-79E5-7EC492759E65}"/>
              </a:ext>
            </a:extLst>
          </xdr:cNvPr>
          <xdr:cNvSpPr/>
        </xdr:nvSpPr>
        <xdr:spPr>
          <a:xfrm>
            <a:off x="2313084" y="1113784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2E89A4B-79D5-5E7A-FA65-BD6AE5D88A2C}"/>
              </a:ext>
            </a:extLst>
          </xdr:cNvPr>
          <xdr:cNvSpPr/>
        </xdr:nvSpPr>
        <xdr:spPr>
          <a:xfrm>
            <a:off x="6951793" y="1104011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330B76-7536-55C9-DAB4-9B3032BBDCCA}"/>
              </a:ext>
            </a:extLst>
          </xdr:cNvPr>
          <xdr:cNvSpPr>
            <a:spLocks noChangeAspect="1"/>
          </xdr:cNvSpPr>
        </xdr:nvSpPr>
        <xdr:spPr>
          <a:xfrm>
            <a:off x="5176983" y="19050"/>
            <a:ext cx="6134708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B05401E3-B28A-9660-DF38-E03D1438FBAA}"/>
              </a:ext>
            </a:extLst>
          </xdr:cNvPr>
          <xdr:cNvCxnSpPr/>
        </xdr:nvCxnSpPr>
        <xdr:spPr>
          <a:xfrm>
            <a:off x="440252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82B089F-085A-6E4A-BFD0-9623DA2FDB92}"/>
              </a:ext>
            </a:extLst>
          </xdr:cNvPr>
          <xdr:cNvSpPr/>
        </xdr:nvSpPr>
        <xdr:spPr>
          <a:xfrm>
            <a:off x="4604202" y="1123559"/>
            <a:ext cx="192002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FE1211E-C5D1-962A-1598-FB6192CF2C57}"/>
              </a:ext>
            </a:extLst>
          </xdr:cNvPr>
          <xdr:cNvSpPr/>
        </xdr:nvSpPr>
        <xdr:spPr>
          <a:xfrm>
            <a:off x="38100" y="1104011"/>
            <a:ext cx="1879685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6CC375D-6E48-CE9F-E640-DADF86D9C43F}"/>
              </a:ext>
            </a:extLst>
          </xdr:cNvPr>
          <xdr:cNvSpPr/>
        </xdr:nvSpPr>
        <xdr:spPr>
          <a:xfrm>
            <a:off x="9234845" y="1123559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8C516A78-1052-5223-2C67-C26D0B401DE9}"/>
              </a:ext>
            </a:extLst>
          </xdr:cNvPr>
          <xdr:cNvSpPr/>
        </xdr:nvSpPr>
        <xdr:spPr>
          <a:xfrm>
            <a:off x="11534030" y="1133333"/>
            <a:ext cx="1734474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B9FB4A9-2C8B-EEB6-DA16-E1F4669484B6}"/>
              </a:ext>
            </a:extLst>
          </xdr:cNvPr>
          <xdr:cNvSpPr/>
        </xdr:nvSpPr>
        <xdr:spPr>
          <a:xfrm>
            <a:off x="13688004" y="1143107"/>
            <a:ext cx="1734474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EE727D82-B8BD-417C-8030-B1232801D7F6}"/>
              </a:ext>
            </a:extLst>
          </xdr:cNvPr>
          <xdr:cNvCxnSpPr/>
        </xdr:nvCxnSpPr>
        <xdr:spPr>
          <a:xfrm>
            <a:off x="2127536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8BD6459-78AC-D0C5-BF1A-F2849E73D43D}"/>
              </a:ext>
            </a:extLst>
          </xdr:cNvPr>
          <xdr:cNvCxnSpPr/>
        </xdr:nvCxnSpPr>
        <xdr:spPr>
          <a:xfrm>
            <a:off x="6750110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215C886E-07A1-60F6-371C-CACFD8C9DF93}"/>
              </a:ext>
            </a:extLst>
          </xdr:cNvPr>
          <xdr:cNvCxnSpPr/>
        </xdr:nvCxnSpPr>
        <xdr:spPr>
          <a:xfrm>
            <a:off x="903316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806AC4A-25F3-0707-5B22-C4023455AFA4}"/>
              </a:ext>
            </a:extLst>
          </xdr:cNvPr>
          <xdr:cNvCxnSpPr/>
        </xdr:nvCxnSpPr>
        <xdr:spPr>
          <a:xfrm>
            <a:off x="1133234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B4AC553-6749-772B-0A13-A280192BA3A1}"/>
              </a:ext>
            </a:extLst>
          </xdr:cNvPr>
          <xdr:cNvCxnSpPr/>
        </xdr:nvCxnSpPr>
        <xdr:spPr>
          <a:xfrm>
            <a:off x="13480957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353F7230-3B0F-5AC0-3187-17FB85FDAFFE}"/>
              </a:ext>
            </a:extLst>
          </xdr:cNvPr>
          <xdr:cNvCxnSpPr/>
        </xdr:nvCxnSpPr>
        <xdr:spPr>
          <a:xfrm>
            <a:off x="15626792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FB731E5-CED5-E125-7402-B58F5A30C832}"/>
              </a:ext>
            </a:extLst>
          </xdr:cNvPr>
          <xdr:cNvSpPr/>
        </xdr:nvSpPr>
        <xdr:spPr>
          <a:xfrm>
            <a:off x="15862447" y="1152525"/>
            <a:ext cx="1687209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  <xdr:twoCellAnchor>
    <xdr:from>
      <xdr:col>3</xdr:col>
      <xdr:colOff>179152</xdr:colOff>
      <xdr:row>11</xdr:row>
      <xdr:rowOff>66675</xdr:rowOff>
    </xdr:from>
    <xdr:to>
      <xdr:col>23</xdr:col>
      <xdr:colOff>475783</xdr:colOff>
      <xdr:row>39</xdr:row>
      <xdr:rowOff>171450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8F8B75C-56AE-995A-BDB6-D2755ABE253D}"/>
            </a:ext>
          </a:extLst>
        </xdr:cNvPr>
        <xdr:cNvSpPr/>
      </xdr:nvSpPr>
      <xdr:spPr>
        <a:xfrm>
          <a:off x="1701081" y="2137327"/>
          <a:ext cx="11995816" cy="5778362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8" algn="r"/>
          <a:endParaRPr lang="en-IN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25950</xdr:colOff>
      <xdr:row>12</xdr:row>
      <xdr:rowOff>85314</xdr:rowOff>
    </xdr:from>
    <xdr:to>
      <xdr:col>12</xdr:col>
      <xdr:colOff>123691</xdr:colOff>
      <xdr:row>16</xdr:row>
      <xdr:rowOff>174269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E9A55B-AAA0-445B-868C-16A531CDDD3C}"/>
            </a:ext>
          </a:extLst>
        </xdr:cNvPr>
        <xdr:cNvSpPr/>
      </xdr:nvSpPr>
      <xdr:spPr>
        <a:xfrm>
          <a:off x="4693200" y="2352264"/>
          <a:ext cx="1926541" cy="85095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255568</xdr:colOff>
      <xdr:row>12</xdr:row>
      <xdr:rowOff>85314</xdr:rowOff>
    </xdr:from>
    <xdr:to>
      <xdr:col>12</xdr:col>
      <xdr:colOff>123690</xdr:colOff>
      <xdr:row>16</xdr:row>
      <xdr:rowOff>174269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155E2AA-D70B-4D0F-9039-273B5A0ADC63}"/>
            </a:ext>
          </a:extLst>
        </xdr:cNvPr>
        <xdr:cNvSpPr/>
      </xdr:nvSpPr>
      <xdr:spPr>
        <a:xfrm>
          <a:off x="4922818" y="2352264"/>
          <a:ext cx="1696922" cy="8509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17</xdr:col>
      <xdr:colOff>149459</xdr:colOff>
      <xdr:row>12</xdr:row>
      <xdr:rowOff>82992</xdr:rowOff>
    </xdr:from>
    <xdr:to>
      <xdr:col>20</xdr:col>
      <xdr:colOff>141956</xdr:colOff>
      <xdr:row>16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22CD071-DB57-46D4-A8C3-986D46C08135}"/>
            </a:ext>
          </a:extLst>
        </xdr:cNvPr>
        <xdr:cNvSpPr/>
      </xdr:nvSpPr>
      <xdr:spPr>
        <a:xfrm>
          <a:off x="9693509" y="2349942"/>
          <a:ext cx="1821297" cy="850458"/>
        </a:xfrm>
        <a:prstGeom prst="rect">
          <a:avLst/>
        </a:prstGeom>
        <a:solidFill>
          <a:srgbClr val="D917D9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379077</xdr:colOff>
      <xdr:row>12</xdr:row>
      <xdr:rowOff>82992</xdr:rowOff>
    </xdr:from>
    <xdr:to>
      <xdr:col>20</xdr:col>
      <xdr:colOff>151525</xdr:colOff>
      <xdr:row>16</xdr:row>
      <xdr:rowOff>183793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46DF1D8-1E6B-47EB-B94D-3B272EF4366B}"/>
            </a:ext>
          </a:extLst>
        </xdr:cNvPr>
        <xdr:cNvSpPr/>
      </xdr:nvSpPr>
      <xdr:spPr>
        <a:xfrm>
          <a:off x="9923127" y="2349942"/>
          <a:ext cx="1601248" cy="862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 baseline="0">
              <a:solidFill>
                <a:schemeClr val="tx1"/>
              </a:solidFill>
            </a:rPr>
            <a:t>STOCK AMOUNT</a:t>
          </a:r>
          <a:endParaRPr lang="en-IN" sz="14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411721</xdr:colOff>
      <xdr:row>14</xdr:row>
      <xdr:rowOff>92135</xdr:rowOff>
    </xdr:from>
    <xdr:to>
      <xdr:col>11</xdr:col>
      <xdr:colOff>538526</xdr:colOff>
      <xdr:row>16</xdr:row>
      <xdr:rowOff>98109</xdr:rowOff>
    </xdr:to>
    <xdr:sp macro="" textlink="Pivots!C6">
      <xdr:nvSpPr>
        <xdr:cNvPr id="35" name="Rectangle 34">
          <a:extLst>
            <a:ext uri="{FF2B5EF4-FFF2-40B4-BE49-F238E27FC236}">
              <a16:creationId xmlns:a16="http://schemas.microsoft.com/office/drawing/2014/main" id="{7A4FF959-EE91-409E-BC0E-CA2C749C1A88}"/>
            </a:ext>
          </a:extLst>
        </xdr:cNvPr>
        <xdr:cNvSpPr/>
      </xdr:nvSpPr>
      <xdr:spPr>
        <a:xfrm>
          <a:off x="5078971" y="2740085"/>
          <a:ext cx="1346005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B6E2F4C-7B75-4F56-BEA5-31CE50612C3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11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519765</xdr:colOff>
      <xdr:row>14</xdr:row>
      <xdr:rowOff>99969</xdr:rowOff>
    </xdr:from>
    <xdr:to>
      <xdr:col>20</xdr:col>
      <xdr:colOff>35348</xdr:colOff>
      <xdr:row>16</xdr:row>
      <xdr:rowOff>105943</xdr:rowOff>
    </xdr:to>
    <xdr:sp macro="" textlink="Pivots!C15">
      <xdr:nvSpPr>
        <xdr:cNvPr id="37" name="Rectangle 36">
          <a:extLst>
            <a:ext uri="{FF2B5EF4-FFF2-40B4-BE49-F238E27FC236}">
              <a16:creationId xmlns:a16="http://schemas.microsoft.com/office/drawing/2014/main" id="{6E003886-A583-421A-B077-49F64A879D8A}"/>
            </a:ext>
          </a:extLst>
        </xdr:cNvPr>
        <xdr:cNvSpPr/>
      </xdr:nvSpPr>
      <xdr:spPr>
        <a:xfrm>
          <a:off x="10063815" y="2747919"/>
          <a:ext cx="1344383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57AA583A-BB27-4EDD-91FF-8F1E0427248A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₹ 1,48,92,115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141056</xdr:colOff>
      <xdr:row>12</xdr:row>
      <xdr:rowOff>85314</xdr:rowOff>
    </xdr:from>
    <xdr:to>
      <xdr:col>7</xdr:col>
      <xdr:colOff>514310</xdr:colOff>
      <xdr:row>16</xdr:row>
      <xdr:rowOff>162422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BE90B7C-CF79-44A4-BBAA-B3730788EC0F}"/>
            </a:ext>
          </a:extLst>
        </xdr:cNvPr>
        <xdr:cNvSpPr/>
      </xdr:nvSpPr>
      <xdr:spPr>
        <a:xfrm>
          <a:off x="2274656" y="2352264"/>
          <a:ext cx="1925829" cy="839108"/>
        </a:xfrm>
        <a:prstGeom prst="rect">
          <a:avLst/>
        </a:prstGeom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41655</xdr:colOff>
      <xdr:row>12</xdr:row>
      <xdr:rowOff>85314</xdr:rowOff>
    </xdr:from>
    <xdr:to>
      <xdr:col>7</xdr:col>
      <xdr:colOff>514310</xdr:colOff>
      <xdr:row>16</xdr:row>
      <xdr:rowOff>174269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43103E4-C5D5-4673-C71B-16277B672EC2}"/>
            </a:ext>
          </a:extLst>
        </xdr:cNvPr>
        <xdr:cNvSpPr/>
      </xdr:nvSpPr>
      <xdr:spPr>
        <a:xfrm>
          <a:off x="2508630" y="2352264"/>
          <a:ext cx="1691855" cy="8509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5</xdr:col>
      <xdr:colOff>152363</xdr:colOff>
      <xdr:row>14</xdr:row>
      <xdr:rowOff>71826</xdr:rowOff>
    </xdr:from>
    <xdr:to>
      <xdr:col>7</xdr:col>
      <xdr:colOff>272481</xdr:colOff>
      <xdr:row>16</xdr:row>
      <xdr:rowOff>77800</xdr:rowOff>
    </xdr:to>
    <xdr:sp macro="" textlink="Pivots!C3">
      <xdr:nvSpPr>
        <xdr:cNvPr id="53" name="Rectangle 52">
          <a:extLst>
            <a:ext uri="{FF2B5EF4-FFF2-40B4-BE49-F238E27FC236}">
              <a16:creationId xmlns:a16="http://schemas.microsoft.com/office/drawing/2014/main" id="{079ECECC-EF59-6422-6A21-AD3434E49CD3}"/>
            </a:ext>
          </a:extLst>
        </xdr:cNvPr>
        <xdr:cNvSpPr/>
      </xdr:nvSpPr>
      <xdr:spPr>
        <a:xfrm>
          <a:off x="2619338" y="2719776"/>
          <a:ext cx="1339318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FF6E67A-D59C-4D99-B29F-58353D26D684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</a:t>
          </a:fld>
          <a:endParaRPr lang="en-IN" sz="1600" b="1"/>
        </a:p>
      </xdr:txBody>
    </xdr:sp>
    <xdr:clientData/>
  </xdr:twoCellAnchor>
  <xdr:twoCellAnchor>
    <xdr:from>
      <xdr:col>20</xdr:col>
      <xdr:colOff>375633</xdr:colOff>
      <xdr:row>20</xdr:row>
      <xdr:rowOff>46738</xdr:rowOff>
    </xdr:from>
    <xdr:to>
      <xdr:col>23</xdr:col>
      <xdr:colOff>250145</xdr:colOff>
      <xdr:row>26</xdr:row>
      <xdr:rowOff>120788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283A6D2C-2525-ADF6-3804-81375AB7782D}"/>
            </a:ext>
          </a:extLst>
        </xdr:cNvPr>
        <xdr:cNvGrpSpPr/>
      </xdr:nvGrpSpPr>
      <xdr:grpSpPr>
        <a:xfrm>
          <a:off x="11736896" y="4210243"/>
          <a:ext cx="1700955" cy="1193483"/>
          <a:chOff x="13181688" y="3099420"/>
          <a:chExt cx="1698452" cy="1136789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93F60D0C-21D1-4174-1953-AE113A2129F1}"/>
              </a:ext>
            </a:extLst>
          </xdr:cNvPr>
          <xdr:cNvSpPr/>
        </xdr:nvSpPr>
        <xdr:spPr>
          <a:xfrm>
            <a:off x="13187853" y="3099420"/>
            <a:ext cx="1692287" cy="1136789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400" b="1" u="sng">
                <a:solidFill>
                  <a:schemeClr val="tx1"/>
                </a:solidFill>
              </a:rPr>
              <a:t>PROFIT/LOSS</a:t>
            </a:r>
          </a:p>
        </xdr:txBody>
      </xdr:sp>
      <xdr:sp macro="" textlink="">
        <xdr:nvSpPr>
          <xdr:cNvPr id="33" name="Diagonal Stripe 32">
            <a:extLst>
              <a:ext uri="{FF2B5EF4-FFF2-40B4-BE49-F238E27FC236}">
                <a16:creationId xmlns:a16="http://schemas.microsoft.com/office/drawing/2014/main" id="{0DFEFC00-EFE5-ADC1-3820-C32DA9A6BA0D}"/>
              </a:ext>
            </a:extLst>
          </xdr:cNvPr>
          <xdr:cNvSpPr/>
        </xdr:nvSpPr>
        <xdr:spPr>
          <a:xfrm>
            <a:off x="13181688" y="3099624"/>
            <a:ext cx="544746" cy="318822"/>
          </a:xfrm>
          <a:prstGeom prst="diagStripe">
            <a:avLst>
              <a:gd name="adj" fmla="val 2663"/>
            </a:avLst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Pivots!C18">
        <xdr:nvSpPr>
          <xdr:cNvPr id="38" name="Rectangle 37">
            <a:extLst>
              <a:ext uri="{FF2B5EF4-FFF2-40B4-BE49-F238E27FC236}">
                <a16:creationId xmlns:a16="http://schemas.microsoft.com/office/drawing/2014/main" id="{77FEF9A2-E580-460C-9E6E-1A48C63B312E}"/>
              </a:ext>
            </a:extLst>
          </xdr:cNvPr>
          <xdr:cNvSpPr/>
        </xdr:nvSpPr>
        <xdr:spPr>
          <a:xfrm>
            <a:off x="13412034" y="3597840"/>
            <a:ext cx="1341323" cy="3615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fld id="{45000A09-E2E4-4427-8487-0B19D4FB3461}" type="TxLink">
              <a:rPr lang="en-US" sz="16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1,61,620</a:t>
            </a:fld>
            <a:endParaRPr lang="en-IN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93425</xdr:colOff>
      <xdr:row>17</xdr:row>
      <xdr:rowOff>89378</xdr:rowOff>
    </xdr:from>
    <xdr:to>
      <xdr:col>12</xdr:col>
      <xdr:colOff>112476</xdr:colOff>
      <xdr:row>27</xdr:row>
      <xdr:rowOff>55448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D9C589F6-BD12-42B1-9F3A-B832311F2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93426</xdr:colOff>
      <xdr:row>17</xdr:row>
      <xdr:rowOff>99687</xdr:rowOff>
    </xdr:from>
    <xdr:to>
      <xdr:col>20</xdr:col>
      <xdr:colOff>122002</xdr:colOff>
      <xdr:row>27</xdr:row>
      <xdr:rowOff>55448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FE81DDF0-C3DB-4661-88F6-DB3145B21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93426</xdr:colOff>
      <xdr:row>27</xdr:row>
      <xdr:rowOff>189466</xdr:rowOff>
    </xdr:from>
    <xdr:to>
      <xdr:col>20</xdr:col>
      <xdr:colOff>142875</xdr:colOff>
      <xdr:row>38</xdr:row>
      <xdr:rowOff>114534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18DEE043-7C5D-41B1-A788-99F469CE0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92404</xdr:colOff>
      <xdr:row>12</xdr:row>
      <xdr:rowOff>85314</xdr:rowOff>
    </xdr:from>
    <xdr:to>
      <xdr:col>16</xdr:col>
      <xdr:colOff>190144</xdr:colOff>
      <xdr:row>16</xdr:row>
      <xdr:rowOff>186115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E19580C-43F6-EFD8-76BE-B6012B497C98}"/>
            </a:ext>
          </a:extLst>
        </xdr:cNvPr>
        <xdr:cNvSpPr/>
      </xdr:nvSpPr>
      <xdr:spPr>
        <a:xfrm>
          <a:off x="7198054" y="2352264"/>
          <a:ext cx="1926540" cy="862801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12</xdr:row>
      <xdr:rowOff>85314</xdr:rowOff>
    </xdr:from>
    <xdr:to>
      <xdr:col>16</xdr:col>
      <xdr:colOff>352424</xdr:colOff>
      <xdr:row>16</xdr:row>
      <xdr:rowOff>186115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D95A73F-E47A-6D32-0CC8-CEC0ACFDD63E}"/>
            </a:ext>
          </a:extLst>
        </xdr:cNvPr>
        <xdr:cNvSpPr/>
      </xdr:nvSpPr>
      <xdr:spPr>
        <a:xfrm>
          <a:off x="7486649" y="2352264"/>
          <a:ext cx="1800225" cy="862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 u="sng">
              <a:solidFill>
                <a:schemeClr val="tx1"/>
              </a:solidFill>
            </a:rPr>
            <a:t>PURCHASE</a:t>
          </a:r>
          <a:r>
            <a:rPr lang="en-IN" sz="1400" b="1" i="0" u="sng" baseline="0">
              <a:solidFill>
                <a:schemeClr val="tx1"/>
              </a:solidFill>
            </a:rPr>
            <a:t> AMOUNT</a:t>
          </a:r>
          <a:endParaRPr lang="en-IN" sz="1400" b="1" i="0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528315</xdr:colOff>
      <xdr:row>14</xdr:row>
      <xdr:rowOff>101866</xdr:rowOff>
    </xdr:from>
    <xdr:to>
      <xdr:col>16</xdr:col>
      <xdr:colOff>43898</xdr:colOff>
      <xdr:row>16</xdr:row>
      <xdr:rowOff>107840</xdr:rowOff>
    </xdr:to>
    <xdr:sp macro="" textlink="Pivots!C9">
      <xdr:nvSpPr>
        <xdr:cNvPr id="68" name="Rectangle 67">
          <a:extLst>
            <a:ext uri="{FF2B5EF4-FFF2-40B4-BE49-F238E27FC236}">
              <a16:creationId xmlns:a16="http://schemas.microsoft.com/office/drawing/2014/main" id="{74DBBC53-EE39-7F66-8E9D-37F65BCB83E1}"/>
            </a:ext>
          </a:extLst>
        </xdr:cNvPr>
        <xdr:cNvSpPr/>
      </xdr:nvSpPr>
      <xdr:spPr>
        <a:xfrm>
          <a:off x="7633965" y="2749816"/>
          <a:ext cx="1344383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45D87E33-F5CA-46A5-B6E5-79D8E9F1E1A6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₹ 1,59,97,040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19050</xdr:rowOff>
    </xdr:from>
    <xdr:to>
      <xdr:col>24</xdr:col>
      <xdr:colOff>576106</xdr:colOff>
      <xdr:row>9</xdr:row>
      <xdr:rowOff>80953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84D4C31-94EF-6FD8-2C7E-69676A861009}"/>
            </a:ext>
          </a:extLst>
        </xdr:cNvPr>
        <xdr:cNvGrpSpPr/>
      </xdr:nvGrpSpPr>
      <xdr:grpSpPr>
        <a:xfrm>
          <a:off x="38100" y="19050"/>
          <a:ext cx="17644906" cy="2052628"/>
          <a:chOff x="38100" y="85725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306B96E-EABE-26C5-8D96-8AA84E2B6675}"/>
              </a:ext>
            </a:extLst>
          </xdr:cNvPr>
          <xdr:cNvSpPr/>
        </xdr:nvSpPr>
        <xdr:spPr>
          <a:xfrm>
            <a:off x="2330408" y="11804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6D78A2F-8D91-E17A-5334-E5A0CA69F0C4}"/>
              </a:ext>
            </a:extLst>
          </xdr:cNvPr>
          <xdr:cNvSpPr/>
        </xdr:nvSpPr>
        <xdr:spPr>
          <a:xfrm>
            <a:off x="7004441" y="1170686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B5BDFFA-AE52-A35C-0017-C74705E172B6}"/>
              </a:ext>
            </a:extLst>
          </xdr:cNvPr>
          <xdr:cNvSpPr>
            <a:spLocks noChangeAspect="1"/>
          </xdr:cNvSpPr>
        </xdr:nvSpPr>
        <xdr:spPr>
          <a:xfrm>
            <a:off x="5216115" y="85725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58BAA38-E674-99E0-40CA-C3712318AD4E}"/>
              </a:ext>
            </a:extLst>
          </xdr:cNvPr>
          <xdr:cNvCxnSpPr/>
        </xdr:nvCxnSpPr>
        <xdr:spPr>
          <a:xfrm>
            <a:off x="4435755" y="1092490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Rectangle 7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D3E32C-4FA1-E2F2-15F1-F90EA21DE770}"/>
              </a:ext>
            </a:extLst>
          </xdr:cNvPr>
          <xdr:cNvSpPr/>
        </xdr:nvSpPr>
        <xdr:spPr>
          <a:xfrm>
            <a:off x="4638973" y="1190234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368FD12-9188-5265-ED54-A1BC2BF72CB9}"/>
              </a:ext>
            </a:extLst>
          </xdr:cNvPr>
          <xdr:cNvSpPr/>
        </xdr:nvSpPr>
        <xdr:spPr>
          <a:xfrm>
            <a:off x="38100" y="1170686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0" name="Rectangle 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7893C033-5514-AEB4-CF19-C322F1BB6845}"/>
              </a:ext>
            </a:extLst>
          </xdr:cNvPr>
          <xdr:cNvSpPr/>
        </xdr:nvSpPr>
        <xdr:spPr>
          <a:xfrm>
            <a:off x="9304878" y="11902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9703BFD-AAE5-FEBD-CA9D-B27755B32F06}"/>
              </a:ext>
            </a:extLst>
          </xdr:cNvPr>
          <xdr:cNvSpPr/>
        </xdr:nvSpPr>
        <xdr:spPr>
          <a:xfrm>
            <a:off x="11621571" y="1200008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2" name="Rectangle 1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B9B2339-4EE0-9BF6-91B1-CA2779D4CE42}"/>
              </a:ext>
            </a:extLst>
          </xdr:cNvPr>
          <xdr:cNvSpPr/>
        </xdr:nvSpPr>
        <xdr:spPr>
          <a:xfrm>
            <a:off x="13791948" y="1209782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815FDBA-0E85-35DB-F080-62F6B5A49152}"/>
              </a:ext>
            </a:extLst>
          </xdr:cNvPr>
          <xdr:cNvCxnSpPr/>
        </xdr:nvCxnSpPr>
        <xdr:spPr>
          <a:xfrm>
            <a:off x="2143447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22A425BA-9345-AE21-0EFD-77C4CF8CB785}"/>
              </a:ext>
            </a:extLst>
          </xdr:cNvPr>
          <xdr:cNvCxnSpPr/>
        </xdr:nvCxnSpPr>
        <xdr:spPr>
          <a:xfrm>
            <a:off x="6801222" y="11022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4F6684D-E9B7-5546-150E-C88E6A1D5526}"/>
              </a:ext>
            </a:extLst>
          </xdr:cNvPr>
          <xdr:cNvCxnSpPr/>
        </xdr:nvCxnSpPr>
        <xdr:spPr>
          <a:xfrm>
            <a:off x="9101659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2A8411D2-E658-6638-0507-0A78FD908C50}"/>
              </a:ext>
            </a:extLst>
          </xdr:cNvPr>
          <xdr:cNvCxnSpPr/>
        </xdr:nvCxnSpPr>
        <xdr:spPr>
          <a:xfrm>
            <a:off x="11418353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A8AFF35-C7BA-FB6B-2D73-D7729BEE8C14}"/>
              </a:ext>
            </a:extLst>
          </xdr:cNvPr>
          <xdr:cNvCxnSpPr/>
        </xdr:nvCxnSpPr>
        <xdr:spPr>
          <a:xfrm>
            <a:off x="13583324" y="10827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515CAADE-0FD2-6F4A-C351-D3950BD987DB}"/>
              </a:ext>
            </a:extLst>
          </xdr:cNvPr>
          <xdr:cNvCxnSpPr/>
        </xdr:nvCxnSpPr>
        <xdr:spPr>
          <a:xfrm>
            <a:off x="15745499" y="10731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846F80C-83AF-CE35-1E3C-813460625602}"/>
              </a:ext>
            </a:extLst>
          </xdr:cNvPr>
          <xdr:cNvSpPr/>
        </xdr:nvSpPr>
        <xdr:spPr>
          <a:xfrm>
            <a:off x="15982949" y="1219200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38100</xdr:rowOff>
    </xdr:from>
    <xdr:to>
      <xdr:col>21</xdr:col>
      <xdr:colOff>118906</xdr:colOff>
      <xdr:row>10</xdr:row>
      <xdr:rowOff>185728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A099DDB0-2370-4028-DF3F-29A6E55CA50B}"/>
            </a:ext>
          </a:extLst>
        </xdr:cNvPr>
        <xdr:cNvGrpSpPr/>
      </xdr:nvGrpSpPr>
      <xdr:grpSpPr>
        <a:xfrm>
          <a:off x="28575" y="38100"/>
          <a:ext cx="17644906" cy="2052628"/>
          <a:chOff x="28575" y="38100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823A7AF-7A11-278A-2713-C0BA23463080}"/>
              </a:ext>
            </a:extLst>
          </xdr:cNvPr>
          <xdr:cNvSpPr/>
        </xdr:nvSpPr>
        <xdr:spPr>
          <a:xfrm>
            <a:off x="2320883" y="11328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5CA76DA-00B1-EBE0-E2D1-F4D51FA6720D}"/>
              </a:ext>
            </a:extLst>
          </xdr:cNvPr>
          <xdr:cNvSpPr/>
        </xdr:nvSpPr>
        <xdr:spPr>
          <a:xfrm>
            <a:off x="6994916" y="112306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7F42F85-AE0F-E5CF-CB0D-B194AD861A1F}"/>
              </a:ext>
            </a:extLst>
          </xdr:cNvPr>
          <xdr:cNvSpPr>
            <a:spLocks noChangeAspect="1"/>
          </xdr:cNvSpPr>
        </xdr:nvSpPr>
        <xdr:spPr>
          <a:xfrm>
            <a:off x="5206590" y="3810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CB6AAC88-ECC0-1146-5F52-133271132D62}"/>
              </a:ext>
            </a:extLst>
          </xdr:cNvPr>
          <xdr:cNvCxnSpPr/>
        </xdr:nvCxnSpPr>
        <xdr:spPr>
          <a:xfrm>
            <a:off x="4426230" y="104486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B4678ED-1255-E64A-8D12-EFD816F81FC1}"/>
              </a:ext>
            </a:extLst>
          </xdr:cNvPr>
          <xdr:cNvSpPr/>
        </xdr:nvSpPr>
        <xdr:spPr>
          <a:xfrm>
            <a:off x="4629448" y="114260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F4E02E4-8069-3A6F-A6B6-98D89AB022B5}"/>
              </a:ext>
            </a:extLst>
          </xdr:cNvPr>
          <xdr:cNvSpPr/>
        </xdr:nvSpPr>
        <xdr:spPr>
          <a:xfrm>
            <a:off x="28575" y="112306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3E5018BF-0531-D5FE-8B88-8B4866D2944F}"/>
              </a:ext>
            </a:extLst>
          </xdr:cNvPr>
          <xdr:cNvSpPr/>
        </xdr:nvSpPr>
        <xdr:spPr>
          <a:xfrm>
            <a:off x="9295353" y="114260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0C1D81A-7D43-54B5-1B51-7847F7469938}"/>
              </a:ext>
            </a:extLst>
          </xdr:cNvPr>
          <xdr:cNvSpPr/>
        </xdr:nvSpPr>
        <xdr:spPr>
          <a:xfrm>
            <a:off x="11612046" y="115238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4FBE95C-291F-5734-990A-160EAABE7620}"/>
              </a:ext>
            </a:extLst>
          </xdr:cNvPr>
          <xdr:cNvSpPr/>
        </xdr:nvSpPr>
        <xdr:spPr>
          <a:xfrm>
            <a:off x="13782423" y="116215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ADA09F5D-88E6-DA85-6F8A-4DBC29E98D86}"/>
              </a:ext>
            </a:extLst>
          </xdr:cNvPr>
          <xdr:cNvCxnSpPr/>
        </xdr:nvCxnSpPr>
        <xdr:spPr>
          <a:xfrm>
            <a:off x="2133922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34BE0D1-09FF-4C7F-0350-DF3D927D090C}"/>
              </a:ext>
            </a:extLst>
          </xdr:cNvPr>
          <xdr:cNvCxnSpPr/>
        </xdr:nvCxnSpPr>
        <xdr:spPr>
          <a:xfrm>
            <a:off x="6791697" y="10546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4787066B-2E77-0FA1-9AFF-C3EEABB04BA7}"/>
              </a:ext>
            </a:extLst>
          </xdr:cNvPr>
          <xdr:cNvCxnSpPr/>
        </xdr:nvCxnSpPr>
        <xdr:spPr>
          <a:xfrm>
            <a:off x="9092134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7E1F15E-F19E-C414-EC8D-110B4686A836}"/>
              </a:ext>
            </a:extLst>
          </xdr:cNvPr>
          <xdr:cNvCxnSpPr/>
        </xdr:nvCxnSpPr>
        <xdr:spPr>
          <a:xfrm>
            <a:off x="11408828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E324B8A-9BAB-C723-B2E2-E2C38D16257D}"/>
              </a:ext>
            </a:extLst>
          </xdr:cNvPr>
          <xdr:cNvCxnSpPr/>
        </xdr:nvCxnSpPr>
        <xdr:spPr>
          <a:xfrm>
            <a:off x="13573799" y="10350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62C26463-1AA9-48D9-2BDA-FDAE42D8C955}"/>
              </a:ext>
            </a:extLst>
          </xdr:cNvPr>
          <xdr:cNvCxnSpPr/>
        </xdr:nvCxnSpPr>
        <xdr:spPr>
          <a:xfrm>
            <a:off x="15735974" y="102556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F44C767-6525-6753-8380-3151EA80CD2B}"/>
              </a:ext>
            </a:extLst>
          </xdr:cNvPr>
          <xdr:cNvSpPr/>
        </xdr:nvSpPr>
        <xdr:spPr>
          <a:xfrm>
            <a:off x="15973424" y="117157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19050</xdr:rowOff>
    </xdr:from>
    <xdr:to>
      <xdr:col>31</xdr:col>
      <xdr:colOff>176056</xdr:colOff>
      <xdr:row>10</xdr:row>
      <xdr:rowOff>185728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B1AC6AE4-7A25-FADD-BF9C-123941BA7441}"/>
            </a:ext>
          </a:extLst>
        </xdr:cNvPr>
        <xdr:cNvGrpSpPr/>
      </xdr:nvGrpSpPr>
      <xdr:grpSpPr>
        <a:xfrm>
          <a:off x="38100" y="19050"/>
          <a:ext cx="17644906" cy="2052628"/>
          <a:chOff x="38100" y="19050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CD3FE7C-0764-DE60-E072-4DABB7A7B0B8}"/>
              </a:ext>
            </a:extLst>
          </xdr:cNvPr>
          <xdr:cNvSpPr/>
        </xdr:nvSpPr>
        <xdr:spPr>
          <a:xfrm>
            <a:off x="2330408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6D9461A-96C3-48E1-D40F-082ABC605AB0}"/>
              </a:ext>
            </a:extLst>
          </xdr:cNvPr>
          <xdr:cNvSpPr/>
        </xdr:nvSpPr>
        <xdr:spPr>
          <a:xfrm>
            <a:off x="7004441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460DD1A-7425-0F42-3095-5085871D00FA}"/>
              </a:ext>
            </a:extLst>
          </xdr:cNvPr>
          <xdr:cNvSpPr>
            <a:spLocks noChangeAspect="1"/>
          </xdr:cNvSpPr>
        </xdr:nvSpPr>
        <xdr:spPr>
          <a:xfrm>
            <a:off x="5216115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9758F42-65B5-7ED1-40CB-339823FD8B2D}"/>
              </a:ext>
            </a:extLst>
          </xdr:cNvPr>
          <xdr:cNvCxnSpPr/>
        </xdr:nvCxnSpPr>
        <xdr:spPr>
          <a:xfrm>
            <a:off x="4435755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327DECF-85F5-5626-EB06-4D99714E2E6A}"/>
              </a:ext>
            </a:extLst>
          </xdr:cNvPr>
          <xdr:cNvSpPr/>
        </xdr:nvSpPr>
        <xdr:spPr>
          <a:xfrm>
            <a:off x="4638973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B063244-4F5C-7439-77BE-2BC8D38DE698}"/>
              </a:ext>
            </a:extLst>
          </xdr:cNvPr>
          <xdr:cNvSpPr/>
        </xdr:nvSpPr>
        <xdr:spPr>
          <a:xfrm>
            <a:off x="38100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7358C45-EE2F-F77A-6FBA-5C462468CF78}"/>
              </a:ext>
            </a:extLst>
          </xdr:cNvPr>
          <xdr:cNvSpPr/>
        </xdr:nvSpPr>
        <xdr:spPr>
          <a:xfrm>
            <a:off x="9304878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EF44DAE-DB99-DF48-4DA2-444C672B3FBA}"/>
              </a:ext>
            </a:extLst>
          </xdr:cNvPr>
          <xdr:cNvSpPr/>
        </xdr:nvSpPr>
        <xdr:spPr>
          <a:xfrm>
            <a:off x="11621571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9842F4EB-6B90-55EE-0179-F855CBEDBF96}"/>
              </a:ext>
            </a:extLst>
          </xdr:cNvPr>
          <xdr:cNvSpPr/>
        </xdr:nvSpPr>
        <xdr:spPr>
          <a:xfrm>
            <a:off x="13791948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91432EA0-F412-E173-2A27-243608CDB3AD}"/>
              </a:ext>
            </a:extLst>
          </xdr:cNvPr>
          <xdr:cNvCxnSpPr/>
        </xdr:nvCxnSpPr>
        <xdr:spPr>
          <a:xfrm>
            <a:off x="2143447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2023219-FCA5-A599-1717-2A23F8C27BF4}"/>
              </a:ext>
            </a:extLst>
          </xdr:cNvPr>
          <xdr:cNvCxnSpPr/>
        </xdr:nvCxnSpPr>
        <xdr:spPr>
          <a:xfrm>
            <a:off x="6801222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91B1485F-4DB3-2EA3-CFE9-2BD495E3DB0E}"/>
              </a:ext>
            </a:extLst>
          </xdr:cNvPr>
          <xdr:cNvCxnSpPr/>
        </xdr:nvCxnSpPr>
        <xdr:spPr>
          <a:xfrm>
            <a:off x="9101659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D315672-8A25-9710-368F-204EC057B320}"/>
              </a:ext>
            </a:extLst>
          </xdr:cNvPr>
          <xdr:cNvCxnSpPr/>
        </xdr:nvCxnSpPr>
        <xdr:spPr>
          <a:xfrm>
            <a:off x="11418353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D8EB065-AF06-966C-1AB2-256A5F73447D}"/>
              </a:ext>
            </a:extLst>
          </xdr:cNvPr>
          <xdr:cNvCxnSpPr/>
        </xdr:nvCxnSpPr>
        <xdr:spPr>
          <a:xfrm>
            <a:off x="13583324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96E563BD-5473-7D46-42FB-F12E0D363C72}"/>
              </a:ext>
            </a:extLst>
          </xdr:cNvPr>
          <xdr:cNvCxnSpPr/>
        </xdr:nvCxnSpPr>
        <xdr:spPr>
          <a:xfrm>
            <a:off x="15745499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4F7FAE4-781E-66E6-38D2-72818016FB64}"/>
              </a:ext>
            </a:extLst>
          </xdr:cNvPr>
          <xdr:cNvSpPr/>
        </xdr:nvSpPr>
        <xdr:spPr>
          <a:xfrm>
            <a:off x="15982949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66676</xdr:colOff>
      <xdr:row>16</xdr:row>
      <xdr:rowOff>0</xdr:rowOff>
    </xdr:from>
    <xdr:to>
      <xdr:col>14</xdr:col>
      <xdr:colOff>112562</xdr:colOff>
      <xdr:row>20</xdr:row>
      <xdr:rowOff>22462</xdr:rowOff>
    </xdr:to>
    <xdr:sp macro="" textlink="">
      <xdr:nvSpPr>
        <xdr:cNvPr id="23" name="Arrow: Notched Right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AB760-4E69-9CAA-6BD9-D83B986B05A5}"/>
            </a:ext>
          </a:extLst>
        </xdr:cNvPr>
        <xdr:cNvSpPr/>
      </xdr:nvSpPr>
      <xdr:spPr>
        <a:xfrm>
          <a:off x="7010401" y="2867025"/>
          <a:ext cx="2341411" cy="784462"/>
        </a:xfrm>
        <a:prstGeom prst="notched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PURCHASE</a:t>
          </a:r>
        </a:p>
      </xdr:txBody>
    </xdr:sp>
    <xdr:clientData/>
  </xdr:twoCellAnchor>
  <xdr:twoCellAnchor>
    <xdr:from>
      <xdr:col>12</xdr:col>
      <xdr:colOff>94760</xdr:colOff>
      <xdr:row>21</xdr:row>
      <xdr:rowOff>80286</xdr:rowOff>
    </xdr:from>
    <xdr:to>
      <xdr:col>14</xdr:col>
      <xdr:colOff>142875</xdr:colOff>
      <xdr:row>25</xdr:row>
      <xdr:rowOff>104775</xdr:rowOff>
    </xdr:to>
    <xdr:sp macro="" textlink="">
      <xdr:nvSpPr>
        <xdr:cNvPr id="24" name="Arrow: Notched Right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2E98FA-6029-8A05-5EF4-1111DF8B8A4C}"/>
            </a:ext>
          </a:extLst>
        </xdr:cNvPr>
        <xdr:cNvSpPr/>
      </xdr:nvSpPr>
      <xdr:spPr>
        <a:xfrm>
          <a:off x="7038485" y="3899811"/>
          <a:ext cx="2343640" cy="786489"/>
        </a:xfrm>
        <a:prstGeom prst="notched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SALES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19050</xdr:rowOff>
    </xdr:from>
    <xdr:to>
      <xdr:col>32</xdr:col>
      <xdr:colOff>109381</xdr:colOff>
      <xdr:row>10</xdr:row>
      <xdr:rowOff>166678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67844EB-FE83-6F63-A7B1-A664FC496238}"/>
            </a:ext>
          </a:extLst>
        </xdr:cNvPr>
        <xdr:cNvGrpSpPr/>
      </xdr:nvGrpSpPr>
      <xdr:grpSpPr>
        <a:xfrm>
          <a:off x="28575" y="19050"/>
          <a:ext cx="17644906" cy="2052628"/>
          <a:chOff x="28575" y="19050"/>
          <a:chExt cx="17644906" cy="2052628"/>
        </a:xfrm>
      </xdr:grpSpPr>
      <xdr:sp macro="" textlink="">
        <xdr:nvSpPr>
          <xdr:cNvPr id="17" name="Rectangle 1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A08EF2F-8E95-81F5-8B1C-18693E796EC6}"/>
              </a:ext>
            </a:extLst>
          </xdr:cNvPr>
          <xdr:cNvSpPr/>
        </xdr:nvSpPr>
        <xdr:spPr>
          <a:xfrm>
            <a:off x="2320883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8" name="Rectangle 1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DAE2E76-E3CF-1DC3-5F64-A48104C98709}"/>
              </a:ext>
            </a:extLst>
          </xdr:cNvPr>
          <xdr:cNvSpPr/>
        </xdr:nvSpPr>
        <xdr:spPr>
          <a:xfrm>
            <a:off x="6994916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870ABD9-BCD5-C535-C0F1-2BED4BEBD4B2}"/>
              </a:ext>
            </a:extLst>
          </xdr:cNvPr>
          <xdr:cNvSpPr>
            <a:spLocks noChangeAspect="1"/>
          </xdr:cNvSpPr>
        </xdr:nvSpPr>
        <xdr:spPr>
          <a:xfrm>
            <a:off x="5206590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D95AA9E8-37F6-561D-F8DE-F0A47D100243}"/>
              </a:ext>
            </a:extLst>
          </xdr:cNvPr>
          <xdr:cNvCxnSpPr/>
        </xdr:nvCxnSpPr>
        <xdr:spPr>
          <a:xfrm>
            <a:off x="442623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63AAE684-CF1C-2C81-4C02-92B14F9C0574}"/>
              </a:ext>
            </a:extLst>
          </xdr:cNvPr>
          <xdr:cNvSpPr/>
        </xdr:nvSpPr>
        <xdr:spPr>
          <a:xfrm>
            <a:off x="4629448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13404FB6-41AE-F802-0C7F-C7879DD8719A}"/>
              </a:ext>
            </a:extLst>
          </xdr:cNvPr>
          <xdr:cNvSpPr/>
        </xdr:nvSpPr>
        <xdr:spPr>
          <a:xfrm>
            <a:off x="28575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26" name="Rectangle 2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97143AE5-574F-EE44-BC96-AC5E945BF38B}"/>
              </a:ext>
            </a:extLst>
          </xdr:cNvPr>
          <xdr:cNvSpPr/>
        </xdr:nvSpPr>
        <xdr:spPr>
          <a:xfrm>
            <a:off x="9295353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New Entry</a:t>
            </a:r>
          </a:p>
        </xdr:txBody>
      </xdr:sp>
      <xdr:sp macro="" textlink="">
        <xdr:nvSpPr>
          <xdr:cNvPr id="27" name="Rectangle 2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CF6F93C-6B30-B0EC-E30B-89D3F90AFE31}"/>
              </a:ext>
            </a:extLst>
          </xdr:cNvPr>
          <xdr:cNvSpPr/>
        </xdr:nvSpPr>
        <xdr:spPr>
          <a:xfrm>
            <a:off x="11612046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28" name="Rectangle 2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58B5FA1-1B93-1278-0E73-11ED3D93D5FB}"/>
              </a:ext>
            </a:extLst>
          </xdr:cNvPr>
          <xdr:cNvSpPr/>
        </xdr:nvSpPr>
        <xdr:spPr>
          <a:xfrm>
            <a:off x="13782423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A1FA88DC-F94E-0818-0267-135C450E32EE}"/>
              </a:ext>
            </a:extLst>
          </xdr:cNvPr>
          <xdr:cNvCxnSpPr/>
        </xdr:nvCxnSpPr>
        <xdr:spPr>
          <a:xfrm>
            <a:off x="213392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9AAC38B0-062D-57A1-A210-F5B500B8CEB7}"/>
              </a:ext>
            </a:extLst>
          </xdr:cNvPr>
          <xdr:cNvCxnSpPr/>
        </xdr:nvCxnSpPr>
        <xdr:spPr>
          <a:xfrm>
            <a:off x="6791697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B4EA9ED-77F1-FD94-BD58-DFE3D0A5DD4B}"/>
              </a:ext>
            </a:extLst>
          </xdr:cNvPr>
          <xdr:cNvCxnSpPr/>
        </xdr:nvCxnSpPr>
        <xdr:spPr>
          <a:xfrm>
            <a:off x="9092134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7E69E52E-7DA5-65AA-48B6-98D71ECA0FAC}"/>
              </a:ext>
            </a:extLst>
          </xdr:cNvPr>
          <xdr:cNvCxnSpPr/>
        </xdr:nvCxnSpPr>
        <xdr:spPr>
          <a:xfrm>
            <a:off x="1140882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0C1F015-66D1-72F9-AFF0-D4FE924EDF66}"/>
              </a:ext>
            </a:extLst>
          </xdr:cNvPr>
          <xdr:cNvCxnSpPr/>
        </xdr:nvCxnSpPr>
        <xdr:spPr>
          <a:xfrm>
            <a:off x="13573799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9055AB9-D7F6-E621-78B4-1B17F7E545A8}"/>
              </a:ext>
            </a:extLst>
          </xdr:cNvPr>
          <xdr:cNvCxnSpPr/>
        </xdr:nvCxnSpPr>
        <xdr:spPr>
          <a:xfrm>
            <a:off x="15735974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20FC2AB-B020-D66A-D9EB-919E0A76A395}"/>
              </a:ext>
            </a:extLst>
          </xdr:cNvPr>
          <xdr:cNvSpPr/>
        </xdr:nvSpPr>
        <xdr:spPr>
          <a:xfrm>
            <a:off x="15973424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30</xdr:col>
      <xdr:colOff>52231</xdr:colOff>
      <xdr:row>10</xdr:row>
      <xdr:rowOff>166678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DBD6E021-4202-BB51-3714-F99F329AACBC}"/>
            </a:ext>
          </a:extLst>
        </xdr:cNvPr>
        <xdr:cNvGrpSpPr/>
      </xdr:nvGrpSpPr>
      <xdr:grpSpPr>
        <a:xfrm>
          <a:off x="28575" y="19050"/>
          <a:ext cx="17616891" cy="2052628"/>
          <a:chOff x="28575" y="19050"/>
          <a:chExt cx="17644906" cy="2052628"/>
        </a:xfrm>
      </xdr:grpSpPr>
      <xdr:sp macro="" textlink="">
        <xdr:nvSpPr>
          <xdr:cNvPr id="18" name="Rectangle 1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4D62DED-6D75-1BA8-FB0F-69C2FA0F4318}"/>
              </a:ext>
            </a:extLst>
          </xdr:cNvPr>
          <xdr:cNvSpPr/>
        </xdr:nvSpPr>
        <xdr:spPr>
          <a:xfrm>
            <a:off x="2320883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9" name="Rectangl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82807D5-D810-D67B-68B4-6B8F7F9B1543}"/>
              </a:ext>
            </a:extLst>
          </xdr:cNvPr>
          <xdr:cNvSpPr/>
        </xdr:nvSpPr>
        <xdr:spPr>
          <a:xfrm>
            <a:off x="6994916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2722AEE-1BB3-4812-5CD3-BA7370B62DDE}"/>
              </a:ext>
            </a:extLst>
          </xdr:cNvPr>
          <xdr:cNvSpPr>
            <a:spLocks noChangeAspect="1"/>
          </xdr:cNvSpPr>
        </xdr:nvSpPr>
        <xdr:spPr>
          <a:xfrm>
            <a:off x="5206590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31FED83C-467C-CB54-E4B6-25FC06A123F0}"/>
              </a:ext>
            </a:extLst>
          </xdr:cNvPr>
          <xdr:cNvCxnSpPr/>
        </xdr:nvCxnSpPr>
        <xdr:spPr>
          <a:xfrm>
            <a:off x="442623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DD3A79B-7F35-CDF8-0EAD-671610D37C8D}"/>
              </a:ext>
            </a:extLst>
          </xdr:cNvPr>
          <xdr:cNvSpPr/>
        </xdr:nvSpPr>
        <xdr:spPr>
          <a:xfrm>
            <a:off x="4629448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23" name="Rectangle 2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CB953456-52BF-CBBA-D591-10948D022CDB}"/>
              </a:ext>
            </a:extLst>
          </xdr:cNvPr>
          <xdr:cNvSpPr/>
        </xdr:nvSpPr>
        <xdr:spPr>
          <a:xfrm>
            <a:off x="28575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24" name="Rectangle 23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BEAAE44-4256-BA80-B2CC-672518F3BEF3}"/>
              </a:ext>
            </a:extLst>
          </xdr:cNvPr>
          <xdr:cNvSpPr/>
        </xdr:nvSpPr>
        <xdr:spPr>
          <a:xfrm>
            <a:off x="9295353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84D1D4D-73D7-AA1C-A2D8-2ACEDC0B3B29}"/>
              </a:ext>
            </a:extLst>
          </xdr:cNvPr>
          <xdr:cNvSpPr/>
        </xdr:nvSpPr>
        <xdr:spPr>
          <a:xfrm>
            <a:off x="11612046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26" name="Rectangle 2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F667B5C3-EC81-ED98-C141-9E889591F96A}"/>
              </a:ext>
            </a:extLst>
          </xdr:cNvPr>
          <xdr:cNvSpPr/>
        </xdr:nvSpPr>
        <xdr:spPr>
          <a:xfrm>
            <a:off x="13782423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123CEDFE-DBEF-C340-F00C-A9C29E603BEF}"/>
              </a:ext>
            </a:extLst>
          </xdr:cNvPr>
          <xdr:cNvCxnSpPr/>
        </xdr:nvCxnSpPr>
        <xdr:spPr>
          <a:xfrm>
            <a:off x="213392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F9907A9A-FBAC-6AE2-C1D5-336AE6642745}"/>
              </a:ext>
            </a:extLst>
          </xdr:cNvPr>
          <xdr:cNvCxnSpPr/>
        </xdr:nvCxnSpPr>
        <xdr:spPr>
          <a:xfrm>
            <a:off x="6791697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4D1F4E58-B072-E12C-0775-1F5837A99265}"/>
              </a:ext>
            </a:extLst>
          </xdr:cNvPr>
          <xdr:cNvCxnSpPr/>
        </xdr:nvCxnSpPr>
        <xdr:spPr>
          <a:xfrm>
            <a:off x="9092134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3E3F043-A7C0-662A-FD1A-077B48CF6705}"/>
              </a:ext>
            </a:extLst>
          </xdr:cNvPr>
          <xdr:cNvCxnSpPr/>
        </xdr:nvCxnSpPr>
        <xdr:spPr>
          <a:xfrm>
            <a:off x="1140882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E4ED9257-958A-6747-41B3-F117ADD608C2}"/>
              </a:ext>
            </a:extLst>
          </xdr:cNvPr>
          <xdr:cNvCxnSpPr/>
        </xdr:nvCxnSpPr>
        <xdr:spPr>
          <a:xfrm>
            <a:off x="13573799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F1C0486-4227-43D6-C887-8F0B94344EA2}"/>
              </a:ext>
            </a:extLst>
          </xdr:cNvPr>
          <xdr:cNvCxnSpPr/>
        </xdr:nvCxnSpPr>
        <xdr:spPr>
          <a:xfrm>
            <a:off x="15735974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Rectangle 3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F28DD533-D468-358D-959B-4B7D7D4A5168}"/>
              </a:ext>
            </a:extLst>
          </xdr:cNvPr>
          <xdr:cNvSpPr/>
        </xdr:nvSpPr>
        <xdr:spPr>
          <a:xfrm>
            <a:off x="15973424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36990</xdr:colOff>
      <xdr:row>0</xdr:row>
      <xdr:rowOff>17940</xdr:rowOff>
    </xdr:from>
    <xdr:to>
      <xdr:col>21</xdr:col>
      <xdr:colOff>572632</xdr:colOff>
      <xdr:row>10</xdr:row>
      <xdr:rowOff>147628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DD16E8F2-363B-3D62-AFCB-768E7BAA14A3}"/>
            </a:ext>
          </a:extLst>
        </xdr:cNvPr>
        <xdr:cNvGrpSpPr/>
      </xdr:nvGrpSpPr>
      <xdr:grpSpPr>
        <a:xfrm>
          <a:off x="36990" y="17940"/>
          <a:ext cx="17630510" cy="2034688"/>
          <a:chOff x="36990" y="17940"/>
          <a:chExt cx="17632422" cy="2034688"/>
        </a:xfrm>
      </xdr:grpSpPr>
      <xdr:sp macro="" textlink="">
        <xdr:nvSpPr>
          <xdr:cNvPr id="50" name="Rectangle 4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969BF9F-B5D2-6FD2-3A81-0EBB57CFC310}"/>
              </a:ext>
            </a:extLst>
          </xdr:cNvPr>
          <xdr:cNvSpPr/>
        </xdr:nvSpPr>
        <xdr:spPr>
          <a:xfrm>
            <a:off x="2327676" y="1111996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51" name="Rectangle 5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AF6EC2A-3E01-4A15-7380-D18C3577E45C}"/>
              </a:ext>
            </a:extLst>
          </xdr:cNvPr>
          <xdr:cNvSpPr/>
        </xdr:nvSpPr>
        <xdr:spPr>
          <a:xfrm>
            <a:off x="6998402" y="1102399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C4CA9800-F59F-898D-6037-A4F7CEB5EFAB}"/>
              </a:ext>
            </a:extLst>
          </xdr:cNvPr>
          <xdr:cNvSpPr>
            <a:spLocks noChangeAspect="1"/>
          </xdr:cNvSpPr>
        </xdr:nvSpPr>
        <xdr:spPr>
          <a:xfrm>
            <a:off x="5211341" y="17940"/>
            <a:ext cx="6177051" cy="727782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B8909B49-CF3F-D951-A864-1388AA190424}"/>
              </a:ext>
            </a:extLst>
          </xdr:cNvPr>
          <xdr:cNvCxnSpPr/>
        </xdr:nvCxnSpPr>
        <xdr:spPr>
          <a:xfrm>
            <a:off x="4431534" y="1025612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angle 5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53427A3-CD3E-EF2F-EF19-A9E8B3390431}"/>
              </a:ext>
            </a:extLst>
          </xdr:cNvPr>
          <xdr:cNvSpPr/>
        </xdr:nvSpPr>
        <xdr:spPr>
          <a:xfrm>
            <a:off x="4634608" y="1121595"/>
            <a:ext cx="1933274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55" name="Rectangle 5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D3009AA-C986-DC8E-F3DE-49C36833F2A5}"/>
              </a:ext>
            </a:extLst>
          </xdr:cNvPr>
          <xdr:cNvSpPr/>
        </xdr:nvSpPr>
        <xdr:spPr>
          <a:xfrm>
            <a:off x="36990" y="1102399"/>
            <a:ext cx="1892659" cy="74866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56" name="Rectangle 5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5F96C484-F7DC-6C43-A5BA-FACED256B818}"/>
              </a:ext>
            </a:extLst>
          </xdr:cNvPr>
          <xdr:cNvSpPr/>
        </xdr:nvSpPr>
        <xdr:spPr>
          <a:xfrm>
            <a:off x="9297212" y="1121595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57" name="Rectangle 5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F027919-64E6-EF39-3879-37627DEA0E36}"/>
              </a:ext>
            </a:extLst>
          </xdr:cNvPr>
          <xdr:cNvSpPr/>
        </xdr:nvSpPr>
        <xdr:spPr>
          <a:xfrm>
            <a:off x="11612266" y="1131193"/>
            <a:ext cx="1746445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58" name="Rectangle 5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8C39C90F-55B3-08AE-2F97-5EB451D09E68}"/>
              </a:ext>
            </a:extLst>
          </xdr:cNvPr>
          <xdr:cNvSpPr/>
        </xdr:nvSpPr>
        <xdr:spPr>
          <a:xfrm>
            <a:off x="13781107" y="1140791"/>
            <a:ext cx="1746445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535260DB-FFDF-2C4A-B0FF-8723C6E3DBC4}"/>
              </a:ext>
            </a:extLst>
          </xdr:cNvPr>
          <xdr:cNvCxnSpPr/>
        </xdr:nvCxnSpPr>
        <xdr:spPr>
          <a:xfrm>
            <a:off x="2140847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BDE5400F-1E57-8787-BF8C-13A2F4527237}"/>
              </a:ext>
            </a:extLst>
          </xdr:cNvPr>
          <xdr:cNvCxnSpPr/>
        </xdr:nvCxnSpPr>
        <xdr:spPr>
          <a:xfrm>
            <a:off x="6795327" y="1035210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A2061545-1FA7-2984-CF2B-D01C405EF443}"/>
              </a:ext>
            </a:extLst>
          </xdr:cNvPr>
          <xdr:cNvCxnSpPr/>
        </xdr:nvCxnSpPr>
        <xdr:spPr>
          <a:xfrm>
            <a:off x="9094136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CA62ADC4-20B5-1466-454F-D1EA433EC0C9}"/>
              </a:ext>
            </a:extLst>
          </xdr:cNvPr>
          <xdr:cNvCxnSpPr/>
        </xdr:nvCxnSpPr>
        <xdr:spPr>
          <a:xfrm>
            <a:off x="11409191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C7AD7AD3-FEB4-86D0-6890-2AE30EE913AB}"/>
              </a:ext>
            </a:extLst>
          </xdr:cNvPr>
          <xdr:cNvCxnSpPr/>
        </xdr:nvCxnSpPr>
        <xdr:spPr>
          <a:xfrm>
            <a:off x="13572631" y="1016014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3EE389D-117C-AAE3-DC0E-F31DA35DCB84}"/>
              </a:ext>
            </a:extLst>
          </xdr:cNvPr>
          <xdr:cNvCxnSpPr/>
        </xdr:nvCxnSpPr>
        <xdr:spPr>
          <a:xfrm>
            <a:off x="15733276" y="1006661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Rectangle 6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F75D0C8-E672-23C9-D602-BBC7D909EC39}"/>
              </a:ext>
            </a:extLst>
          </xdr:cNvPr>
          <xdr:cNvSpPr/>
        </xdr:nvSpPr>
        <xdr:spPr>
          <a:xfrm>
            <a:off x="15970558" y="1150039"/>
            <a:ext cx="1698854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21</xdr:col>
      <xdr:colOff>411380</xdr:colOff>
      <xdr:row>10</xdr:row>
      <xdr:rowOff>147628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7388014C-7D35-D2A8-C48E-22FE2387152E}"/>
            </a:ext>
          </a:extLst>
        </xdr:cNvPr>
        <xdr:cNvGrpSpPr/>
      </xdr:nvGrpSpPr>
      <xdr:grpSpPr>
        <a:xfrm>
          <a:off x="28575" y="28575"/>
          <a:ext cx="17627024" cy="2004209"/>
          <a:chOff x="28575" y="28575"/>
          <a:chExt cx="17644906" cy="2024053"/>
        </a:xfrm>
      </xdr:grpSpPr>
      <xdr:sp macro="" textlink="">
        <xdr:nvSpPr>
          <xdr:cNvPr id="60" name="Rectangle 5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DD6D70C-DEA4-3CEE-32D6-58AEAE2FC02B}"/>
              </a:ext>
            </a:extLst>
          </xdr:cNvPr>
          <xdr:cNvSpPr/>
        </xdr:nvSpPr>
        <xdr:spPr>
          <a:xfrm>
            <a:off x="2320883" y="10947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61" name="Rectangle 6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4FB2A86-5EF9-CBDA-F9EC-FF27A35193B6}"/>
              </a:ext>
            </a:extLst>
          </xdr:cNvPr>
          <xdr:cNvSpPr/>
        </xdr:nvSpPr>
        <xdr:spPr>
          <a:xfrm>
            <a:off x="6994916" y="108496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2E58E7F4-1ED3-5FA9-24D9-1D2E0ACF4B00}"/>
              </a:ext>
            </a:extLst>
          </xdr:cNvPr>
          <xdr:cNvSpPr>
            <a:spLocks noChangeAspect="1"/>
          </xdr:cNvSpPr>
        </xdr:nvSpPr>
        <xdr:spPr>
          <a:xfrm>
            <a:off x="5206590" y="28575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F35DE05A-0CF0-5EF6-135B-499D0B7B1007}"/>
              </a:ext>
            </a:extLst>
          </xdr:cNvPr>
          <xdr:cNvCxnSpPr/>
        </xdr:nvCxnSpPr>
        <xdr:spPr>
          <a:xfrm>
            <a:off x="4426230" y="100676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Rectangle 6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69D4300-6FCD-946A-1E38-8BCB0815EE7A}"/>
              </a:ext>
            </a:extLst>
          </xdr:cNvPr>
          <xdr:cNvSpPr/>
        </xdr:nvSpPr>
        <xdr:spPr>
          <a:xfrm>
            <a:off x="4629448" y="110450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65" name="Rectangle 6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80EF921-CAC9-FD7F-1F44-C48D5AAF1062}"/>
              </a:ext>
            </a:extLst>
          </xdr:cNvPr>
          <xdr:cNvSpPr/>
        </xdr:nvSpPr>
        <xdr:spPr>
          <a:xfrm>
            <a:off x="28575" y="108496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66" name="Rectangle 6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EEE27F59-2A9E-590F-3F23-FB539FC3C353}"/>
              </a:ext>
            </a:extLst>
          </xdr:cNvPr>
          <xdr:cNvSpPr/>
        </xdr:nvSpPr>
        <xdr:spPr>
          <a:xfrm>
            <a:off x="9295353" y="110450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67" name="Rectangle 6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CD84FBDE-1EB7-EB4A-9969-08CEA6F33F68}"/>
              </a:ext>
            </a:extLst>
          </xdr:cNvPr>
          <xdr:cNvSpPr/>
        </xdr:nvSpPr>
        <xdr:spPr>
          <a:xfrm>
            <a:off x="11612046" y="111428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68" name="Rectangle 6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6903DBA-2466-76D0-BFD7-1A7400CD9436}"/>
              </a:ext>
            </a:extLst>
          </xdr:cNvPr>
          <xdr:cNvSpPr/>
        </xdr:nvSpPr>
        <xdr:spPr>
          <a:xfrm>
            <a:off x="13782423" y="112405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A603D3F-263F-1714-4EF5-81D451017B8F}"/>
              </a:ext>
            </a:extLst>
          </xdr:cNvPr>
          <xdr:cNvCxnSpPr/>
        </xdr:nvCxnSpPr>
        <xdr:spPr>
          <a:xfrm>
            <a:off x="2133922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95B9FC52-F010-6617-126C-D09CC0F242B3}"/>
              </a:ext>
            </a:extLst>
          </xdr:cNvPr>
          <xdr:cNvCxnSpPr/>
        </xdr:nvCxnSpPr>
        <xdr:spPr>
          <a:xfrm>
            <a:off x="6791697" y="10165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B323F24F-BA13-593C-2F84-52D30ECCC646}"/>
              </a:ext>
            </a:extLst>
          </xdr:cNvPr>
          <xdr:cNvCxnSpPr/>
        </xdr:nvCxnSpPr>
        <xdr:spPr>
          <a:xfrm>
            <a:off x="9092134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598E1AF4-79BB-6814-31B7-5FDC4FDE83FD}"/>
              </a:ext>
            </a:extLst>
          </xdr:cNvPr>
          <xdr:cNvCxnSpPr/>
        </xdr:nvCxnSpPr>
        <xdr:spPr>
          <a:xfrm>
            <a:off x="11408828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FB75A73A-1076-3241-4D88-9E5FC273BEBB}"/>
              </a:ext>
            </a:extLst>
          </xdr:cNvPr>
          <xdr:cNvCxnSpPr/>
        </xdr:nvCxnSpPr>
        <xdr:spPr>
          <a:xfrm>
            <a:off x="13573799" y="9969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A4383872-A916-0551-DB8C-F10A611D2F7B}"/>
              </a:ext>
            </a:extLst>
          </xdr:cNvPr>
          <xdr:cNvCxnSpPr/>
        </xdr:nvCxnSpPr>
        <xdr:spPr>
          <a:xfrm>
            <a:off x="15735974" y="98746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Rectangle 7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58C5A2D-9D0D-3913-C406-2DBF685EDC57}"/>
              </a:ext>
            </a:extLst>
          </xdr:cNvPr>
          <xdr:cNvSpPr/>
        </xdr:nvSpPr>
        <xdr:spPr>
          <a:xfrm>
            <a:off x="15973424" y="113347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9524</xdr:rowOff>
    </xdr:from>
    <xdr:to>
      <xdr:col>14</xdr:col>
      <xdr:colOff>400050</xdr:colOff>
      <xdr:row>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C5BDD-B60B-A487-9D6D-EA31B6182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11</xdr:row>
      <xdr:rowOff>33337</xdr:rowOff>
    </xdr:from>
    <xdr:to>
      <xdr:col>14</xdr:col>
      <xdr:colOff>438150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66187-E1B6-B1C4-FF73-73A61C548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31</xdr:row>
      <xdr:rowOff>85725</xdr:rowOff>
    </xdr:from>
    <xdr:to>
      <xdr:col>3</xdr:col>
      <xdr:colOff>228600</xdr:colOff>
      <xdr:row>44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3D3F2F-0CA8-0226-0255-B4860EA0F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4976852" createdVersion="8" refreshedVersion="8" minRefreshableVersion="3" recordCount="14" xr:uid="{18E28E4A-2685-46FA-A071-F65A07487708}">
  <cacheSource type="worksheet">
    <worksheetSource name="Table2"/>
  </cacheSource>
  <cacheFields count="7">
    <cacheField name="HSN CODE" numFmtId="0">
      <sharedItems containsMixedTypes="1" containsNumber="1" containsInteger="1" minValue="0" maxValue="0"/>
    </cacheField>
    <cacheField name="Product Name " numFmtId="0">
      <sharedItems containsMixedTypes="1" containsNumber="1" containsInteger="1" minValue="0" maxValue="0" count="12">
        <s v="Wheat and Meslin"/>
        <s v="Cane or Beet Sugar"/>
        <s v="Mineral and Aerated Water"/>
        <s v="Clays (Kaolin and Other Clays)"/>
        <s v="Pharmaceutical Medicines"/>
        <s v="New Pneumatic Rubber Tires"/>
        <s v="Woven Fabrics of Silk"/>
        <s v="Flat-Rolled Iron &amp; Steel"/>
        <s v="Diesel Engines"/>
        <s v="Motor Cars and Vehicles"/>
        <s v="Chocolate"/>
        <n v="0"/>
      </sharedItems>
    </cacheField>
    <cacheField name="Cost" numFmtId="0">
      <sharedItems containsSemiMixedTypes="0" containsString="0" containsNumber="1" containsInteger="1" minValue="0" maxValue="800000"/>
    </cacheField>
    <cacheField name="Purchase units" numFmtId="0">
      <sharedItems containsSemiMixedTypes="0" containsString="0" containsNumber="1" containsInteger="1" minValue="0" maxValue="107"/>
    </cacheField>
    <cacheField name="Sell Units" numFmtId="0">
      <sharedItems containsSemiMixedTypes="0" containsString="0" containsNumber="1" containsInteger="1" minValue="0" maxValue="16"/>
    </cacheField>
    <cacheField name="Stocks " numFmtId="0">
      <sharedItems containsSemiMixedTypes="0" containsString="0" containsNumber="1" containsInteger="1" minValue="0" maxValue="107"/>
    </cacheField>
    <cacheField name="Stock Amount" numFmtId="0">
      <sharedItems containsSemiMixedTypes="0" containsString="0" containsNumber="1" containsInteger="1" minValue="0" maxValue="13600000"/>
    </cacheField>
  </cacheFields>
  <extLst>
    <ext xmlns:x14="http://schemas.microsoft.com/office/spreadsheetml/2009/9/main" uri="{725AE2AE-9491-48be-B2B4-4EB974FC3084}">
      <x14:pivotCacheDefinition pivotCacheId="54185808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208336" createdVersion="8" refreshedVersion="8" minRefreshableVersion="3" recordCount="13" xr:uid="{2EFB3DEE-7A58-45E5-94B2-799872F7289C}">
  <cacheSource type="worksheet">
    <worksheetSource name="Table1"/>
  </cacheSource>
  <cacheFields count="9">
    <cacheField name="Customer_ID" numFmtId="0">
      <sharedItems containsString="0" containsBlank="1" containsNumber="1" containsInteger="1" minValue="100" maxValue="108"/>
    </cacheField>
    <cacheField name="Customer Name" numFmtId="0">
      <sharedItems count="9">
        <s v="Harsh"/>
        <s v=" "/>
        <s v="Raj"/>
        <s v="Mukesh"/>
        <s v="Jeet"/>
        <s v="HarshV"/>
        <s v="Rajesh"/>
        <s v="Veer"/>
        <s v="Suresh" u="1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String="0" containsBlank="1"/>
    </cacheField>
    <cacheField name="Stock(units)" numFmtId="0">
      <sharedItems containsSemiMixedTypes="0" containsString="0" containsNumber="1" containsInteger="1" minValue="0" maxValue="37"/>
    </cacheField>
    <cacheField name="Units" numFmtId="0">
      <sharedItems containsString="0" containsBlank="1" containsNumber="1" containsInteger="1" minValue="0" maxValue="16"/>
    </cacheField>
    <cacheField name="Price" numFmtId="0">
      <sharedItems containsMixedTypes="1" containsNumber="1" containsInteger="1" minValue="35" maxValue="900000"/>
    </cacheField>
    <cacheField name="Amount" numFmtId="0">
      <sharedItems containsMixedTypes="1" containsNumber="1" containsInteger="1" minValue="35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324075" createdVersion="8" refreshedVersion="8" minRefreshableVersion="3" recordCount="16" xr:uid="{994772E8-3B16-4C20-8AE4-A06E73D44719}">
  <cacheSource type="worksheet">
    <worksheetSource name="Table30"/>
  </cacheSource>
  <cacheFields count="7">
    <cacheField name="HSN CODE" numFmtId="0">
      <sharedItems containsBlank="1"/>
    </cacheField>
    <cacheField name="PRODUCT NAME" numFmtId="0">
      <sharedItems/>
    </cacheField>
    <cacheField name="VENDORS" numFmtId="0">
      <sharedItems/>
    </cacheField>
    <cacheField name="DATE" numFmtId="0">
      <sharedItems containsNonDate="0" containsDate="1" containsString="0" containsBlank="1" minDate="2025-03-01T00:00:00" maxDate="2025-03-02T00:00:00"/>
    </cacheField>
    <cacheField name="UNITS" numFmtId="0">
      <sharedItems containsString="0" containsBlank="1" containsNumber="1" containsInteger="1" minValue="8" maxValue="107"/>
    </cacheField>
    <cacheField name="COST" numFmtId="0">
      <sharedItems containsMixedTypes="1" containsNumber="1" containsInteger="1" minValue="25" maxValue="800000"/>
    </cacheField>
    <cacheField name="AMOUNT" numFmtId="0">
      <sharedItems containsMixedTypes="1" containsNumber="1" containsInteger="1" minValue="300" maxValue="14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324075" createdVersion="8" refreshedVersion="8" minRefreshableVersion="3" recordCount="11" xr:uid="{A855330D-4D0E-444E-8E97-320496402301}">
  <cacheSource type="worksheet">
    <worksheetSource name="Product_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" maxValue="800000"/>
    </cacheField>
    <cacheField name="Selling Price" numFmtId="0">
      <sharedItems containsSemiMixedTypes="0" containsString="0" containsNumber="1" containsInteger="1" minValue="30" maxValue="900000"/>
    </cacheField>
  </cacheFields>
  <extLst>
    <ext xmlns:x14="http://schemas.microsoft.com/office/spreadsheetml/2009/9/main" uri="{725AE2AE-9491-48be-B2B4-4EB974FC3084}">
      <x14:pivotCacheDefinition pivotCacheId="7950435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555552" createdVersion="8" refreshedVersion="8" minRefreshableVersion="3" recordCount="8" xr:uid="{122AA297-80EA-4C2B-A43F-EE4618734576}">
  <cacheSource type="worksheet">
    <worksheetSource name="Customers_Data"/>
  </cacheSource>
  <cacheFields count="4">
    <cacheField name="Customer_ID" numFmtId="0">
      <sharedItems containsSemiMixedTypes="0" containsString="0" containsNumber="1" containsInteger="1" minValue="100" maxValue="108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N1001"/>
    <x v="0"/>
    <n v="30"/>
    <n v="30"/>
    <n v="0"/>
    <n v="30"/>
    <n v="900"/>
  </r>
  <r>
    <s v="N1205"/>
    <x v="1"/>
    <n v="45"/>
    <n v="34"/>
    <n v="2"/>
    <n v="32"/>
    <n v="1440"/>
  </r>
  <r>
    <s v="N1350"/>
    <x v="2"/>
    <n v="20"/>
    <n v="0"/>
    <n v="0"/>
    <n v="0"/>
    <n v="0"/>
  </r>
  <r>
    <s v="N1508"/>
    <x v="3"/>
    <n v="25"/>
    <n v="12"/>
    <n v="1"/>
    <n v="11"/>
    <n v="275"/>
  </r>
  <r>
    <s v="N2004"/>
    <x v="4"/>
    <n v="150"/>
    <n v="18"/>
    <n v="3"/>
    <n v="15"/>
    <n v="2250"/>
  </r>
  <r>
    <s v="N2507"/>
    <x v="5"/>
    <n v="2500"/>
    <n v="107"/>
    <n v="0"/>
    <n v="107"/>
    <n v="267500"/>
  </r>
  <r>
    <s v="N3009"/>
    <x v="6"/>
    <n v="500"/>
    <n v="43"/>
    <n v="6"/>
    <n v="37"/>
    <n v="18500"/>
  </r>
  <r>
    <s v="N4002"/>
    <x v="7"/>
    <n v="60"/>
    <n v="18"/>
    <n v="0"/>
    <n v="18"/>
    <n v="1080"/>
  </r>
  <r>
    <s v="N5006"/>
    <x v="8"/>
    <n v="50000"/>
    <n v="26"/>
    <n v="6"/>
    <n v="20"/>
    <n v="1000000"/>
  </r>
  <r>
    <s v="N7503"/>
    <x v="9"/>
    <n v="800000"/>
    <n v="18"/>
    <n v="1"/>
    <n v="17"/>
    <n v="13600000"/>
  </r>
  <r>
    <s v="N7779"/>
    <x v="10"/>
    <n v="85"/>
    <n v="18"/>
    <n v="16"/>
    <n v="2"/>
    <n v="170"/>
  </r>
  <r>
    <n v="0"/>
    <x v="11"/>
    <n v="0"/>
    <n v="0"/>
    <n v="0"/>
    <n v="0"/>
    <n v="0"/>
  </r>
  <r>
    <n v="0"/>
    <x v="11"/>
    <n v="0"/>
    <n v="0"/>
    <n v="0"/>
    <n v="0"/>
    <n v="0"/>
  </r>
  <r>
    <n v="0"/>
    <x v="11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00"/>
    <x v="0"/>
    <s v="N7503"/>
    <s v="Motor Cars and Vehicles"/>
    <m/>
    <n v="17"/>
    <n v="1"/>
    <n v="900000"/>
    <n v="900000"/>
  </r>
  <r>
    <m/>
    <x v="1"/>
    <m/>
    <s v=" "/>
    <m/>
    <n v="0"/>
    <m/>
    <s v=" "/>
    <s v=" "/>
  </r>
  <r>
    <m/>
    <x v="1"/>
    <m/>
    <s v=" "/>
    <m/>
    <n v="0"/>
    <m/>
    <s v=" "/>
    <s v=" "/>
  </r>
  <r>
    <n v="101"/>
    <x v="2"/>
    <s v="N3009"/>
    <s v="Woven Fabrics of Silk"/>
    <m/>
    <n v="37"/>
    <n v="6"/>
    <n v="700"/>
    <n v="4200"/>
  </r>
  <r>
    <n v="103"/>
    <x v="3"/>
    <s v="N1508"/>
    <s v="Clays (Kaolin and Other Clays)"/>
    <m/>
    <n v="11"/>
    <n v="1"/>
    <n v="35"/>
    <n v="35"/>
  </r>
  <r>
    <n v="104"/>
    <x v="4"/>
    <s v="N2004"/>
    <s v="Pharmaceutical Medicines"/>
    <m/>
    <n v="15"/>
    <n v="3"/>
    <n v="200"/>
    <n v="600"/>
  </r>
  <r>
    <n v="108"/>
    <x v="5"/>
    <s v="N5006"/>
    <s v="Diesel Engines"/>
    <m/>
    <n v="20"/>
    <n v="5"/>
    <n v="60000"/>
    <n v="300000"/>
  </r>
  <r>
    <n v="105"/>
    <x v="6"/>
    <s v="N7779"/>
    <s v="Chocolate"/>
    <m/>
    <n v="2"/>
    <n v="16"/>
    <n v="100"/>
    <n v="1600"/>
  </r>
  <r>
    <n v="103"/>
    <x v="3"/>
    <s v="N1205"/>
    <s v="Cane or Beet Sugar"/>
    <m/>
    <n v="32"/>
    <n v="2"/>
    <n v="55"/>
    <n v="110"/>
  </r>
  <r>
    <m/>
    <x v="1"/>
    <m/>
    <s v=" "/>
    <m/>
    <n v="0"/>
    <n v="0"/>
    <s v=" "/>
    <s v=" "/>
  </r>
  <r>
    <n v="106"/>
    <x v="7"/>
    <s v="N5006"/>
    <s v="Diesel Engines"/>
    <m/>
    <n v="20"/>
    <n v="1"/>
    <n v="60000"/>
    <n v="60000"/>
  </r>
  <r>
    <m/>
    <x v="1"/>
    <m/>
    <s v=" "/>
    <m/>
    <n v="0"/>
    <m/>
    <s v=" "/>
    <s v=" "/>
  </r>
  <r>
    <m/>
    <x v="1"/>
    <m/>
    <s v=" "/>
    <m/>
    <n v="0"/>
    <m/>
    <s v=" "/>
    <s v=" 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N1001"/>
    <s v="Wheat and Meslin"/>
    <s v="ABC Traders"/>
    <m/>
    <n v="30"/>
    <n v="30"/>
    <n v="900"/>
  </r>
  <r>
    <s v="N3009"/>
    <s v="Woven Fabrics of Silk"/>
    <s v="Elite Imports"/>
    <m/>
    <n v="25"/>
    <n v="500"/>
    <n v="12500"/>
  </r>
  <r>
    <s v="N2507"/>
    <s v="New Pneumatic Rubber Tires"/>
    <s v="Prime Ventures"/>
    <m/>
    <n v="107"/>
    <n v="2500"/>
    <n v="267500"/>
  </r>
  <r>
    <s v="N7503"/>
    <s v="Motor Cars and Vehicles"/>
    <s v="Orion Suppliers"/>
    <m/>
    <n v="18"/>
    <n v="800000"/>
    <n v="14400000"/>
  </r>
  <r>
    <s v="N3009"/>
    <s v="Woven Fabrics of Silk"/>
    <s v="Elite Imports"/>
    <m/>
    <n v="18"/>
    <n v="500"/>
    <n v="9000"/>
  </r>
  <r>
    <s v="N7779"/>
    <s v="Chocolate"/>
    <s v=" "/>
    <m/>
    <n v="18"/>
    <n v="85"/>
    <n v="1530"/>
  </r>
  <r>
    <s v="N5006"/>
    <s v="Diesel Engines"/>
    <s v="Zenith Exports"/>
    <m/>
    <n v="8"/>
    <n v="50000"/>
    <n v="400000"/>
  </r>
  <r>
    <s v="N1508"/>
    <s v="Clays (Kaolin and Other Clays)"/>
    <s v="Mega Distributors"/>
    <d v="2025-03-01T00:00:00"/>
    <n v="12"/>
    <n v="25"/>
    <n v="300"/>
  </r>
  <r>
    <m/>
    <s v=" "/>
    <s v=" "/>
    <m/>
    <m/>
    <s v=" "/>
    <s v=""/>
  </r>
  <r>
    <s v="N1205"/>
    <s v="Cane or Beet Sugar"/>
    <s v="Global Supplies"/>
    <m/>
    <n v="15"/>
    <n v="45"/>
    <n v="675"/>
  </r>
  <r>
    <s v="N2004"/>
    <s v="Pharmaceutical Medicines"/>
    <s v="Nexus Wholesale"/>
    <m/>
    <n v="18"/>
    <n v="150"/>
    <n v="2700"/>
  </r>
  <r>
    <m/>
    <s v=" "/>
    <s v=" "/>
    <m/>
    <m/>
    <s v=" "/>
    <s v=""/>
  </r>
  <r>
    <s v="N4002"/>
    <s v="Flat-Rolled Iron &amp; Steel"/>
    <s v="Universal Traders"/>
    <m/>
    <n v="18"/>
    <n v="60"/>
    <n v="1080"/>
  </r>
  <r>
    <s v="N5006"/>
    <s v="Diesel Engines"/>
    <s v="Zenith Exports"/>
    <m/>
    <n v="18"/>
    <n v="50000"/>
    <n v="900000"/>
  </r>
  <r>
    <s v="N1205"/>
    <s v="Cane or Beet Sugar"/>
    <s v="Global Supplies"/>
    <m/>
    <n v="19"/>
    <n v="45"/>
    <n v="855"/>
  </r>
  <r>
    <m/>
    <s v=" "/>
    <s v=" "/>
    <m/>
    <m/>
    <s v=" 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s v="Wheat and Meslin"/>
    <n v="30"/>
    <n v="40"/>
  </r>
  <r>
    <s v="N1205"/>
    <s v="Cane or Beet Sugar"/>
    <n v="45"/>
    <n v="55"/>
  </r>
  <r>
    <s v="N1350"/>
    <s v="Mineral and Aerated Water"/>
    <n v="20"/>
    <n v="30"/>
  </r>
  <r>
    <s v="N1508"/>
    <s v="Clays (Kaolin and Other Clays)"/>
    <n v="25"/>
    <n v="35"/>
  </r>
  <r>
    <s v="N2004"/>
    <s v="Pharmaceutical Medicines"/>
    <n v="150"/>
    <n v="200"/>
  </r>
  <r>
    <s v="N2507"/>
    <s v="New Pneumatic Rubber Tires"/>
    <n v="2500"/>
    <n v="3000"/>
  </r>
  <r>
    <s v="N3009"/>
    <s v="Woven Fabrics of Silk"/>
    <n v="500"/>
    <n v="700"/>
  </r>
  <r>
    <s v="N4002"/>
    <s v="Flat-Rolled Iron &amp; Steel"/>
    <n v="60"/>
    <n v="80"/>
  </r>
  <r>
    <s v="N5006"/>
    <s v="Diesel Engines"/>
    <n v="50000"/>
    <n v="60000"/>
  </r>
  <r>
    <s v="N7503"/>
    <s v="Motor Cars and Vehicles"/>
    <n v="800000"/>
    <n v="900000"/>
  </r>
  <r>
    <s v="N7779"/>
    <s v="Chocolate"/>
    <n v="85"/>
    <n v="1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0"/>
    <s v="Harsh"/>
    <s v="harsh123@gmail.com"/>
    <s v="45 Maple Street, Los Angeles, CA 90001"/>
  </r>
  <r>
    <n v="101"/>
    <s v="Raj"/>
    <s v="john.doe123@gmail.com"/>
    <s v="102 Greenway Road, Chicago, IL 60611"/>
  </r>
  <r>
    <n v="102"/>
    <s v="Suresh"/>
    <s v="suresh@gmail.com"/>
    <s v="78 Oak Avenue, Houston, TX 77002"/>
  </r>
  <r>
    <n v="103"/>
    <s v="Mukesh"/>
    <s v="muk@gmail.com"/>
    <s v="305 Birch Lane, New York, NY 10001"/>
  </r>
  <r>
    <n v="104"/>
    <s v="Jeet"/>
    <s v="jeet@gmail.com"/>
    <s v="210 Sunset Blvd, Miami, FL 33101"/>
  </r>
  <r>
    <n v="105"/>
    <s v="Rajesh"/>
    <s v="rj@gmail.com"/>
    <s v="89 Pine Street, Dallas, TX 75201"/>
  </r>
  <r>
    <n v="106"/>
    <s v="Veer"/>
    <s v="veer@gmail.com"/>
    <s v="21 Sunset Blvd, Miami, FL 33108"/>
  </r>
  <r>
    <n v="108"/>
    <s v="HarshV"/>
    <s v="HV@gmail.com"/>
    <s v="3 Birch Lane, New York, NY 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2D2AB-60EE-4066-9D53-43A94DB6E25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3EA9E-8A2A-48B5-9D2C-E6E1167CBB0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1C974-D0B2-4A6A-B3D8-E0B72F9EE37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175E8-1123-4015-9F97-D925A981E20B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2:G18" firstHeaderRow="1" firstDataRow="1" firstDataCol="1"/>
  <pivotFields count="9">
    <pivotField showAll="0"/>
    <pivotField axis="axisRow" showAll="0" measureFilter="1" sortType="descending">
      <items count="10">
        <item x="1"/>
        <item x="0"/>
        <item x="5"/>
        <item x="4"/>
        <item x="3"/>
        <item x="2"/>
        <item x="6"/>
        <item m="1"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1"/>
    </i>
    <i>
      <x v="2"/>
    </i>
    <i>
      <x v="8"/>
    </i>
    <i>
      <x v="5"/>
    </i>
    <i>
      <x v="6"/>
    </i>
    <i t="grand">
      <x/>
    </i>
  </rowItems>
  <colItems count="1">
    <i/>
  </colItems>
  <dataFields count="1">
    <dataField name="Sum of Amount" fld="8" baseField="1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5">
            <x v="2"/>
            <x v="5"/>
            <x v="6"/>
            <x v="7"/>
            <x v="8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304F2-28BB-4C16-B90A-A148CEA6D30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79E6E-2DCA-4545-8CE9-22EEF5AAFD5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 rowHeaderCaption="Product Name">
  <location ref="F2:G8" firstHeaderRow="1" firstDataRow="1" firstDataCol="1"/>
  <pivotFields count="7">
    <pivotField showAll="0"/>
    <pivotField axis="axisRow" showAll="0" measureFilter="1" sortType="descending">
      <items count="13">
        <item x="11"/>
        <item x="1"/>
        <item x="10"/>
        <item x="3"/>
        <item x="8"/>
        <item x="7"/>
        <item x="2"/>
        <item x="9"/>
        <item x="5"/>
        <item x="4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11"/>
    </i>
    <i>
      <x v="4"/>
    </i>
    <i>
      <x v="9"/>
    </i>
    <i>
      <x v="1"/>
    </i>
    <i t="grand">
      <x/>
    </i>
  </rowItems>
  <colItems count="1">
    <i/>
  </colItems>
  <dataFields count="1">
    <dataField name=" Sell Units" fld="4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C297D-1C76-49CF-A23F-D18E7ACC12A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 rowHeaderCaption="Product name ">
  <location ref="A22:B31" firstHeaderRow="1" firstDataRow="1" firstDataCol="1"/>
  <pivotFields count="7">
    <pivotField showAll="0"/>
    <pivotField axis="axisRow" showAll="0">
      <items count="13">
        <item h="1" x="11"/>
        <item x="1"/>
        <item x="10"/>
        <item x="3"/>
        <item x="8"/>
        <item x="7"/>
        <item x="2"/>
        <item x="9"/>
        <item x="5"/>
        <item h="1" x="4"/>
        <item h="1" x="0"/>
        <item h="1" x="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tocks " fld="5" baseField="1" baseItem="0"/>
  </dataFields>
  <chartFormats count="5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DC856-28BB-43C9-AECE-DA8185BCCD9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EF10DC-207C-484C-BD9A-3E0A0CC6F66E}" name="Customers_Data" displayName="Customers_Data" ref="M16:P24" totalsRowShown="0" headerRowDxfId="63" dataDxfId="62">
  <autoFilter ref="M16:P24" xr:uid="{F1EF10DC-207C-484C-BD9A-3E0A0CC6F66E}">
    <filterColumn colId="0" hiddenButton="1"/>
    <filterColumn colId="1" hiddenButton="1"/>
    <filterColumn colId="2" hiddenButton="1"/>
    <filterColumn colId="3" hiddenButton="1"/>
  </autoFilter>
  <tableColumns count="4">
    <tableColumn id="1" xr3:uid="{E10C902F-8317-406F-9EF1-42382846D902}" name="Customer_ID" dataDxfId="61"/>
    <tableColumn id="2" xr3:uid="{AA3F6118-899D-47C0-9B31-6B4064A326A9}" name="Name" dataDxfId="60"/>
    <tableColumn id="3" xr3:uid="{9691F1B4-87D2-4E7C-BD1A-74432F155119}" name="Email" dataDxfId="59"/>
    <tableColumn id="4" xr3:uid="{2496707D-649C-4816-93D0-74C43AD425AE}" name="Address" dataDxfId="5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A770A36-CFAA-4200-9B84-129159756737}" name="Product_Data" displayName="Product_Data" ref="K16:N27" totalsRowShown="0" headerRowDxfId="57" dataDxfId="56">
  <tableColumns count="4">
    <tableColumn id="1" xr3:uid="{CD89F526-94E7-4F8D-871F-68386C464CAB}" name="HSN CODE" dataDxfId="55"/>
    <tableColumn id="2" xr3:uid="{1DC4F268-030B-4A96-A313-B3391C349427}" name="Product Name" dataDxfId="54"/>
    <tableColumn id="3" xr3:uid="{287DD942-A5B4-4701-9D45-DE3CF811C873}" name="Cost" dataDxfId="53"/>
    <tableColumn id="4" xr3:uid="{DAF58656-1BBA-4131-AEF8-980181326C08}" name="Selling Pric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D766A9-7D59-4024-96AC-811838B4B84E}" name="Table28" displayName="Table28" ref="N18:R28" totalsRowShown="0" headerRowDxfId="52" dataDxfId="51" tableBorderDxfId="50">
  <autoFilter ref="N18:R28" xr:uid="{B9D766A9-7D59-4024-96AC-811838B4B8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DC6B2E5-0F62-453B-A281-E80E278CDEE1}" name="HSN CODE" dataDxfId="49"/>
    <tableColumn id="2" xr3:uid="{9A4F38D8-3977-4F55-B873-0D325252043A}" name="Product Name" dataDxfId="48"/>
    <tableColumn id="3" xr3:uid="{19BC0AE8-5DFB-4CAB-BC30-AF7D51AB961A}" name="Vendor Name " dataDxfId="47"/>
    <tableColumn id="4" xr3:uid="{765DE6F3-97F7-4B0E-BD5D-77B6286EFE38}" name="Phone " dataDxfId="46"/>
    <tableColumn id="5" xr3:uid="{A840B958-A07C-438E-9903-A163A4A5CC09}" name="Address" dataDxfId="4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9CC3170-FFFA-443A-8ACB-AE51AB014D5A}" name="Table30" displayName="Table30" ref="N17:T33" totalsRowShown="0" headerRowDxfId="44">
  <tableColumns count="7">
    <tableColumn id="1" xr3:uid="{0EB47D9B-CBCC-4EC4-981B-F862B9D4AAE4}" name="HSN CODE"/>
    <tableColumn id="2" xr3:uid="{7B3F66A1-CB82-43E0-8E29-4A36403BF972}" name="PRODUCT NAME" dataDxfId="43">
      <calculatedColumnFormula>IFERROR(VLOOKUP(Table30[[#This Row],[HSN CODE]],Product_Data[#All],2,0)," ")</calculatedColumnFormula>
    </tableColumn>
    <tableColumn id="3" xr3:uid="{BE28960B-1F40-448E-899A-1645D8B21F2F}" name="VENDORS" dataDxfId="42">
      <calculatedColumnFormula>IFERROR(VLOOKUP(Table30[[#This Row],[HSN CODE]],Table28[#All],3,0)," ")</calculatedColumnFormula>
    </tableColumn>
    <tableColumn id="4" xr3:uid="{8C2DF39C-DA31-4C97-9B0A-FC53AD9A57A5}" name="DATE"/>
    <tableColumn id="5" xr3:uid="{F5E9AB63-3FE7-4367-A6F9-79E3DAEC45E3}" name="UNITS"/>
    <tableColumn id="6" xr3:uid="{A3AA2501-3DAF-4D68-A30E-3C5642C4AF46}" name="COST" dataDxfId="41">
      <calculatedColumnFormula>IFERROR(VLOOKUP(Table30[[#This Row],[HSN CODE]],Product_Data[#All],3,0)," ")</calculatedColumnFormula>
    </tableColumn>
    <tableColumn id="7" xr3:uid="{8C641352-2C3B-4711-A19A-13582DC6492C}" name="AMOUNT" dataDxfId="40">
      <calculatedColumnFormula>IFERROR(Table30[[#This Row],[UNITS]]*Table30[[#This Row],[COST]],"")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6F383-4E46-4D41-AE1B-DEF4A9C3D758}" name="Table1" displayName="Table1" ref="I17:Q30" totalsRowShown="0" headerRowDxfId="39" dataDxfId="37" headerRowBorderDxfId="38" tableBorderDxfId="36">
  <autoFilter ref="I17:Q30" xr:uid="{41A6F383-4E46-4D41-AE1B-DEF4A9C3D7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A3C80B9-520D-4CC6-A4E2-F625D0C7E614}" name="Customer_ID" dataDxfId="35"/>
    <tableColumn id="2" xr3:uid="{69BBE232-4261-45A5-887F-05875AE3F011}" name="Customer Name" dataDxfId="34">
      <calculatedColumnFormula>IFERROR(VLOOKUP(Table1[[#This Row],[Customer_ID]],Customers_Data[#All],2,0)," ")</calculatedColumnFormula>
    </tableColumn>
    <tableColumn id="3" xr3:uid="{2CC49FDF-DE0B-4D2D-B039-0245AD625875}" name="HSN CODE" dataDxfId="33"/>
    <tableColumn id="4" xr3:uid="{0D031A7C-1765-45B2-A011-6C9B0E263461}" name="Product Name" dataDxfId="32">
      <calculatedColumnFormula>IFERROR(VLOOKUP(Table1[[#This Row],[HSN CODE]],Product_Data[#All],2,0)," ")</calculatedColumnFormula>
    </tableColumn>
    <tableColumn id="5" xr3:uid="{9ECD73EF-64D0-4E9C-AA58-8319A3886550}" name="Date" dataDxfId="31"/>
    <tableColumn id="6" xr3:uid="{59343A62-40AE-4786-B20C-49474B8C325C}" name="Stock(units)" dataDxfId="30">
      <calculatedColumnFormula>VLOOKUP(Table1[[#This Row],[HSN CODE]],Table2[],6,0)</calculatedColumnFormula>
    </tableColumn>
    <tableColumn id="7" xr3:uid="{1699455F-921C-4303-9902-648CDD6042A6}" name="Units" dataDxfId="29"/>
    <tableColumn id="8" xr3:uid="{28AC4048-FA64-4925-9B45-E8AAB88A3093}" name="Price" dataDxfId="28">
      <calculatedColumnFormula>IFERROR(VLOOKUP(Table1[[#This Row],[HSN CODE]],Product_Data[#All],4,0)," ")</calculatedColumnFormula>
    </tableColumn>
    <tableColumn id="9" xr3:uid="{7D523A06-A0F7-482D-8132-0888BC58BC03}" name="Amount" dataDxfId="27">
      <calculatedColumnFormula>IFERROR(Table1[[#This Row],[Units]]*Table1[[#This Row],[Price]]," ")</calculatedColumnFormula>
    </tableColumn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337F7-8FFC-466B-88FA-EB63F3546407}" name="Table2" displayName="Table2" ref="K17:Q31" totalsRowShown="0" headerRowDxfId="26" dataDxfId="25">
  <autoFilter ref="K17:Q31" xr:uid="{AB1337F7-8FFC-466B-88FA-EB63F35464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C840587-1A9F-44F3-A9C6-82E0F1D4904F}" name="HSN CODE" dataDxfId="24">
      <calculatedColumnFormula>IFERROR(Products!K17,"")</calculatedColumnFormula>
    </tableColumn>
    <tableColumn id="2" xr3:uid="{0E8CC7C9-27A6-48EC-9016-EAA2D836BD0A}" name="Product Name " dataDxfId="23">
      <calculatedColumnFormula>IFERROR(Products!L17,"")</calculatedColumnFormula>
    </tableColumn>
    <tableColumn id="3" xr3:uid="{E28C5FB4-E963-45A9-9679-1C16FF475D5D}" name="Cost" dataDxfId="22">
      <calculatedColumnFormula>IFERROR(Products!M17,"")</calculatedColumnFormula>
    </tableColumn>
    <tableColumn id="4" xr3:uid="{F431A180-6B3D-4F5A-8B9F-0B2BE12F728A}" name="Purchase units" dataDxfId="21">
      <calculatedColumnFormula>SUMIF(Table30[PRODUCT NAME],Table2[[#This Row],[Product Name ]],Table30[UNITS])</calculatedColumnFormula>
    </tableColumn>
    <tableColumn id="5" xr3:uid="{1BF5FA8D-5922-4BE1-ACE4-65964FE634BF}" name="Sell Units" dataDxfId="20">
      <calculatedColumnFormula>SUMIF(Table1[Product Name],Table2[[#This Row],[Product Name ]],Table1[Units])</calculatedColumnFormula>
    </tableColumn>
    <tableColumn id="6" xr3:uid="{E61603B2-C84B-4A10-9A47-97F60C276960}" name="Stocks " dataDxfId="19">
      <calculatedColumnFormula>Table2[[#This Row],[Purchase units]]-Table2[[#This Row],[Sell Units]]</calculatedColumnFormula>
    </tableColumn>
    <tableColumn id="7" xr3:uid="{32918DCD-1112-4709-9772-3FAD46954653}" name="Stock Amount" dataDxfId="18">
      <calculatedColumnFormula>Table2[[#This Row],[Cost]]*Table2[[#This Row],[Stocks ]]</calculatedColumnFormula>
    </tableColumn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180E4-E972-4066-BAC4-E1867E89FD37}" name="Table5" displayName="Table5" ref="S17:S31" totalsRowShown="0" headerRowDxfId="17" dataDxfId="15" headerRowBorderDxfId="16" tableBorderDxfId="14" totalsRowBorderDxfId="13">
  <tableColumns count="1">
    <tableColumn id="1" xr3:uid="{83F5EDC7-0236-4EC4-81D0-C0078D28C074}" name="Notification" dataDxfId="12">
      <calculatedColumnFormula>IFERROR(IF(Table2[[#This Row],[Stocks ]]&lt;5,"📞 " &amp;Table2[[#This Row],[Product Name ]]&amp;" Needs to Reorder! PH "&amp; VLOOKUP(Table2[[#This Row],[HSN CODE]],Table28[#All],4,0),""),"")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86AB36-7EFC-4C1E-8A0E-A939AC245F46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80wMZsQ3DWG05XK-NGZL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9C5-9FF6-48CA-BD37-25EFCC671776}">
  <dimension ref="K1:Z36"/>
  <sheetViews>
    <sheetView showGridLines="0" tabSelected="1" zoomScale="97" zoomScaleNormal="142" workbookViewId="0">
      <selection activeCell="C20" sqref="C20"/>
    </sheetView>
  </sheetViews>
  <sheetFormatPr defaultRowHeight="15" x14ac:dyDescent="0.25"/>
  <cols>
    <col min="1" max="1" width="4.5703125" customWidth="1"/>
    <col min="4" max="4" width="9.140625" customWidth="1"/>
    <col min="5" max="5" width="5" customWidth="1"/>
    <col min="9" max="9" width="5.5703125" customWidth="1"/>
    <col min="24" max="24" width="9.140625" customWidth="1"/>
    <col min="25" max="25" width="2.85546875" customWidth="1"/>
    <col min="26" max="26" width="49.5703125" customWidth="1"/>
    <col min="27" max="27" width="60.140625" customWidth="1"/>
  </cols>
  <sheetData>
    <row r="1" spans="11:20" s="3" customFormat="1" x14ac:dyDescent="0.25"/>
    <row r="2" spans="11:20" s="3" customFormat="1" x14ac:dyDescent="0.25"/>
    <row r="3" spans="11:20" s="3" customFormat="1" ht="13.5" customHeight="1" x14ac:dyDescent="0.45"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1:20" s="3" customFormat="1" ht="15" customHeight="1" x14ac:dyDescent="0.45"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1:20" s="3" customFormat="1" ht="15" customHeight="1" x14ac:dyDescent="0.45"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1:20" s="3" customFormat="1" x14ac:dyDescent="0.25"/>
    <row r="7" spans="11:20" s="3" customFormat="1" x14ac:dyDescent="0.25"/>
    <row r="8" spans="11:20" s="3" customFormat="1" x14ac:dyDescent="0.25"/>
    <row r="9" spans="11:20" s="1" customFormat="1" x14ac:dyDescent="0.25"/>
    <row r="10" spans="11:20" s="1" customFormat="1" x14ac:dyDescent="0.25"/>
    <row r="11" spans="11:20" s="1" customFormat="1" x14ac:dyDescent="0.25"/>
    <row r="17" spans="25:26" ht="15.75" thickBot="1" x14ac:dyDescent="0.3">
      <c r="Y17" s="2"/>
    </row>
    <row r="18" spans="25:26" ht="18.75" customHeight="1" x14ac:dyDescent="0.3">
      <c r="Z18" s="64" t="s">
        <v>129</v>
      </c>
    </row>
    <row r="19" spans="25:26" ht="30" customHeight="1" x14ac:dyDescent="0.25">
      <c r="Z19" s="65" t="str" cm="1">
        <f t="array" ref="Z19:Z20">_xlfn._xlws.FILTER(Table5[Notification],Table5[Notification] &lt;&gt; "" )</f>
        <v>📞 Mineral and Aerated Water Needs to Reorder! PH 8754xxxxxx</v>
      </c>
    </row>
    <row r="20" spans="25:26" ht="30" customHeight="1" x14ac:dyDescent="0.25">
      <c r="Z20" s="65" t="str">
        <v>📞 Motor Cars and Vehicles Needs to Reorder! PH 8123xxxxxx</v>
      </c>
    </row>
    <row r="21" spans="25:26" ht="15" customHeight="1" x14ac:dyDescent="0.25">
      <c r="Z21" s="65"/>
    </row>
    <row r="22" spans="25:26" ht="15" customHeight="1" x14ac:dyDescent="0.25">
      <c r="Z22" s="65"/>
    </row>
    <row r="23" spans="25:26" ht="15" customHeight="1" x14ac:dyDescent="0.25">
      <c r="Z23" s="65"/>
    </row>
    <row r="24" spans="25:26" ht="15" customHeight="1" x14ac:dyDescent="0.25">
      <c r="Z24" s="65"/>
    </row>
    <row r="25" spans="25:26" ht="15" customHeight="1" x14ac:dyDescent="0.25">
      <c r="Z25" s="65"/>
    </row>
    <row r="26" spans="25:26" ht="15" customHeight="1" x14ac:dyDescent="0.25">
      <c r="Z26" s="65"/>
    </row>
    <row r="27" spans="25:26" ht="15" customHeight="1" x14ac:dyDescent="0.25">
      <c r="Z27" s="65"/>
    </row>
    <row r="28" spans="25:26" ht="15" customHeight="1" x14ac:dyDescent="0.25">
      <c r="Z28" s="65"/>
    </row>
    <row r="29" spans="25:26" ht="15" customHeight="1" x14ac:dyDescent="0.25">
      <c r="Z29" s="65"/>
    </row>
    <row r="30" spans="25:26" ht="15" customHeight="1" x14ac:dyDescent="0.25">
      <c r="Z30" s="65"/>
    </row>
    <row r="31" spans="25:26" ht="15" customHeight="1" x14ac:dyDescent="0.25">
      <c r="Z31" s="65"/>
    </row>
    <row r="32" spans="25:26" ht="15" customHeight="1" x14ac:dyDescent="0.25">
      <c r="Z32" s="65"/>
    </row>
    <row r="33" spans="26:26" ht="15" customHeight="1" x14ac:dyDescent="0.25">
      <c r="Z33" s="65"/>
    </row>
    <row r="34" spans="26:26" ht="15" customHeight="1" x14ac:dyDescent="0.25">
      <c r="Z34" s="65"/>
    </row>
    <row r="35" spans="26:26" ht="15" customHeight="1" x14ac:dyDescent="0.25">
      <c r="Z35" s="65"/>
    </row>
    <row r="36" spans="26:26" ht="15" customHeight="1" x14ac:dyDescent="0.25">
      <c r="Z36" s="6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4D1-1091-4FC3-BD5E-E7F873855158}">
  <dimension ref="A1:BT40"/>
  <sheetViews>
    <sheetView showGridLines="0" zoomScaleNormal="100" workbookViewId="0"/>
  </sheetViews>
  <sheetFormatPr defaultRowHeight="15" x14ac:dyDescent="0.25"/>
  <cols>
    <col min="6" max="6" width="9.140625" customWidth="1"/>
    <col min="7" max="7" width="1.28515625" customWidth="1"/>
    <col min="8" max="8" width="9.140625" hidden="1" customWidth="1"/>
    <col min="9" max="9" width="0.7109375" hidden="1" customWidth="1"/>
    <col min="10" max="10" width="3.85546875" customWidth="1"/>
    <col min="11" max="11" width="3" style="10" customWidth="1"/>
    <col min="12" max="12" width="9.140625" style="10" customWidth="1"/>
    <col min="13" max="13" width="17" customWidth="1"/>
    <col min="14" max="14" width="21.7109375" style="10" customWidth="1"/>
    <col min="15" max="15" width="27.85546875" style="10" customWidth="1"/>
    <col min="16" max="16" width="42" style="10" customWidth="1"/>
    <col min="17" max="17" width="6.28515625" customWidth="1"/>
    <col min="18" max="20" width="11" customWidth="1"/>
    <col min="21" max="21" width="9.140625" customWidth="1"/>
  </cols>
  <sheetData>
    <row r="1" spans="1:72" ht="15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22"/>
      <c r="N1" s="22"/>
      <c r="O1" s="22"/>
      <c r="P1" s="22"/>
      <c r="Q1" s="22"/>
      <c r="R1" s="22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26.2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2"/>
      <c r="M2" s="23"/>
      <c r="N2" s="23"/>
      <c r="O2" s="23"/>
      <c r="P2" s="23"/>
      <c r="Q2" s="22"/>
      <c r="R2" s="22"/>
      <c r="S2" s="2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2"/>
      <c r="M3" s="25"/>
      <c r="N3" s="25"/>
      <c r="O3" s="25"/>
      <c r="P3" s="25"/>
      <c r="Q3" s="22"/>
      <c r="R3" s="22"/>
      <c r="S3" s="2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9"/>
      <c r="L5" s="9"/>
      <c r="M5" s="1"/>
      <c r="N5" s="9"/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7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9"/>
      <c r="L6" s="9"/>
      <c r="M6" s="1"/>
      <c r="N6" s="9"/>
      <c r="O6" s="9"/>
      <c r="P6" s="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72" ht="25.5" customHeight="1" x14ac:dyDescent="0.5">
      <c r="A7" s="67"/>
      <c r="B7" s="67"/>
      <c r="C7" s="67"/>
      <c r="D7" s="4"/>
      <c r="E7" s="1"/>
      <c r="F7" s="66"/>
      <c r="G7" s="66"/>
      <c r="H7" s="66"/>
      <c r="I7" s="1"/>
      <c r="J7" s="1"/>
      <c r="K7" s="9"/>
      <c r="L7" s="9"/>
      <c r="M7" s="1"/>
      <c r="N7" s="9"/>
      <c r="O7" s="9"/>
      <c r="P7" s="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7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9"/>
      <c r="M8" s="1"/>
      <c r="N8" s="9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7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9"/>
      <c r="L9" s="9"/>
      <c r="M9" s="1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72" s="1" customFormat="1" ht="9" customHeight="1" x14ac:dyDescent="0.25">
      <c r="K10" s="9"/>
      <c r="L10" s="9"/>
      <c r="N10" s="9"/>
      <c r="O10" s="9"/>
      <c r="P10" s="9"/>
    </row>
    <row r="13" spans="1:72" ht="15" customHeight="1" x14ac:dyDescent="0.55000000000000004">
      <c r="J13" s="6"/>
      <c r="K13" s="14"/>
      <c r="L13" s="14"/>
      <c r="M13" s="68" t="s">
        <v>25</v>
      </c>
      <c r="N13" s="69"/>
      <c r="O13" s="69"/>
      <c r="P13" s="70"/>
      <c r="Q13" s="14"/>
      <c r="R13" s="14"/>
      <c r="S13" s="14"/>
      <c r="T13" s="14"/>
      <c r="U13" s="6"/>
    </row>
    <row r="14" spans="1:72" ht="15" customHeight="1" x14ac:dyDescent="0.55000000000000004">
      <c r="J14" s="6"/>
      <c r="K14" s="14"/>
      <c r="L14" s="14"/>
      <c r="M14" s="71"/>
      <c r="N14" s="72"/>
      <c r="O14" s="72"/>
      <c r="P14" s="73"/>
      <c r="Q14" s="14"/>
      <c r="R14" s="14"/>
      <c r="S14" s="14"/>
      <c r="T14" s="14"/>
      <c r="U14" s="6"/>
    </row>
    <row r="15" spans="1:72" ht="15" customHeight="1" x14ac:dyDescent="0.55000000000000004">
      <c r="J15" s="6"/>
      <c r="K15" s="14"/>
      <c r="L15" s="14"/>
      <c r="M15" s="74"/>
      <c r="N15" s="75"/>
      <c r="O15" s="75"/>
      <c r="P15" s="76"/>
      <c r="Q15" s="14"/>
      <c r="R15" s="14"/>
      <c r="S15" s="14"/>
      <c r="T15" s="14"/>
      <c r="U15" s="6"/>
    </row>
    <row r="16" spans="1:72" ht="15.75" x14ac:dyDescent="0.25">
      <c r="M16" s="44" t="s">
        <v>0</v>
      </c>
      <c r="N16" s="44" t="s">
        <v>1</v>
      </c>
      <c r="O16" s="44" t="s">
        <v>2</v>
      </c>
      <c r="P16" s="44" t="s">
        <v>6</v>
      </c>
    </row>
    <row r="17" spans="11:20" ht="15" customHeight="1" x14ac:dyDescent="0.25">
      <c r="M17" s="24">
        <v>100</v>
      </c>
      <c r="N17" s="24" t="s">
        <v>17</v>
      </c>
      <c r="O17" s="24" t="s">
        <v>9</v>
      </c>
      <c r="P17" s="24" t="s">
        <v>23</v>
      </c>
    </row>
    <row r="18" spans="11:20" x14ac:dyDescent="0.25">
      <c r="M18" s="24">
        <v>101</v>
      </c>
      <c r="N18" s="24" t="s">
        <v>18</v>
      </c>
      <c r="O18" s="24" t="s">
        <v>8</v>
      </c>
      <c r="P18" s="24" t="s">
        <v>12</v>
      </c>
    </row>
    <row r="19" spans="11:20" ht="15" customHeight="1" x14ac:dyDescent="0.25">
      <c r="M19" s="24">
        <v>102</v>
      </c>
      <c r="N19" s="24" t="s">
        <v>3</v>
      </c>
      <c r="O19" s="24" t="s">
        <v>19</v>
      </c>
      <c r="P19" s="24" t="s">
        <v>13</v>
      </c>
    </row>
    <row r="20" spans="11:20" ht="15" customHeight="1" x14ac:dyDescent="0.25">
      <c r="M20" s="24">
        <v>103</v>
      </c>
      <c r="N20" s="24" t="s">
        <v>10</v>
      </c>
      <c r="O20" s="24" t="s">
        <v>20</v>
      </c>
      <c r="P20" s="24" t="s">
        <v>14</v>
      </c>
    </row>
    <row r="21" spans="11:20" x14ac:dyDescent="0.25">
      <c r="M21" s="24">
        <v>104</v>
      </c>
      <c r="N21" s="24" t="s">
        <v>4</v>
      </c>
      <c r="O21" s="24" t="s">
        <v>11</v>
      </c>
      <c r="P21" s="24" t="s">
        <v>15</v>
      </c>
    </row>
    <row r="22" spans="11:20" ht="15" customHeight="1" x14ac:dyDescent="0.25">
      <c r="M22" s="24">
        <v>105</v>
      </c>
      <c r="N22" s="24" t="s">
        <v>7</v>
      </c>
      <c r="O22" s="24" t="s">
        <v>21</v>
      </c>
      <c r="P22" s="24" t="s">
        <v>24</v>
      </c>
    </row>
    <row r="23" spans="11:20" x14ac:dyDescent="0.25">
      <c r="M23" s="24">
        <v>106</v>
      </c>
      <c r="N23" s="24" t="s">
        <v>5</v>
      </c>
      <c r="O23" s="24" t="s">
        <v>22</v>
      </c>
      <c r="P23" s="24" t="s">
        <v>16</v>
      </c>
    </row>
    <row r="24" spans="11:20" x14ac:dyDescent="0.25">
      <c r="K24" s="11"/>
      <c r="L24" s="15"/>
      <c r="M24" s="24">
        <v>108</v>
      </c>
      <c r="N24" s="24" t="s">
        <v>92</v>
      </c>
      <c r="O24" s="11" t="s">
        <v>93</v>
      </c>
      <c r="P24" s="24" t="s">
        <v>94</v>
      </c>
      <c r="Q24" s="77"/>
      <c r="R24" s="77"/>
      <c r="S24" s="77"/>
      <c r="T24" s="77"/>
    </row>
    <row r="25" spans="11:20" ht="15" customHeight="1" x14ac:dyDescent="0.25">
      <c r="K25" s="11"/>
      <c r="L25" s="15"/>
      <c r="M25" s="11"/>
      <c r="N25" s="11"/>
      <c r="O25"/>
      <c r="P25"/>
      <c r="Q25" s="77"/>
      <c r="R25" s="77"/>
      <c r="S25" s="77"/>
      <c r="T25" s="77"/>
    </row>
    <row r="26" spans="11:20" ht="15" customHeight="1" x14ac:dyDescent="0.25">
      <c r="K26" s="11"/>
      <c r="L26" s="15"/>
      <c r="N26" s="11"/>
      <c r="O26"/>
      <c r="P26"/>
      <c r="Q26" s="77"/>
      <c r="R26" s="77"/>
      <c r="S26" s="77"/>
      <c r="T26" s="77"/>
    </row>
    <row r="27" spans="11:20" x14ac:dyDescent="0.25">
      <c r="K27" s="11"/>
      <c r="L27" s="15"/>
      <c r="N27" s="11"/>
      <c r="O27"/>
      <c r="P27"/>
      <c r="Q27" s="77"/>
      <c r="R27" s="77"/>
      <c r="S27" s="77"/>
      <c r="T27" s="77"/>
    </row>
    <row r="28" spans="11:20" x14ac:dyDescent="0.25">
      <c r="K28" s="11"/>
      <c r="L28" s="15"/>
      <c r="M28" s="11"/>
      <c r="N28" s="11"/>
      <c r="O28" s="11"/>
      <c r="P28" s="11"/>
      <c r="Q28" s="77"/>
      <c r="R28" s="77"/>
      <c r="S28" s="77"/>
      <c r="T28" s="77"/>
    </row>
    <row r="29" spans="11:20" x14ac:dyDescent="0.25">
      <c r="K29" s="11"/>
      <c r="L29" s="15"/>
      <c r="M29" s="19"/>
      <c r="N29" s="11"/>
      <c r="O29" s="19"/>
      <c r="P29" s="19"/>
      <c r="Q29" s="77"/>
      <c r="R29" s="77"/>
      <c r="S29" s="77"/>
      <c r="T29" s="77"/>
    </row>
    <row r="30" spans="11:20" x14ac:dyDescent="0.25">
      <c r="K30" s="11"/>
      <c r="L30" s="15"/>
      <c r="M30" s="20"/>
      <c r="N30" s="11"/>
      <c r="O30" s="19"/>
      <c r="P30" s="11"/>
      <c r="Q30" s="77"/>
      <c r="R30" s="77"/>
      <c r="S30" s="77"/>
      <c r="T30" s="77"/>
    </row>
    <row r="31" spans="11:20" x14ac:dyDescent="0.25">
      <c r="K31" s="11"/>
      <c r="L31" s="15"/>
      <c r="M31" s="20"/>
      <c r="N31" s="11"/>
      <c r="O31" s="11"/>
      <c r="P31" s="11"/>
      <c r="Q31" s="77"/>
      <c r="R31" s="77"/>
      <c r="S31" s="77"/>
      <c r="T31" s="77"/>
    </row>
    <row r="32" spans="11:20" x14ac:dyDescent="0.25">
      <c r="K32" s="11"/>
      <c r="L32" s="15"/>
      <c r="M32" s="20"/>
      <c r="N32" s="11"/>
      <c r="O32" s="11"/>
      <c r="P32" s="11"/>
      <c r="Q32" s="77"/>
      <c r="R32" s="77"/>
      <c r="S32" s="77"/>
      <c r="T32" s="77"/>
    </row>
    <row r="33" spans="11:20" x14ac:dyDescent="0.25">
      <c r="K33" s="11"/>
      <c r="L33" s="15"/>
      <c r="M33" s="20"/>
      <c r="N33" s="11"/>
      <c r="O33" s="11"/>
      <c r="P33" s="11"/>
      <c r="Q33" s="77"/>
      <c r="R33" s="77"/>
      <c r="S33" s="77"/>
      <c r="T33" s="77"/>
    </row>
    <row r="34" spans="11:20" x14ac:dyDescent="0.25">
      <c r="K34" s="11"/>
      <c r="L34" s="15"/>
      <c r="M34" s="20"/>
      <c r="N34" s="11"/>
      <c r="O34" s="11"/>
      <c r="P34" s="11"/>
      <c r="Q34" s="77"/>
      <c r="R34" s="77"/>
      <c r="S34" s="77"/>
      <c r="T34" s="77"/>
    </row>
    <row r="35" spans="11:20" x14ac:dyDescent="0.25">
      <c r="K35" s="11"/>
      <c r="L35" s="15"/>
      <c r="M35" s="20"/>
      <c r="N35" s="11"/>
      <c r="O35" s="11"/>
      <c r="P35" s="11"/>
      <c r="Q35" s="77"/>
      <c r="R35" s="77"/>
      <c r="S35" s="77"/>
      <c r="T35" s="77"/>
    </row>
    <row r="36" spans="11:20" x14ac:dyDescent="0.25">
      <c r="K36" s="11"/>
      <c r="L36" s="15"/>
      <c r="M36" s="20"/>
      <c r="N36" s="11"/>
      <c r="O36" s="11"/>
      <c r="P36" s="11"/>
      <c r="Q36" s="17"/>
      <c r="R36" s="17"/>
      <c r="S36" s="17"/>
      <c r="T36" s="17"/>
    </row>
    <row r="37" spans="11:20" x14ac:dyDescent="0.25">
      <c r="K37" s="11"/>
      <c r="L37" s="15"/>
      <c r="M37" s="11"/>
      <c r="N37" s="11"/>
      <c r="O37" s="11"/>
      <c r="P37" s="11"/>
      <c r="Q37" s="17"/>
      <c r="R37" s="17"/>
      <c r="S37" s="17"/>
      <c r="T37" s="17"/>
    </row>
    <row r="38" spans="11:20" x14ac:dyDescent="0.25">
      <c r="K38" s="11"/>
      <c r="L38" s="15"/>
      <c r="M38" s="11"/>
      <c r="N38" s="11"/>
      <c r="O38" s="11"/>
      <c r="P38" s="11"/>
      <c r="Q38" s="17"/>
      <c r="R38" s="17"/>
      <c r="S38" s="17"/>
      <c r="T38" s="17"/>
    </row>
    <row r="39" spans="11:20" x14ac:dyDescent="0.25">
      <c r="K39" s="11"/>
      <c r="L39" s="15"/>
      <c r="M39" s="11"/>
      <c r="N39" s="11"/>
      <c r="O39" s="11"/>
      <c r="P39" s="11"/>
      <c r="Q39" s="17"/>
      <c r="R39" s="17"/>
      <c r="S39" s="17"/>
      <c r="T39" s="17"/>
    </row>
    <row r="40" spans="11:20" x14ac:dyDescent="0.25">
      <c r="M40" s="11"/>
      <c r="N40" s="11"/>
      <c r="O40" s="12"/>
      <c r="P40" s="12"/>
    </row>
  </sheetData>
  <mergeCells count="15">
    <mergeCell ref="F7:H7"/>
    <mergeCell ref="A7:C7"/>
    <mergeCell ref="M13:P15"/>
    <mergeCell ref="Q28:T28"/>
    <mergeCell ref="Q35:T35"/>
    <mergeCell ref="Q34:T34"/>
    <mergeCell ref="Q33:T33"/>
    <mergeCell ref="Q31:T31"/>
    <mergeCell ref="Q32:T32"/>
    <mergeCell ref="Q30:T30"/>
    <mergeCell ref="Q29:T29"/>
    <mergeCell ref="Q26:T26"/>
    <mergeCell ref="Q24:T24"/>
    <mergeCell ref="Q25:T25"/>
    <mergeCell ref="Q27:T27"/>
  </mergeCells>
  <phoneticPr fontId="1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3243-717F-4FD4-B992-0E932C93F5E8}">
  <dimension ref="J1:U48"/>
  <sheetViews>
    <sheetView showGridLines="0" zoomScaleNormal="100" workbookViewId="0">
      <selection sqref="A1:XFD11"/>
    </sheetView>
  </sheetViews>
  <sheetFormatPr defaultRowHeight="15" x14ac:dyDescent="0.25"/>
  <cols>
    <col min="10" max="10" width="9.140625" customWidth="1"/>
    <col min="11" max="11" width="17" style="11" customWidth="1"/>
    <col min="12" max="12" width="29.140625" style="10" customWidth="1"/>
    <col min="13" max="13" width="14.5703125" customWidth="1"/>
    <col min="14" max="14" width="19" style="10" customWidth="1"/>
    <col min="15" max="15" width="9.42578125" style="10" customWidth="1"/>
    <col min="16" max="16" width="30.28515625" style="10" customWidth="1"/>
    <col min="17" max="17" width="10.28515625" customWidth="1"/>
    <col min="18" max="20" width="11" customWidth="1"/>
  </cols>
  <sheetData>
    <row r="1" spans="10:21" s="78" customFormat="1" x14ac:dyDescent="0.25"/>
    <row r="2" spans="10:21" s="78" customFormat="1" x14ac:dyDescent="0.25"/>
    <row r="3" spans="10:21" s="78" customFormat="1" x14ac:dyDescent="0.25"/>
    <row r="4" spans="10:21" s="78" customFormat="1" x14ac:dyDescent="0.25"/>
    <row r="5" spans="10:21" s="78" customFormat="1" x14ac:dyDescent="0.25"/>
    <row r="6" spans="10:21" s="78" customFormat="1" x14ac:dyDescent="0.25"/>
    <row r="7" spans="10:21" s="78" customFormat="1" x14ac:dyDescent="0.25"/>
    <row r="8" spans="10:21" s="78" customFormat="1" x14ac:dyDescent="0.25"/>
    <row r="9" spans="10:21" s="78" customFormat="1" x14ac:dyDescent="0.25"/>
    <row r="10" spans="10:21" s="78" customFormat="1" x14ac:dyDescent="0.25"/>
    <row r="11" spans="10:21" s="78" customFormat="1" ht="18" customHeight="1" x14ac:dyDescent="0.25"/>
    <row r="12" spans="10:21" ht="36" x14ac:dyDescent="0.55000000000000004">
      <c r="J12" s="6"/>
      <c r="K12" s="36"/>
      <c r="L12" s="14"/>
      <c r="Q12" s="14"/>
      <c r="R12" s="14"/>
      <c r="S12" s="14"/>
      <c r="T12" s="14"/>
      <c r="U12" s="6"/>
    </row>
    <row r="13" spans="10:21" ht="15" customHeight="1" x14ac:dyDescent="0.55000000000000004">
      <c r="J13" s="6"/>
      <c r="K13" s="68" t="s">
        <v>53</v>
      </c>
      <c r="L13" s="69"/>
      <c r="M13" s="69"/>
      <c r="N13" s="70"/>
      <c r="O13" s="14"/>
      <c r="Q13" s="14"/>
      <c r="R13" s="14"/>
      <c r="S13" s="14"/>
      <c r="T13" s="14"/>
      <c r="U13" s="6"/>
    </row>
    <row r="14" spans="10:21" ht="15" customHeight="1" x14ac:dyDescent="0.55000000000000004">
      <c r="J14" s="6"/>
      <c r="K14" s="71"/>
      <c r="L14" s="72"/>
      <c r="M14" s="72"/>
      <c r="N14" s="73"/>
      <c r="O14" s="14"/>
      <c r="Q14" s="14"/>
      <c r="R14" s="14"/>
      <c r="S14" s="14"/>
      <c r="T14" s="14"/>
      <c r="U14" s="6"/>
    </row>
    <row r="15" spans="10:21" ht="28.5" customHeight="1" x14ac:dyDescent="0.25">
      <c r="K15" s="74"/>
      <c r="L15" s="75"/>
      <c r="M15" s="75"/>
      <c r="N15" s="76"/>
      <c r="O15" s="14"/>
    </row>
    <row r="16" spans="10:21" ht="15" customHeight="1" x14ac:dyDescent="0.25">
      <c r="K16" s="44" t="s">
        <v>26</v>
      </c>
      <c r="L16" s="44" t="s">
        <v>27</v>
      </c>
      <c r="M16" s="44" t="s">
        <v>28</v>
      </c>
      <c r="N16" s="44" t="s">
        <v>29</v>
      </c>
    </row>
    <row r="17" spans="11:20" x14ac:dyDescent="0.25">
      <c r="K17" s="19" t="s">
        <v>40</v>
      </c>
      <c r="L17" s="19" t="s">
        <v>30</v>
      </c>
      <c r="M17" s="16">
        <v>30</v>
      </c>
      <c r="N17" s="16">
        <v>40</v>
      </c>
    </row>
    <row r="18" spans="11:20" ht="15" customHeight="1" x14ac:dyDescent="0.25">
      <c r="K18" s="19" t="s">
        <v>41</v>
      </c>
      <c r="L18" s="19" t="s">
        <v>31</v>
      </c>
      <c r="M18" s="16">
        <v>45</v>
      </c>
      <c r="N18" s="16">
        <v>55</v>
      </c>
    </row>
    <row r="19" spans="11:20" ht="15" customHeight="1" x14ac:dyDescent="0.25">
      <c r="K19" s="19" t="s">
        <v>42</v>
      </c>
      <c r="L19" s="19" t="s">
        <v>32</v>
      </c>
      <c r="M19" s="16">
        <v>20</v>
      </c>
      <c r="N19" s="16">
        <v>30</v>
      </c>
    </row>
    <row r="20" spans="11:20" x14ac:dyDescent="0.25">
      <c r="K20" s="19" t="s">
        <v>43</v>
      </c>
      <c r="L20" s="19" t="s">
        <v>33</v>
      </c>
      <c r="M20" s="16">
        <v>25</v>
      </c>
      <c r="N20" s="16">
        <v>35</v>
      </c>
    </row>
    <row r="21" spans="11:20" ht="15" customHeight="1" x14ac:dyDescent="0.25">
      <c r="K21" s="19" t="s">
        <v>44</v>
      </c>
      <c r="L21" s="19" t="s">
        <v>34</v>
      </c>
      <c r="M21" s="16">
        <v>150</v>
      </c>
      <c r="N21" s="16">
        <v>200</v>
      </c>
    </row>
    <row r="22" spans="11:20" x14ac:dyDescent="0.25">
      <c r="K22" s="19" t="s">
        <v>45</v>
      </c>
      <c r="L22" s="19" t="s">
        <v>35</v>
      </c>
      <c r="M22" s="16">
        <v>2500</v>
      </c>
      <c r="N22" s="16">
        <v>3000</v>
      </c>
    </row>
    <row r="23" spans="11:20" x14ac:dyDescent="0.25">
      <c r="K23" s="19" t="s">
        <v>46</v>
      </c>
      <c r="L23" s="19" t="s">
        <v>36</v>
      </c>
      <c r="M23" s="16">
        <v>500</v>
      </c>
      <c r="N23" s="16">
        <v>700</v>
      </c>
      <c r="P23" s="11"/>
      <c r="Q23" s="77"/>
      <c r="R23" s="77"/>
      <c r="S23" s="77"/>
      <c r="T23" s="77"/>
    </row>
    <row r="24" spans="11:20" ht="15" customHeight="1" x14ac:dyDescent="0.25">
      <c r="K24" s="19" t="s">
        <v>47</v>
      </c>
      <c r="L24" s="19" t="s">
        <v>37</v>
      </c>
      <c r="M24" s="16">
        <v>60</v>
      </c>
      <c r="N24" s="16">
        <v>80</v>
      </c>
      <c r="O24"/>
      <c r="P24"/>
      <c r="Q24" s="77"/>
      <c r="R24" s="77"/>
      <c r="S24" s="77"/>
      <c r="T24" s="77"/>
    </row>
    <row r="25" spans="11:20" ht="15" customHeight="1" x14ac:dyDescent="0.25">
      <c r="K25" s="19" t="s">
        <v>48</v>
      </c>
      <c r="L25" s="19" t="s">
        <v>38</v>
      </c>
      <c r="M25" s="16">
        <v>50000</v>
      </c>
      <c r="N25" s="16">
        <v>60000</v>
      </c>
      <c r="O25"/>
      <c r="P25"/>
      <c r="Q25" s="77"/>
      <c r="R25" s="77"/>
      <c r="S25" s="77"/>
      <c r="T25" s="77"/>
    </row>
    <row r="26" spans="11:20" x14ac:dyDescent="0.25">
      <c r="K26" s="19" t="s">
        <v>49</v>
      </c>
      <c r="L26" s="19" t="s">
        <v>39</v>
      </c>
      <c r="M26" s="16">
        <v>800000</v>
      </c>
      <c r="N26" s="16">
        <v>900000</v>
      </c>
      <c r="O26"/>
      <c r="P26"/>
      <c r="Q26" s="77"/>
      <c r="R26" s="77"/>
      <c r="S26" s="77"/>
      <c r="T26" s="77"/>
    </row>
    <row r="27" spans="11:20" x14ac:dyDescent="0.25">
      <c r="K27" s="19" t="s">
        <v>108</v>
      </c>
      <c r="L27" s="45" t="s">
        <v>109</v>
      </c>
      <c r="M27">
        <v>85</v>
      </c>
      <c r="N27" s="11">
        <v>100</v>
      </c>
      <c r="O27" s="11"/>
      <c r="P27" s="11"/>
      <c r="Q27" s="77"/>
      <c r="R27" s="77"/>
      <c r="S27" s="77"/>
      <c r="T27" s="77"/>
    </row>
    <row r="28" spans="11:20" x14ac:dyDescent="0.25">
      <c r="K28" s="37"/>
      <c r="L28" s="20"/>
      <c r="M28" s="16"/>
      <c r="N28" s="11"/>
      <c r="O28" s="19"/>
      <c r="P28" s="19"/>
      <c r="Q28" s="77"/>
      <c r="R28" s="77"/>
      <c r="S28" s="77"/>
      <c r="T28" s="77"/>
    </row>
    <row r="29" spans="11:20" x14ac:dyDescent="0.25">
      <c r="K29" s="37"/>
      <c r="L29" s="20"/>
      <c r="M29" s="15"/>
      <c r="N29" s="11"/>
      <c r="O29" s="19"/>
      <c r="P29" s="11"/>
      <c r="Q29" s="77"/>
      <c r="R29" s="77"/>
      <c r="S29" s="77"/>
      <c r="T29" s="77"/>
    </row>
    <row r="30" spans="11:20" x14ac:dyDescent="0.25">
      <c r="K30" s="37"/>
      <c r="L30" s="20"/>
      <c r="M30" s="15"/>
      <c r="N30" s="11"/>
      <c r="O30" s="11"/>
      <c r="P30" s="11"/>
      <c r="Q30" s="77"/>
      <c r="R30" s="77"/>
      <c r="S30" s="77"/>
      <c r="T30" s="77"/>
    </row>
    <row r="31" spans="11:20" x14ac:dyDescent="0.25">
      <c r="K31" s="37"/>
      <c r="L31" s="20"/>
      <c r="M31" s="15"/>
      <c r="N31" s="11"/>
      <c r="O31" s="11"/>
      <c r="P31" s="11"/>
      <c r="Q31" s="77"/>
      <c r="R31" s="77"/>
      <c r="S31" s="77"/>
      <c r="T31" s="77"/>
    </row>
    <row r="32" spans="11:20" x14ac:dyDescent="0.25">
      <c r="K32" s="37"/>
      <c r="L32" s="20"/>
      <c r="M32" s="15"/>
      <c r="N32" s="11"/>
      <c r="O32" s="11"/>
      <c r="P32" s="11"/>
      <c r="Q32" s="77"/>
      <c r="R32" s="77"/>
      <c r="S32" s="77"/>
      <c r="T32" s="77"/>
    </row>
    <row r="33" spans="11:20" x14ac:dyDescent="0.25">
      <c r="K33" s="37"/>
      <c r="L33" s="20"/>
      <c r="M33" s="15"/>
      <c r="N33" s="11"/>
      <c r="O33" s="11"/>
      <c r="P33" s="11"/>
      <c r="Q33" s="77"/>
      <c r="R33" s="77"/>
      <c r="S33" s="77"/>
      <c r="T33" s="77"/>
    </row>
    <row r="34" spans="11:20" x14ac:dyDescent="0.25">
      <c r="K34" s="37"/>
      <c r="L34" s="20"/>
      <c r="M34" s="15"/>
      <c r="N34" s="11"/>
      <c r="O34" s="11"/>
      <c r="P34" s="11"/>
      <c r="Q34" s="77"/>
      <c r="R34" s="77"/>
      <c r="S34" s="77"/>
      <c r="T34" s="77"/>
    </row>
    <row r="35" spans="11:20" x14ac:dyDescent="0.25">
      <c r="K35" s="37"/>
      <c r="L35" s="20"/>
      <c r="M35" s="15"/>
      <c r="N35" s="11"/>
      <c r="O35" s="11"/>
      <c r="P35" s="11"/>
      <c r="Q35" s="17"/>
      <c r="R35" s="17"/>
      <c r="S35" s="17"/>
      <c r="T35" s="17"/>
    </row>
    <row r="36" spans="11:20" x14ac:dyDescent="0.25">
      <c r="K36" s="37"/>
      <c r="L36" s="20"/>
      <c r="N36" s="11"/>
      <c r="O36" s="11"/>
      <c r="P36" s="11"/>
      <c r="Q36" s="17"/>
      <c r="R36" s="17"/>
      <c r="S36" s="17"/>
      <c r="T36" s="17"/>
    </row>
    <row r="37" spans="11:20" x14ac:dyDescent="0.25">
      <c r="K37" s="37"/>
      <c r="L37" s="20"/>
      <c r="N37" s="11"/>
      <c r="O37" s="11"/>
      <c r="P37" s="11"/>
      <c r="Q37" s="17"/>
      <c r="R37" s="17"/>
      <c r="S37" s="17"/>
      <c r="T37" s="17"/>
    </row>
    <row r="38" spans="11:20" x14ac:dyDescent="0.25">
      <c r="K38" s="37"/>
      <c r="L38" s="20"/>
      <c r="M38" s="11"/>
      <c r="N38" s="11"/>
      <c r="O38" s="11"/>
      <c r="P38" s="11"/>
      <c r="Q38" s="17"/>
      <c r="R38" s="17"/>
      <c r="S38" s="17"/>
      <c r="T38" s="17"/>
    </row>
    <row r="39" spans="11:20" x14ac:dyDescent="0.25">
      <c r="K39" s="37"/>
      <c r="L39" s="11"/>
      <c r="M39" s="11"/>
      <c r="N39" s="11"/>
      <c r="O39" s="12"/>
      <c r="P39" s="12"/>
    </row>
    <row r="40" spans="11:20" x14ac:dyDescent="0.25">
      <c r="K40" s="37"/>
      <c r="L40" s="11"/>
    </row>
    <row r="41" spans="11:20" x14ac:dyDescent="0.25">
      <c r="K41" s="37"/>
    </row>
    <row r="42" spans="11:20" x14ac:dyDescent="0.25">
      <c r="K42" s="37"/>
    </row>
    <row r="43" spans="11:20" x14ac:dyDescent="0.25">
      <c r="K43" s="37"/>
    </row>
    <row r="44" spans="11:20" x14ac:dyDescent="0.25">
      <c r="K44" s="37"/>
    </row>
    <row r="45" spans="11:20" x14ac:dyDescent="0.25">
      <c r="K45" s="37"/>
    </row>
    <row r="46" spans="11:20" x14ac:dyDescent="0.25">
      <c r="K46" s="37"/>
    </row>
    <row r="47" spans="11:20" x14ac:dyDescent="0.25">
      <c r="K47" s="37"/>
    </row>
    <row r="48" spans="11:20" x14ac:dyDescent="0.25">
      <c r="K48" s="37"/>
    </row>
  </sheetData>
  <mergeCells count="14">
    <mergeCell ref="Q32:T32"/>
    <mergeCell ref="Q33:T33"/>
    <mergeCell ref="Q34:T34"/>
    <mergeCell ref="K13:N15"/>
    <mergeCell ref="A1:XFD11"/>
    <mergeCell ref="Q26:T26"/>
    <mergeCell ref="Q27:T27"/>
    <mergeCell ref="Q28:T28"/>
    <mergeCell ref="Q29:T29"/>
    <mergeCell ref="Q30:T30"/>
    <mergeCell ref="Q31:T31"/>
    <mergeCell ref="Q23:T23"/>
    <mergeCell ref="Q24:T24"/>
    <mergeCell ref="Q25:T25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5511-0CD7-4024-B49B-FBD89A98F835}">
  <dimension ref="K1:AB177"/>
  <sheetViews>
    <sheetView showGridLines="0" workbookViewId="0"/>
  </sheetViews>
  <sheetFormatPr defaultRowHeight="15" x14ac:dyDescent="0.25"/>
  <cols>
    <col min="3" max="3" width="3.140625" customWidth="1"/>
    <col min="4" max="4" width="9.140625" customWidth="1"/>
    <col min="5" max="5" width="4.5703125" customWidth="1"/>
    <col min="6" max="6" width="2.42578125" customWidth="1"/>
    <col min="7" max="7" width="8.140625" customWidth="1"/>
    <col min="8" max="8" width="5.85546875" customWidth="1"/>
    <col min="9" max="9" width="5.5703125" customWidth="1"/>
    <col min="10" max="10" width="2.7109375" customWidth="1"/>
    <col min="11" max="11" width="1.7109375" customWidth="1"/>
    <col min="12" max="12" width="3.5703125" customWidth="1"/>
    <col min="13" max="13" width="5.85546875" customWidth="1"/>
    <col min="14" max="14" width="11" bestFit="1" customWidth="1"/>
    <col min="15" max="15" width="33.28515625" customWidth="1"/>
    <col min="16" max="16" width="23.7109375" customWidth="1"/>
    <col min="17" max="17" width="17.42578125" style="11" customWidth="1"/>
    <col min="18" max="18" width="30.5703125" customWidth="1"/>
    <col min="22" max="22" width="2.42578125" customWidth="1"/>
    <col min="23" max="23" width="1.42578125" customWidth="1"/>
    <col min="24" max="24" width="8" customWidth="1"/>
    <col min="25" max="25" width="9.140625" hidden="1" customWidth="1"/>
    <col min="26" max="26" width="1.140625" customWidth="1"/>
    <col min="27" max="27" width="7.7109375" customWidth="1"/>
    <col min="28" max="28" width="9.140625" hidden="1" customWidth="1"/>
  </cols>
  <sheetData>
    <row r="1" spans="11:21" s="3" customFormat="1" x14ac:dyDescent="0.25"/>
    <row r="2" spans="11:21" s="3" customFormat="1" x14ac:dyDescent="0.25"/>
    <row r="3" spans="11:21" s="3" customFormat="1" ht="13.5" customHeight="1" x14ac:dyDescent="0.45"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1:21" s="3" customFormat="1" ht="15" customHeight="1" x14ac:dyDescent="0.45"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1:21" s="3" customFormat="1" ht="15" customHeight="1" x14ac:dyDescent="0.45"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1:21" s="3" customFormat="1" x14ac:dyDescent="0.25"/>
    <row r="7" spans="11:21" s="3" customFormat="1" x14ac:dyDescent="0.25"/>
    <row r="8" spans="11:21" s="3" customFormat="1" x14ac:dyDescent="0.25"/>
    <row r="9" spans="11:21" s="1" customFormat="1" x14ac:dyDescent="0.25"/>
    <row r="10" spans="11:21" s="1" customFormat="1" x14ac:dyDescent="0.25"/>
    <row r="11" spans="11:21" s="1" customFormat="1" ht="18.75" customHeight="1" x14ac:dyDescent="0.25"/>
    <row r="12" spans="11:21" x14ac:dyDescent="0.25">
      <c r="Q12"/>
    </row>
    <row r="13" spans="11:21" x14ac:dyDescent="0.25">
      <c r="Q13"/>
    </row>
    <row r="14" spans="11:21" ht="15" customHeight="1" x14ac:dyDescent="0.25">
      <c r="L14" s="14"/>
      <c r="M14" s="14"/>
      <c r="N14" s="68" t="s">
        <v>84</v>
      </c>
      <c r="O14" s="69"/>
      <c r="P14" s="69"/>
      <c r="Q14" s="69"/>
      <c r="R14" s="70"/>
      <c r="S14" s="14"/>
      <c r="T14" s="14"/>
      <c r="U14" s="14"/>
    </row>
    <row r="15" spans="11:21" ht="15" customHeight="1" x14ac:dyDescent="0.25">
      <c r="L15" s="14"/>
      <c r="M15" s="14"/>
      <c r="N15" s="71"/>
      <c r="O15" s="72"/>
      <c r="P15" s="72"/>
      <c r="Q15" s="72"/>
      <c r="R15" s="73"/>
      <c r="S15" s="14"/>
      <c r="T15" s="14"/>
      <c r="U15" s="14"/>
    </row>
    <row r="16" spans="11:21" ht="15" customHeight="1" x14ac:dyDescent="0.25">
      <c r="L16" s="14"/>
      <c r="M16" s="14"/>
      <c r="N16" s="71"/>
      <c r="O16" s="72"/>
      <c r="P16" s="72"/>
      <c r="Q16" s="72"/>
      <c r="R16" s="73"/>
      <c r="S16" s="14"/>
      <c r="T16" s="14"/>
      <c r="U16" s="14"/>
    </row>
    <row r="17" spans="12:21" ht="15.75" customHeight="1" x14ac:dyDescent="0.25">
      <c r="L17" s="14"/>
      <c r="M17" s="14"/>
      <c r="N17" s="74"/>
      <c r="O17" s="75"/>
      <c r="P17" s="75"/>
      <c r="Q17" s="75"/>
      <c r="R17" s="76"/>
      <c r="S17" s="14"/>
      <c r="T17" s="14"/>
      <c r="U17" s="14"/>
    </row>
    <row r="18" spans="12:21" ht="15.75" x14ac:dyDescent="0.25">
      <c r="N18" s="27" t="s">
        <v>26</v>
      </c>
      <c r="O18" s="27" t="s">
        <v>27</v>
      </c>
      <c r="P18" s="27" t="s">
        <v>50</v>
      </c>
      <c r="Q18" s="27" t="s">
        <v>51</v>
      </c>
      <c r="R18" s="27" t="s">
        <v>6</v>
      </c>
      <c r="S18" s="7"/>
      <c r="T18" s="7"/>
    </row>
    <row r="19" spans="12:21" x14ac:dyDescent="0.25">
      <c r="N19" s="18" t="s">
        <v>40</v>
      </c>
      <c r="O19" s="19" t="s">
        <v>30</v>
      </c>
      <c r="P19" s="19" t="s">
        <v>54</v>
      </c>
      <c r="Q19" s="19" t="s">
        <v>64</v>
      </c>
      <c r="R19" s="19" t="s">
        <v>74</v>
      </c>
    </row>
    <row r="20" spans="12:21" x14ac:dyDescent="0.25">
      <c r="N20" s="18" t="s">
        <v>41</v>
      </c>
      <c r="O20" s="19" t="s">
        <v>31</v>
      </c>
      <c r="P20" s="19" t="s">
        <v>55</v>
      </c>
      <c r="Q20" s="19" t="s">
        <v>65</v>
      </c>
      <c r="R20" s="19" t="s">
        <v>75</v>
      </c>
    </row>
    <row r="21" spans="12:21" x14ac:dyDescent="0.25">
      <c r="N21" s="18" t="s">
        <v>42</v>
      </c>
      <c r="O21" s="19" t="s">
        <v>32</v>
      </c>
      <c r="P21" s="19" t="s">
        <v>56</v>
      </c>
      <c r="Q21" s="19" t="s">
        <v>66</v>
      </c>
      <c r="R21" s="19" t="s">
        <v>76</v>
      </c>
    </row>
    <row r="22" spans="12:21" x14ac:dyDescent="0.25">
      <c r="N22" s="18" t="s">
        <v>43</v>
      </c>
      <c r="O22" s="19" t="s">
        <v>33</v>
      </c>
      <c r="P22" s="19" t="s">
        <v>57</v>
      </c>
      <c r="Q22" s="19" t="s">
        <v>67</v>
      </c>
      <c r="R22" s="19" t="s">
        <v>77</v>
      </c>
    </row>
    <row r="23" spans="12:21" x14ac:dyDescent="0.25">
      <c r="N23" s="18" t="s">
        <v>44</v>
      </c>
      <c r="O23" s="19" t="s">
        <v>34</v>
      </c>
      <c r="P23" s="19" t="s">
        <v>58</v>
      </c>
      <c r="Q23" s="19" t="s">
        <v>68</v>
      </c>
      <c r="R23" s="19" t="s">
        <v>78</v>
      </c>
    </row>
    <row r="24" spans="12:21" x14ac:dyDescent="0.25">
      <c r="N24" s="18" t="s">
        <v>45</v>
      </c>
      <c r="O24" s="19" t="s">
        <v>35</v>
      </c>
      <c r="P24" s="19" t="s">
        <v>59</v>
      </c>
      <c r="Q24" s="19" t="s">
        <v>69</v>
      </c>
      <c r="R24" s="19" t="s">
        <v>79</v>
      </c>
    </row>
    <row r="25" spans="12:21" x14ac:dyDescent="0.25">
      <c r="N25" s="18" t="s">
        <v>46</v>
      </c>
      <c r="O25" s="19" t="s">
        <v>36</v>
      </c>
      <c r="P25" s="19" t="s">
        <v>60</v>
      </c>
      <c r="Q25" s="19" t="s">
        <v>70</v>
      </c>
      <c r="R25" s="19" t="s">
        <v>80</v>
      </c>
    </row>
    <row r="26" spans="12:21" x14ac:dyDescent="0.25">
      <c r="N26" s="18" t="s">
        <v>47</v>
      </c>
      <c r="O26" s="19" t="s">
        <v>37</v>
      </c>
      <c r="P26" s="19" t="s">
        <v>61</v>
      </c>
      <c r="Q26" s="19" t="s">
        <v>71</v>
      </c>
      <c r="R26" s="19" t="s">
        <v>81</v>
      </c>
    </row>
    <row r="27" spans="12:21" x14ac:dyDescent="0.25">
      <c r="N27" s="18" t="s">
        <v>48</v>
      </c>
      <c r="O27" s="19" t="s">
        <v>38</v>
      </c>
      <c r="P27" s="19" t="s">
        <v>62</v>
      </c>
      <c r="Q27" s="19" t="s">
        <v>72</v>
      </c>
      <c r="R27" s="19" t="s">
        <v>82</v>
      </c>
    </row>
    <row r="28" spans="12:21" x14ac:dyDescent="0.25">
      <c r="N28" s="18" t="s">
        <v>49</v>
      </c>
      <c r="O28" s="19" t="s">
        <v>39</v>
      </c>
      <c r="P28" s="19" t="s">
        <v>63</v>
      </c>
      <c r="Q28" s="19" t="s">
        <v>73</v>
      </c>
      <c r="R28" s="19" t="s">
        <v>83</v>
      </c>
    </row>
    <row r="29" spans="12:21" x14ac:dyDescent="0.25">
      <c r="M29" s="11"/>
      <c r="N29" s="11"/>
      <c r="O29" s="11"/>
      <c r="P29" s="11"/>
      <c r="Q29" s="13"/>
    </row>
    <row r="30" spans="12:21" x14ac:dyDescent="0.25">
      <c r="M30" s="11"/>
      <c r="O30" s="11"/>
      <c r="P30" s="11"/>
      <c r="Q30" s="13"/>
    </row>
    <row r="31" spans="12:21" x14ac:dyDescent="0.25">
      <c r="M31" s="11"/>
      <c r="N31" s="11"/>
      <c r="O31" s="11"/>
      <c r="P31" s="11"/>
      <c r="Q31" s="13"/>
    </row>
    <row r="32" spans="12:21" x14ac:dyDescent="0.25">
      <c r="M32" s="11"/>
      <c r="N32" s="11"/>
      <c r="O32" s="11"/>
      <c r="P32" s="11"/>
      <c r="Q32" s="13"/>
    </row>
    <row r="33" spans="13:17" x14ac:dyDescent="0.25">
      <c r="M33" s="11"/>
      <c r="N33" s="11"/>
      <c r="O33" s="11"/>
      <c r="P33" s="11"/>
      <c r="Q33" s="13"/>
    </row>
    <row r="34" spans="13:17" x14ac:dyDescent="0.25">
      <c r="M34" s="11"/>
      <c r="N34" s="11"/>
      <c r="O34" s="11"/>
      <c r="P34" s="11"/>
      <c r="Q34" s="13"/>
    </row>
    <row r="35" spans="13:17" x14ac:dyDescent="0.25">
      <c r="M35" s="11"/>
      <c r="N35" s="11"/>
      <c r="O35" s="11"/>
      <c r="P35" s="11"/>
      <c r="Q35" s="13"/>
    </row>
    <row r="36" spans="13:17" x14ac:dyDescent="0.25">
      <c r="M36" s="11"/>
      <c r="N36" s="11"/>
      <c r="O36" s="11"/>
      <c r="P36" s="11"/>
      <c r="Q36" s="13"/>
    </row>
    <row r="37" spans="13:17" x14ac:dyDescent="0.25">
      <c r="M37" s="11"/>
      <c r="N37" s="11"/>
      <c r="O37" s="11"/>
      <c r="P37" s="11"/>
      <c r="Q37" s="13"/>
    </row>
    <row r="38" spans="13:17" x14ac:dyDescent="0.25">
      <c r="M38" s="11"/>
      <c r="N38" s="11"/>
      <c r="O38" s="11"/>
      <c r="P38" s="11"/>
      <c r="Q38" s="13"/>
    </row>
    <row r="39" spans="13:17" x14ac:dyDescent="0.25">
      <c r="M39" s="11"/>
      <c r="N39" s="11"/>
      <c r="O39" s="11"/>
      <c r="P39" s="11"/>
      <c r="Q39" s="13"/>
    </row>
    <row r="40" spans="13:17" x14ac:dyDescent="0.25">
      <c r="M40" s="11"/>
      <c r="N40" s="11"/>
      <c r="O40" s="11"/>
      <c r="P40" s="11"/>
      <c r="Q40" s="13"/>
    </row>
    <row r="41" spans="13:17" x14ac:dyDescent="0.25">
      <c r="M41" s="11"/>
      <c r="N41" s="11"/>
      <c r="O41" s="11"/>
      <c r="P41" s="11"/>
      <c r="Q41" s="13"/>
    </row>
    <row r="42" spans="13:17" x14ac:dyDescent="0.25">
      <c r="M42" s="11"/>
      <c r="N42" s="11"/>
      <c r="O42" s="11"/>
      <c r="P42" s="11"/>
      <c r="Q42" s="13"/>
    </row>
    <row r="43" spans="13:17" x14ac:dyDescent="0.25">
      <c r="M43" s="11"/>
      <c r="N43" s="11"/>
      <c r="O43" s="11"/>
      <c r="P43" s="11"/>
      <c r="Q43" s="13"/>
    </row>
    <row r="44" spans="13:17" x14ac:dyDescent="0.25">
      <c r="M44" s="11"/>
      <c r="N44" s="11"/>
      <c r="O44" s="11"/>
      <c r="P44" s="11"/>
      <c r="Q44" s="13"/>
    </row>
    <row r="45" spans="13:17" x14ac:dyDescent="0.25">
      <c r="M45" s="11"/>
      <c r="N45" s="11"/>
      <c r="O45" s="11"/>
      <c r="P45" s="11"/>
      <c r="Q45" s="13"/>
    </row>
    <row r="46" spans="13:17" x14ac:dyDescent="0.25">
      <c r="M46" s="11"/>
      <c r="N46" s="11"/>
      <c r="O46" s="11"/>
      <c r="P46" s="11"/>
      <c r="Q46" s="13"/>
    </row>
    <row r="47" spans="13:17" x14ac:dyDescent="0.25">
      <c r="M47" s="11"/>
      <c r="N47" s="11"/>
      <c r="O47" s="11"/>
      <c r="P47" s="11"/>
      <c r="Q47" s="13"/>
    </row>
    <row r="48" spans="13:17" x14ac:dyDescent="0.25">
      <c r="M48" s="11"/>
      <c r="N48" s="11"/>
      <c r="O48" s="11"/>
      <c r="P48" s="11"/>
      <c r="Q48" s="13"/>
    </row>
    <row r="49" spans="13:17" x14ac:dyDescent="0.25">
      <c r="M49" s="11"/>
      <c r="N49" s="11"/>
      <c r="O49" s="11"/>
      <c r="P49" s="11"/>
      <c r="Q49" s="13"/>
    </row>
    <row r="50" spans="13:17" x14ac:dyDescent="0.25">
      <c r="M50" s="11"/>
      <c r="N50" s="11"/>
      <c r="O50" s="11"/>
      <c r="P50" s="11"/>
      <c r="Q50" s="13"/>
    </row>
    <row r="51" spans="13:17" x14ac:dyDescent="0.25">
      <c r="M51" s="11"/>
      <c r="N51" s="11"/>
      <c r="O51" s="11"/>
      <c r="P51" s="11"/>
      <c r="Q51" s="13"/>
    </row>
    <row r="52" spans="13:17" x14ac:dyDescent="0.25">
      <c r="M52" s="11"/>
      <c r="N52" s="11"/>
      <c r="O52" s="11"/>
      <c r="P52" s="11"/>
      <c r="Q52" s="13"/>
    </row>
    <row r="53" spans="13:17" x14ac:dyDescent="0.25">
      <c r="M53" s="11"/>
      <c r="N53" s="11"/>
      <c r="O53" s="11"/>
      <c r="P53" s="11"/>
      <c r="Q53" s="13"/>
    </row>
    <row r="54" spans="13:17" x14ac:dyDescent="0.25">
      <c r="M54" s="11"/>
      <c r="N54" s="11"/>
      <c r="O54" s="11"/>
      <c r="P54" s="11"/>
      <c r="Q54" s="13"/>
    </row>
    <row r="55" spans="13:17" x14ac:dyDescent="0.25">
      <c r="M55" s="11"/>
      <c r="N55" s="11"/>
      <c r="O55" s="11"/>
      <c r="P55" s="11"/>
      <c r="Q55" s="13"/>
    </row>
    <row r="56" spans="13:17" x14ac:dyDescent="0.25">
      <c r="M56" s="11"/>
      <c r="N56" s="11"/>
      <c r="O56" s="11"/>
      <c r="P56" s="11"/>
      <c r="Q56" s="13"/>
    </row>
    <row r="57" spans="13:17" x14ac:dyDescent="0.25">
      <c r="M57" s="11"/>
      <c r="N57" s="11"/>
      <c r="O57" s="11"/>
      <c r="P57" s="11"/>
      <c r="Q57" s="13"/>
    </row>
    <row r="58" spans="13:17" x14ac:dyDescent="0.25">
      <c r="M58" s="11"/>
      <c r="N58" s="11"/>
      <c r="O58" s="11"/>
      <c r="P58" s="11"/>
      <c r="Q58" s="13"/>
    </row>
    <row r="59" spans="13:17" x14ac:dyDescent="0.25">
      <c r="M59" s="11"/>
      <c r="N59" s="11"/>
      <c r="O59" s="11"/>
      <c r="P59" s="11"/>
      <c r="Q59" s="13"/>
    </row>
    <row r="60" spans="13:17" x14ac:dyDescent="0.25">
      <c r="M60" s="11"/>
      <c r="N60" s="11"/>
      <c r="O60" s="11"/>
      <c r="P60" s="11"/>
      <c r="Q60" s="13"/>
    </row>
    <row r="61" spans="13:17" x14ac:dyDescent="0.25">
      <c r="M61" s="11"/>
      <c r="N61" s="11"/>
      <c r="O61" s="11"/>
      <c r="P61" s="11"/>
      <c r="Q61" s="13"/>
    </row>
    <row r="62" spans="13:17" x14ac:dyDescent="0.25">
      <c r="M62" s="11"/>
      <c r="N62" s="11"/>
      <c r="O62" s="11"/>
      <c r="P62" s="11"/>
      <c r="Q62" s="13"/>
    </row>
    <row r="63" spans="13:17" x14ac:dyDescent="0.25">
      <c r="M63" s="11"/>
      <c r="N63" s="11"/>
      <c r="O63" s="11"/>
      <c r="P63" s="11"/>
      <c r="Q63" s="13"/>
    </row>
    <row r="64" spans="13:17" x14ac:dyDescent="0.25">
      <c r="M64" s="11"/>
      <c r="N64" s="11"/>
      <c r="O64" s="11"/>
      <c r="P64" s="11"/>
      <c r="Q64" s="13"/>
    </row>
    <row r="65" spans="13:17" x14ac:dyDescent="0.25">
      <c r="M65" s="11"/>
      <c r="N65" s="11"/>
      <c r="O65" s="11"/>
      <c r="P65" s="11"/>
      <c r="Q65" s="13"/>
    </row>
    <row r="66" spans="13:17" x14ac:dyDescent="0.25">
      <c r="M66" s="11"/>
      <c r="N66" s="11"/>
      <c r="O66" s="11"/>
      <c r="P66" s="11"/>
      <c r="Q66" s="13"/>
    </row>
    <row r="67" spans="13:17" x14ac:dyDescent="0.25">
      <c r="M67" s="11"/>
      <c r="N67" s="11"/>
      <c r="O67" s="11"/>
      <c r="P67" s="11"/>
      <c r="Q67" s="13"/>
    </row>
    <row r="68" spans="13:17" x14ac:dyDescent="0.25">
      <c r="M68" s="11"/>
      <c r="N68" s="11"/>
      <c r="O68" s="11"/>
      <c r="P68" s="11"/>
      <c r="Q68" s="13"/>
    </row>
    <row r="69" spans="13:17" x14ac:dyDescent="0.25">
      <c r="M69" s="11"/>
      <c r="N69" s="11"/>
      <c r="O69" s="11"/>
      <c r="P69" s="11"/>
      <c r="Q69" s="13"/>
    </row>
    <row r="70" spans="13:17" x14ac:dyDescent="0.25">
      <c r="M70" s="11"/>
      <c r="N70" s="11"/>
      <c r="O70" s="11"/>
      <c r="P70" s="11"/>
      <c r="Q70" s="13"/>
    </row>
    <row r="71" spans="13:17" x14ac:dyDescent="0.25">
      <c r="M71" s="11"/>
      <c r="N71" s="11"/>
      <c r="O71" s="11"/>
      <c r="P71" s="11"/>
      <c r="Q71" s="13"/>
    </row>
    <row r="72" spans="13:17" x14ac:dyDescent="0.25">
      <c r="M72" s="11"/>
      <c r="N72" s="11"/>
      <c r="O72" s="11"/>
      <c r="P72" s="11"/>
      <c r="Q72" s="13"/>
    </row>
    <row r="73" spans="13:17" x14ac:dyDescent="0.25">
      <c r="M73" s="11"/>
      <c r="N73" s="11"/>
      <c r="O73" s="11"/>
      <c r="P73" s="11"/>
      <c r="Q73" s="13"/>
    </row>
    <row r="74" spans="13:17" x14ac:dyDescent="0.25">
      <c r="M74" s="11"/>
      <c r="N74" s="11"/>
      <c r="O74" s="11"/>
      <c r="P74" s="11"/>
      <c r="Q74" s="13"/>
    </row>
    <row r="75" spans="13:17" x14ac:dyDescent="0.25">
      <c r="M75" s="11"/>
      <c r="N75" s="11"/>
      <c r="O75" s="11"/>
      <c r="P75" s="11"/>
      <c r="Q75" s="13"/>
    </row>
    <row r="76" spans="13:17" x14ac:dyDescent="0.25">
      <c r="M76" s="11"/>
      <c r="N76" s="11"/>
      <c r="O76" s="11"/>
      <c r="P76" s="11"/>
      <c r="Q76" s="13"/>
    </row>
    <row r="77" spans="13:17" x14ac:dyDescent="0.25">
      <c r="M77" s="11"/>
      <c r="N77" s="11"/>
      <c r="O77" s="11"/>
      <c r="P77" s="11"/>
      <c r="Q77" s="13"/>
    </row>
    <row r="78" spans="13:17" x14ac:dyDescent="0.25">
      <c r="M78" s="11"/>
      <c r="N78" s="11"/>
      <c r="O78" s="11"/>
      <c r="P78" s="11"/>
      <c r="Q78" s="13"/>
    </row>
    <row r="79" spans="13:17" x14ac:dyDescent="0.25">
      <c r="M79" s="11"/>
      <c r="N79" s="11"/>
      <c r="O79" s="11"/>
      <c r="P79" s="11"/>
      <c r="Q79" s="13"/>
    </row>
    <row r="80" spans="13:17" x14ac:dyDescent="0.25">
      <c r="M80" s="11"/>
      <c r="N80" s="11"/>
      <c r="O80" s="11"/>
      <c r="P80" s="11"/>
      <c r="Q80" s="13"/>
    </row>
    <row r="81" spans="13:17" x14ac:dyDescent="0.25">
      <c r="M81" s="11"/>
      <c r="N81" s="11"/>
      <c r="O81" s="11"/>
      <c r="P81" s="11"/>
      <c r="Q81" s="12"/>
    </row>
    <row r="82" spans="13:17" x14ac:dyDescent="0.25">
      <c r="M82" s="11"/>
      <c r="N82" s="11"/>
      <c r="O82" s="11"/>
      <c r="P82" s="11"/>
      <c r="Q82" s="12"/>
    </row>
    <row r="83" spans="13:17" x14ac:dyDescent="0.25">
      <c r="M83" s="11"/>
      <c r="N83" s="11"/>
      <c r="O83" s="11"/>
      <c r="P83" s="11"/>
      <c r="Q83" s="12"/>
    </row>
    <row r="84" spans="13:17" x14ac:dyDescent="0.25">
      <c r="M84" s="11"/>
      <c r="N84" s="11"/>
      <c r="O84" s="11"/>
      <c r="P84" s="11"/>
      <c r="Q84" s="12"/>
    </row>
    <row r="85" spans="13:17" x14ac:dyDescent="0.25">
      <c r="M85" s="11"/>
      <c r="N85" s="11"/>
      <c r="O85" s="11"/>
      <c r="P85" s="11"/>
      <c r="Q85" s="12"/>
    </row>
    <row r="86" spans="13:17" x14ac:dyDescent="0.25">
      <c r="M86" s="11"/>
      <c r="N86" s="11"/>
      <c r="O86" s="11"/>
      <c r="P86" s="11"/>
      <c r="Q86" s="12"/>
    </row>
    <row r="87" spans="13:17" x14ac:dyDescent="0.25">
      <c r="M87" s="11"/>
      <c r="N87" s="11"/>
      <c r="O87" s="11"/>
      <c r="P87" s="11"/>
      <c r="Q87" s="12"/>
    </row>
    <row r="88" spans="13:17" x14ac:dyDescent="0.25">
      <c r="M88" s="11"/>
      <c r="N88" s="11"/>
      <c r="O88" s="11"/>
      <c r="P88" s="11"/>
      <c r="Q88" s="12"/>
    </row>
    <row r="89" spans="13:17" x14ac:dyDescent="0.25">
      <c r="M89" s="11"/>
      <c r="N89" s="11"/>
      <c r="O89" s="11"/>
      <c r="P89" s="11"/>
      <c r="Q89" s="12"/>
    </row>
    <row r="90" spans="13:17" x14ac:dyDescent="0.25">
      <c r="M90" s="11"/>
      <c r="N90" s="11"/>
      <c r="O90" s="11"/>
      <c r="P90" s="11"/>
      <c r="Q90" s="12"/>
    </row>
    <row r="91" spans="13:17" x14ac:dyDescent="0.25">
      <c r="M91" s="11"/>
      <c r="N91" s="11"/>
      <c r="O91" s="11"/>
      <c r="P91" s="11"/>
      <c r="Q91" s="12"/>
    </row>
    <row r="92" spans="13:17" x14ac:dyDescent="0.25">
      <c r="M92" s="11"/>
      <c r="N92" s="11"/>
      <c r="O92" s="11"/>
      <c r="P92" s="11"/>
      <c r="Q92" s="12"/>
    </row>
    <row r="93" spans="13:17" x14ac:dyDescent="0.25">
      <c r="M93" s="11"/>
      <c r="N93" s="11"/>
      <c r="O93" s="11"/>
      <c r="P93" s="11"/>
      <c r="Q93" s="12"/>
    </row>
    <row r="94" spans="13:17" x14ac:dyDescent="0.25">
      <c r="M94" s="11"/>
      <c r="N94" s="11"/>
      <c r="O94" s="11"/>
      <c r="P94" s="11"/>
      <c r="Q94" s="12"/>
    </row>
    <row r="95" spans="13:17" x14ac:dyDescent="0.25">
      <c r="M95" s="11"/>
      <c r="N95" s="11"/>
      <c r="O95" s="11"/>
      <c r="P95" s="11"/>
      <c r="Q95" s="12"/>
    </row>
    <row r="96" spans="13:17" x14ac:dyDescent="0.25">
      <c r="M96" s="11"/>
      <c r="N96" s="11"/>
      <c r="O96" s="11"/>
      <c r="P96" s="11"/>
      <c r="Q96" s="12"/>
    </row>
    <row r="97" spans="13:17" x14ac:dyDescent="0.25">
      <c r="M97" s="11"/>
      <c r="N97" s="11"/>
      <c r="O97" s="11"/>
      <c r="P97" s="11"/>
      <c r="Q97" s="12"/>
    </row>
    <row r="98" spans="13:17" x14ac:dyDescent="0.25">
      <c r="M98" s="11"/>
      <c r="N98" s="11"/>
      <c r="O98" s="11"/>
      <c r="P98" s="11"/>
      <c r="Q98" s="12"/>
    </row>
    <row r="99" spans="13:17" x14ac:dyDescent="0.25">
      <c r="M99" s="11"/>
      <c r="N99" s="11"/>
      <c r="O99" s="11"/>
      <c r="P99" s="11"/>
      <c r="Q99" s="12"/>
    </row>
    <row r="100" spans="13:17" x14ac:dyDescent="0.25">
      <c r="M100" s="11"/>
      <c r="N100" s="11"/>
      <c r="O100" s="11"/>
      <c r="P100" s="11"/>
      <c r="Q100" s="12"/>
    </row>
    <row r="101" spans="13:17" x14ac:dyDescent="0.25">
      <c r="M101" s="11"/>
      <c r="N101" s="11"/>
      <c r="O101" s="11"/>
      <c r="P101" s="11"/>
      <c r="Q101" s="12"/>
    </row>
    <row r="102" spans="13:17" x14ac:dyDescent="0.25">
      <c r="M102" s="11"/>
      <c r="N102" s="11"/>
      <c r="O102" s="11"/>
      <c r="P102" s="11"/>
      <c r="Q102" s="12"/>
    </row>
    <row r="103" spans="13:17" x14ac:dyDescent="0.25">
      <c r="M103" s="11"/>
      <c r="N103" s="11"/>
      <c r="O103" s="11"/>
      <c r="P103" s="11"/>
      <c r="Q103" s="12"/>
    </row>
    <row r="104" spans="13:17" x14ac:dyDescent="0.25">
      <c r="M104" s="11"/>
      <c r="N104" s="11"/>
      <c r="O104" s="11"/>
      <c r="P104" s="11"/>
      <c r="Q104" s="12"/>
    </row>
    <row r="105" spans="13:17" x14ac:dyDescent="0.25">
      <c r="M105" s="11"/>
      <c r="N105" s="11"/>
      <c r="O105" s="11"/>
      <c r="P105" s="11"/>
      <c r="Q105" s="12"/>
    </row>
    <row r="106" spans="13:17" x14ac:dyDescent="0.25">
      <c r="M106" s="11"/>
      <c r="N106" s="11"/>
      <c r="O106" s="11"/>
      <c r="P106" s="11"/>
      <c r="Q106" s="12"/>
    </row>
    <row r="107" spans="13:17" x14ac:dyDescent="0.25">
      <c r="M107" s="11"/>
      <c r="N107" s="11"/>
      <c r="O107" s="11"/>
      <c r="P107" s="11"/>
      <c r="Q107" s="12"/>
    </row>
    <row r="108" spans="13:17" x14ac:dyDescent="0.25">
      <c r="M108" s="11"/>
      <c r="N108" s="11"/>
      <c r="O108" s="11"/>
      <c r="P108" s="11"/>
      <c r="Q108" s="12"/>
    </row>
    <row r="109" spans="13:17" x14ac:dyDescent="0.25">
      <c r="M109" s="11"/>
      <c r="N109" s="11"/>
      <c r="O109" s="11"/>
      <c r="P109" s="11"/>
      <c r="Q109" s="12"/>
    </row>
    <row r="110" spans="13:17" x14ac:dyDescent="0.25">
      <c r="M110" s="11"/>
      <c r="N110" s="11"/>
      <c r="O110" s="11"/>
      <c r="P110" s="11"/>
      <c r="Q110" s="12"/>
    </row>
    <row r="111" spans="13:17" x14ac:dyDescent="0.25">
      <c r="M111" s="11"/>
      <c r="N111" s="11"/>
      <c r="O111" s="11"/>
      <c r="P111" s="11"/>
      <c r="Q111" s="12"/>
    </row>
    <row r="112" spans="13:17" x14ac:dyDescent="0.25">
      <c r="M112" s="11"/>
      <c r="N112" s="11"/>
      <c r="O112" s="11"/>
      <c r="P112" s="11"/>
      <c r="Q112" s="12"/>
    </row>
    <row r="113" spans="13:17" x14ac:dyDescent="0.25">
      <c r="M113" s="11"/>
      <c r="N113" s="11"/>
      <c r="O113" s="11"/>
      <c r="P113" s="11"/>
      <c r="Q113" s="12"/>
    </row>
    <row r="114" spans="13:17" x14ac:dyDescent="0.25">
      <c r="M114" s="11"/>
      <c r="N114" s="11"/>
      <c r="O114" s="11"/>
      <c r="P114" s="11"/>
      <c r="Q114" s="12"/>
    </row>
    <row r="115" spans="13:17" x14ac:dyDescent="0.25">
      <c r="M115" s="11"/>
      <c r="N115" s="11"/>
      <c r="O115" s="11"/>
      <c r="P115" s="11"/>
      <c r="Q115" s="12"/>
    </row>
    <row r="116" spans="13:17" x14ac:dyDescent="0.25">
      <c r="M116" s="11"/>
      <c r="N116" s="11"/>
      <c r="O116" s="11"/>
      <c r="P116" s="11"/>
      <c r="Q116" s="12"/>
    </row>
    <row r="117" spans="13:17" x14ac:dyDescent="0.25">
      <c r="M117" s="11"/>
      <c r="N117" s="11"/>
      <c r="O117" s="11"/>
      <c r="P117" s="11"/>
      <c r="Q117" s="12"/>
    </row>
    <row r="118" spans="13:17" x14ac:dyDescent="0.25">
      <c r="M118" s="11"/>
      <c r="N118" s="11"/>
      <c r="O118" s="11"/>
      <c r="P118" s="11"/>
      <c r="Q118" s="12"/>
    </row>
    <row r="119" spans="13:17" x14ac:dyDescent="0.25">
      <c r="M119" s="11"/>
      <c r="N119" s="11"/>
      <c r="O119" s="11"/>
      <c r="P119" s="11"/>
      <c r="Q119" s="12"/>
    </row>
    <row r="120" spans="13:17" x14ac:dyDescent="0.25">
      <c r="M120" s="11"/>
      <c r="N120" s="11"/>
      <c r="O120" s="11"/>
      <c r="P120" s="11"/>
      <c r="Q120" s="12"/>
    </row>
    <row r="121" spans="13:17" x14ac:dyDescent="0.25">
      <c r="M121" s="11"/>
      <c r="N121" s="11"/>
      <c r="O121" s="11"/>
      <c r="P121" s="11"/>
      <c r="Q121" s="12"/>
    </row>
    <row r="122" spans="13:17" x14ac:dyDescent="0.25">
      <c r="M122" s="11"/>
      <c r="N122" s="11"/>
      <c r="O122" s="11"/>
      <c r="P122" s="11"/>
      <c r="Q122" s="12"/>
    </row>
    <row r="123" spans="13:17" x14ac:dyDescent="0.25">
      <c r="M123" s="11"/>
      <c r="N123" s="11"/>
      <c r="O123" s="11"/>
      <c r="P123" s="11"/>
      <c r="Q123" s="12"/>
    </row>
    <row r="124" spans="13:17" x14ac:dyDescent="0.25">
      <c r="M124" s="11"/>
      <c r="N124" s="11"/>
      <c r="O124" s="11"/>
      <c r="P124" s="11"/>
      <c r="Q124" s="12"/>
    </row>
    <row r="125" spans="13:17" x14ac:dyDescent="0.25">
      <c r="M125" s="11"/>
      <c r="N125" s="11"/>
      <c r="O125" s="11"/>
      <c r="P125" s="11"/>
      <c r="Q125" s="12"/>
    </row>
    <row r="126" spans="13:17" x14ac:dyDescent="0.25">
      <c r="M126" s="11"/>
      <c r="N126" s="11"/>
      <c r="O126" s="11"/>
      <c r="P126" s="11"/>
      <c r="Q126" s="12"/>
    </row>
    <row r="127" spans="13:17" x14ac:dyDescent="0.25">
      <c r="M127" s="11"/>
      <c r="N127" s="11"/>
      <c r="O127" s="11"/>
      <c r="P127" s="11"/>
      <c r="Q127" s="12"/>
    </row>
    <row r="128" spans="13:17" x14ac:dyDescent="0.25">
      <c r="M128" s="11"/>
      <c r="N128" s="11"/>
      <c r="O128" s="11"/>
      <c r="P128" s="11"/>
      <c r="Q128" s="12"/>
    </row>
    <row r="129" spans="13:17" x14ac:dyDescent="0.25">
      <c r="M129" s="11"/>
      <c r="N129" s="11"/>
      <c r="O129" s="11"/>
      <c r="P129" s="11"/>
      <c r="Q129" s="12"/>
    </row>
    <row r="130" spans="13:17" x14ac:dyDescent="0.25">
      <c r="M130" s="11"/>
      <c r="N130" s="11"/>
      <c r="O130" s="11"/>
      <c r="P130" s="11"/>
      <c r="Q130" s="12"/>
    </row>
    <row r="131" spans="13:17" x14ac:dyDescent="0.25">
      <c r="M131" s="11"/>
      <c r="N131" s="11"/>
      <c r="O131" s="11"/>
      <c r="P131" s="11"/>
      <c r="Q131" s="12"/>
    </row>
    <row r="132" spans="13:17" x14ac:dyDescent="0.25">
      <c r="M132" s="11"/>
      <c r="N132" s="11"/>
      <c r="O132" s="11"/>
      <c r="P132" s="11"/>
      <c r="Q132" s="12"/>
    </row>
    <row r="133" spans="13:17" x14ac:dyDescent="0.25">
      <c r="M133" s="11"/>
      <c r="N133" s="11"/>
      <c r="O133" s="11"/>
      <c r="P133" s="11"/>
      <c r="Q133" s="12"/>
    </row>
    <row r="134" spans="13:17" x14ac:dyDescent="0.25">
      <c r="M134" s="11"/>
      <c r="N134" s="11"/>
      <c r="O134" s="11"/>
      <c r="P134" s="11"/>
      <c r="Q134" s="12"/>
    </row>
    <row r="135" spans="13:17" x14ac:dyDescent="0.25">
      <c r="M135" s="11"/>
      <c r="N135" s="11"/>
      <c r="O135" s="11"/>
      <c r="P135" s="11"/>
      <c r="Q135" s="12"/>
    </row>
    <row r="136" spans="13:17" x14ac:dyDescent="0.25">
      <c r="M136" s="11"/>
      <c r="N136" s="11"/>
      <c r="O136" s="11"/>
      <c r="P136" s="11"/>
      <c r="Q136" s="12"/>
    </row>
    <row r="137" spans="13:17" x14ac:dyDescent="0.25">
      <c r="M137" s="11"/>
      <c r="N137" s="11"/>
      <c r="O137" s="11"/>
      <c r="P137" s="11"/>
      <c r="Q137" s="12"/>
    </row>
    <row r="138" spans="13:17" x14ac:dyDescent="0.25">
      <c r="M138" s="11"/>
      <c r="N138" s="11"/>
      <c r="O138" s="11"/>
      <c r="P138" s="11"/>
      <c r="Q138" s="12"/>
    </row>
    <row r="139" spans="13:17" x14ac:dyDescent="0.25">
      <c r="M139" s="11"/>
      <c r="N139" s="11"/>
      <c r="O139" s="11"/>
      <c r="P139" s="11"/>
      <c r="Q139" s="12"/>
    </row>
    <row r="140" spans="13:17" x14ac:dyDescent="0.25">
      <c r="M140" s="11"/>
      <c r="N140" s="11"/>
      <c r="O140" s="11"/>
      <c r="P140" s="11"/>
      <c r="Q140" s="12"/>
    </row>
    <row r="141" spans="13:17" x14ac:dyDescent="0.25">
      <c r="M141" s="11"/>
      <c r="N141" s="11"/>
      <c r="O141" s="11"/>
      <c r="P141" s="11"/>
      <c r="Q141" s="12"/>
    </row>
    <row r="142" spans="13:17" x14ac:dyDescent="0.25">
      <c r="M142" s="11"/>
      <c r="N142" s="11"/>
      <c r="O142" s="11"/>
      <c r="P142" s="11"/>
      <c r="Q142" s="12"/>
    </row>
    <row r="143" spans="13:17" x14ac:dyDescent="0.25">
      <c r="M143" s="11"/>
      <c r="N143" s="11"/>
      <c r="O143" s="11"/>
      <c r="P143" s="11"/>
      <c r="Q143" s="12"/>
    </row>
    <row r="144" spans="13:17" x14ac:dyDescent="0.25">
      <c r="M144" s="11"/>
      <c r="N144" s="11"/>
      <c r="O144" s="11"/>
      <c r="P144" s="11"/>
      <c r="Q144" s="12"/>
    </row>
    <row r="145" spans="13:17" x14ac:dyDescent="0.25">
      <c r="M145" s="11"/>
      <c r="N145" s="11"/>
      <c r="O145" s="11"/>
      <c r="P145" s="11"/>
      <c r="Q145" s="12"/>
    </row>
    <row r="146" spans="13:17" x14ac:dyDescent="0.25">
      <c r="M146" s="11"/>
      <c r="N146" s="11"/>
      <c r="O146" s="11"/>
      <c r="P146" s="11"/>
      <c r="Q146" s="12"/>
    </row>
    <row r="147" spans="13:17" x14ac:dyDescent="0.25">
      <c r="M147" s="11"/>
      <c r="N147" s="11"/>
      <c r="O147" s="11"/>
      <c r="P147" s="11"/>
      <c r="Q147" s="12"/>
    </row>
    <row r="148" spans="13:17" x14ac:dyDescent="0.25">
      <c r="M148" s="11"/>
      <c r="N148" s="11"/>
      <c r="O148" s="11"/>
      <c r="P148" s="11"/>
      <c r="Q148" s="12"/>
    </row>
    <row r="149" spans="13:17" x14ac:dyDescent="0.25">
      <c r="M149" s="11"/>
      <c r="N149" s="11"/>
      <c r="O149" s="11"/>
      <c r="P149" s="11"/>
      <c r="Q149" s="12"/>
    </row>
    <row r="150" spans="13:17" x14ac:dyDescent="0.25">
      <c r="M150" s="11"/>
      <c r="N150" s="11"/>
      <c r="O150" s="11"/>
      <c r="P150" s="11"/>
      <c r="Q150" s="12"/>
    </row>
    <row r="151" spans="13:17" x14ac:dyDescent="0.25">
      <c r="M151" s="11"/>
      <c r="N151" s="11"/>
      <c r="O151" s="11"/>
      <c r="P151" s="11"/>
      <c r="Q151" s="12"/>
    </row>
    <row r="152" spans="13:17" x14ac:dyDescent="0.25">
      <c r="M152" s="11"/>
      <c r="N152" s="11"/>
      <c r="O152" s="11"/>
      <c r="P152" s="11"/>
      <c r="Q152" s="12"/>
    </row>
    <row r="153" spans="13:17" x14ac:dyDescent="0.25">
      <c r="M153" s="11"/>
      <c r="N153" s="11"/>
      <c r="O153" s="11"/>
      <c r="P153" s="11"/>
      <c r="Q153" s="12"/>
    </row>
    <row r="154" spans="13:17" x14ac:dyDescent="0.25">
      <c r="M154" s="11"/>
      <c r="N154" s="11"/>
      <c r="O154" s="11"/>
      <c r="P154" s="11"/>
      <c r="Q154" s="12"/>
    </row>
    <row r="155" spans="13:17" x14ac:dyDescent="0.25">
      <c r="M155" s="11"/>
      <c r="N155" s="11"/>
      <c r="O155" s="11"/>
      <c r="P155" s="11"/>
      <c r="Q155" s="12"/>
    </row>
    <row r="156" spans="13:17" x14ac:dyDescent="0.25">
      <c r="M156" s="11"/>
      <c r="N156" s="11"/>
      <c r="O156" s="11"/>
      <c r="P156" s="11"/>
      <c r="Q156" s="12"/>
    </row>
    <row r="157" spans="13:17" x14ac:dyDescent="0.25">
      <c r="M157" s="11"/>
      <c r="N157" s="11"/>
      <c r="O157" s="11"/>
      <c r="P157" s="11"/>
      <c r="Q157" s="12"/>
    </row>
    <row r="158" spans="13:17" x14ac:dyDescent="0.25">
      <c r="M158" s="11"/>
      <c r="N158" s="11"/>
      <c r="O158" s="11"/>
      <c r="P158" s="11"/>
      <c r="Q158" s="12"/>
    </row>
    <row r="159" spans="13:17" x14ac:dyDescent="0.25">
      <c r="M159" s="11"/>
      <c r="N159" s="11"/>
      <c r="O159" s="11"/>
      <c r="P159" s="11"/>
      <c r="Q159" s="12"/>
    </row>
    <row r="160" spans="13:17" x14ac:dyDescent="0.25">
      <c r="M160" s="11"/>
      <c r="N160" s="11"/>
      <c r="O160" s="11"/>
      <c r="P160" s="11"/>
      <c r="Q160" s="12"/>
    </row>
    <row r="161" spans="13:17" x14ac:dyDescent="0.25">
      <c r="M161" s="11"/>
      <c r="N161" s="11"/>
      <c r="O161" s="11"/>
      <c r="P161" s="11"/>
      <c r="Q161" s="12"/>
    </row>
    <row r="162" spans="13:17" x14ac:dyDescent="0.25">
      <c r="M162" s="11"/>
      <c r="N162" s="11"/>
      <c r="O162" s="11"/>
      <c r="P162" s="11"/>
      <c r="Q162" s="12"/>
    </row>
    <row r="163" spans="13:17" x14ac:dyDescent="0.25">
      <c r="M163" s="11"/>
      <c r="N163" s="11"/>
      <c r="O163" s="11"/>
      <c r="P163" s="11"/>
      <c r="Q163" s="12"/>
    </row>
    <row r="164" spans="13:17" x14ac:dyDescent="0.25">
      <c r="M164" s="11"/>
      <c r="N164" s="11"/>
      <c r="O164" s="11"/>
      <c r="P164" s="11"/>
      <c r="Q164" s="12"/>
    </row>
    <row r="165" spans="13:17" x14ac:dyDescent="0.25">
      <c r="M165" s="11"/>
      <c r="N165" s="11"/>
      <c r="O165" s="11"/>
      <c r="P165" s="11"/>
      <c r="Q165" s="12"/>
    </row>
    <row r="166" spans="13:17" x14ac:dyDescent="0.25">
      <c r="M166" s="11"/>
      <c r="N166" s="11"/>
      <c r="O166" s="11"/>
      <c r="P166" s="11"/>
      <c r="Q166" s="12"/>
    </row>
    <row r="167" spans="13:17" x14ac:dyDescent="0.25">
      <c r="M167" s="11"/>
      <c r="N167" s="11"/>
      <c r="O167" s="11"/>
      <c r="P167" s="11"/>
      <c r="Q167" s="12"/>
    </row>
    <row r="168" spans="13:17" x14ac:dyDescent="0.25">
      <c r="M168" s="11"/>
      <c r="N168" s="11"/>
      <c r="O168" s="11"/>
      <c r="P168" s="11"/>
      <c r="Q168" s="12"/>
    </row>
    <row r="169" spans="13:17" x14ac:dyDescent="0.25">
      <c r="M169" s="11"/>
      <c r="N169" s="11"/>
      <c r="O169" s="11"/>
      <c r="P169" s="11"/>
      <c r="Q169" s="12"/>
    </row>
    <row r="170" spans="13:17" x14ac:dyDescent="0.25">
      <c r="M170" s="11"/>
      <c r="N170" s="11"/>
      <c r="O170" s="11"/>
      <c r="P170" s="11"/>
      <c r="Q170" s="12"/>
    </row>
    <row r="171" spans="13:17" x14ac:dyDescent="0.25">
      <c r="M171" s="11"/>
      <c r="N171" s="11"/>
      <c r="O171" s="11"/>
      <c r="P171" s="11"/>
      <c r="Q171" s="12"/>
    </row>
    <row r="172" spans="13:17" x14ac:dyDescent="0.25">
      <c r="M172" s="11"/>
      <c r="N172" s="11"/>
      <c r="O172" s="11"/>
      <c r="P172" s="11"/>
      <c r="Q172" s="12"/>
    </row>
    <row r="173" spans="13:17" x14ac:dyDescent="0.25">
      <c r="M173" s="11"/>
      <c r="N173" s="11"/>
      <c r="O173" s="11"/>
      <c r="P173" s="11"/>
      <c r="Q173" s="12"/>
    </row>
    <row r="174" spans="13:17" x14ac:dyDescent="0.25">
      <c r="M174" s="11"/>
      <c r="N174" s="11"/>
      <c r="O174" s="11"/>
      <c r="P174" s="11"/>
      <c r="Q174" s="12"/>
    </row>
    <row r="175" spans="13:17" x14ac:dyDescent="0.25">
      <c r="M175" s="11"/>
      <c r="N175" s="11"/>
      <c r="O175" s="11"/>
      <c r="P175" s="11"/>
      <c r="Q175" s="12"/>
    </row>
    <row r="176" spans="13:17" x14ac:dyDescent="0.25">
      <c r="M176" s="11"/>
      <c r="N176" s="11"/>
      <c r="O176" s="11"/>
      <c r="P176" s="11"/>
      <c r="Q176" s="12"/>
    </row>
    <row r="177" spans="13:17" x14ac:dyDescent="0.25">
      <c r="M177" s="11"/>
      <c r="N177" s="11"/>
      <c r="O177" s="11"/>
      <c r="P177" s="11"/>
      <c r="Q177" s="12"/>
    </row>
  </sheetData>
  <mergeCells count="1">
    <mergeCell ref="N14:R17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9999-A4B7-4061-B393-1077EB25A6E6}">
  <dimension ref="L1:Y228"/>
  <sheetViews>
    <sheetView showGridLines="0" zoomScaleNormal="100" workbookViewId="0"/>
  </sheetViews>
  <sheetFormatPr defaultRowHeight="15" x14ac:dyDescent="0.25"/>
  <cols>
    <col min="9" max="9" width="0.42578125" customWidth="1"/>
    <col min="12" max="12" width="12.28515625" customWidth="1"/>
    <col min="13" max="13" width="18.28515625" customWidth="1"/>
    <col min="14" max="14" width="16.140625" customWidth="1"/>
    <col min="15" max="15" width="14.5703125" customWidth="1"/>
    <col min="16" max="16" width="29.28515625" customWidth="1"/>
    <col min="17" max="17" width="7.140625" customWidth="1"/>
    <col min="18" max="18" width="4.7109375" customWidth="1"/>
    <col min="19" max="20" width="9.140625" hidden="1" customWidth="1"/>
    <col min="21" max="21" width="5.140625" customWidth="1"/>
    <col min="22" max="25" width="9.140625" hidden="1" customWidth="1"/>
  </cols>
  <sheetData>
    <row r="1" spans="12:16" s="1" customFormat="1" x14ac:dyDescent="0.25"/>
    <row r="2" spans="12:16" s="1" customFormat="1" x14ac:dyDescent="0.25"/>
    <row r="3" spans="12:16" s="1" customFormat="1" x14ac:dyDescent="0.25"/>
    <row r="4" spans="12:16" s="1" customFormat="1" x14ac:dyDescent="0.25"/>
    <row r="5" spans="12:16" s="1" customFormat="1" x14ac:dyDescent="0.25"/>
    <row r="6" spans="12:16" s="1" customFormat="1" x14ac:dyDescent="0.25"/>
    <row r="7" spans="12:16" s="1" customFormat="1" x14ac:dyDescent="0.25"/>
    <row r="8" spans="12:16" s="1" customFormat="1" x14ac:dyDescent="0.25"/>
    <row r="9" spans="12:16" s="1" customFormat="1" x14ac:dyDescent="0.25"/>
    <row r="10" spans="12:16" s="1" customFormat="1" x14ac:dyDescent="0.25"/>
    <row r="11" spans="12:16" s="1" customFormat="1" ht="17.25" customHeight="1" x14ac:dyDescent="0.25"/>
    <row r="13" spans="12:16" ht="15.75" thickBot="1" x14ac:dyDescent="0.3"/>
    <row r="14" spans="12:16" ht="15" customHeight="1" x14ac:dyDescent="0.25">
      <c r="L14" s="79" t="s">
        <v>85</v>
      </c>
      <c r="M14" s="80"/>
      <c r="N14" s="80"/>
      <c r="O14" s="81"/>
      <c r="P14" s="14"/>
    </row>
    <row r="15" spans="12:16" ht="15" customHeight="1" x14ac:dyDescent="0.25">
      <c r="L15" s="82"/>
      <c r="M15" s="83"/>
      <c r="N15" s="83"/>
      <c r="O15" s="84"/>
      <c r="P15" s="14"/>
    </row>
    <row r="16" spans="12:16" ht="15" customHeight="1" x14ac:dyDescent="0.25">
      <c r="L16" s="82"/>
      <c r="M16" s="83"/>
      <c r="N16" s="83"/>
      <c r="O16" s="84"/>
      <c r="P16" s="14"/>
    </row>
    <row r="17" spans="12:16" ht="15" customHeight="1" x14ac:dyDescent="0.25">
      <c r="L17" s="82"/>
      <c r="M17" s="83"/>
      <c r="N17" s="83"/>
      <c r="O17" s="84"/>
      <c r="P17" s="14"/>
    </row>
    <row r="18" spans="12:16" x14ac:dyDescent="0.25">
      <c r="L18" s="82"/>
      <c r="M18" s="83"/>
      <c r="N18" s="83"/>
      <c r="O18" s="84"/>
      <c r="P18" s="8"/>
    </row>
    <row r="19" spans="12:16" x14ac:dyDescent="0.25">
      <c r="L19" s="82"/>
      <c r="M19" s="83"/>
      <c r="N19" s="83"/>
      <c r="O19" s="84"/>
      <c r="P19" s="11"/>
    </row>
    <row r="20" spans="12:16" x14ac:dyDescent="0.25">
      <c r="L20" s="82"/>
      <c r="M20" s="83"/>
      <c r="N20" s="83"/>
      <c r="O20" s="84"/>
      <c r="P20" s="11"/>
    </row>
    <row r="21" spans="12:16" x14ac:dyDescent="0.25">
      <c r="L21" s="82"/>
      <c r="M21" s="83"/>
      <c r="N21" s="83"/>
      <c r="O21" s="84"/>
      <c r="P21" s="11"/>
    </row>
    <row r="22" spans="12:16" x14ac:dyDescent="0.25">
      <c r="L22" s="82"/>
      <c r="M22" s="83"/>
      <c r="N22" s="83"/>
      <c r="O22" s="84"/>
      <c r="P22" s="11"/>
    </row>
    <row r="23" spans="12:16" x14ac:dyDescent="0.25">
      <c r="L23" s="82"/>
      <c r="M23" s="83"/>
      <c r="N23" s="83"/>
      <c r="O23" s="84"/>
      <c r="P23" s="11"/>
    </row>
    <row r="24" spans="12:16" x14ac:dyDescent="0.25">
      <c r="L24" s="82"/>
      <c r="M24" s="83"/>
      <c r="N24" s="83"/>
      <c r="O24" s="84"/>
      <c r="P24" s="11"/>
    </row>
    <row r="25" spans="12:16" x14ac:dyDescent="0.25">
      <c r="L25" s="82"/>
      <c r="M25" s="83"/>
      <c r="N25" s="83"/>
      <c r="O25" s="84"/>
      <c r="P25" s="11"/>
    </row>
    <row r="26" spans="12:16" x14ac:dyDescent="0.25">
      <c r="L26" s="82"/>
      <c r="M26" s="83"/>
      <c r="N26" s="83"/>
      <c r="O26" s="84"/>
      <c r="P26" s="11"/>
    </row>
    <row r="27" spans="12:16" ht="15.75" thickBot="1" x14ac:dyDescent="0.3">
      <c r="L27" s="85"/>
      <c r="M27" s="86"/>
      <c r="N27" s="86"/>
      <c r="O27" s="87"/>
      <c r="P27" s="11"/>
    </row>
    <row r="28" spans="12:16" x14ac:dyDescent="0.25">
      <c r="L28" s="19"/>
      <c r="M28" s="11"/>
      <c r="N28" s="11"/>
      <c r="O28" s="11"/>
      <c r="P28" s="11"/>
    </row>
    <row r="29" spans="12:16" x14ac:dyDescent="0.25">
      <c r="L29" s="11"/>
      <c r="M29" s="11"/>
      <c r="N29" s="11"/>
      <c r="O29" s="11"/>
      <c r="P29" s="11"/>
    </row>
    <row r="30" spans="12:16" x14ac:dyDescent="0.25">
      <c r="L30" s="11"/>
      <c r="M30" s="11"/>
      <c r="N30" s="11"/>
      <c r="O30" s="11"/>
      <c r="P30" s="11"/>
    </row>
    <row r="31" spans="12:16" x14ac:dyDescent="0.25">
      <c r="L31" s="11"/>
      <c r="M31" s="11"/>
      <c r="N31" s="11"/>
      <c r="O31" s="11"/>
      <c r="P31" s="11"/>
    </row>
    <row r="32" spans="12:16" x14ac:dyDescent="0.25">
      <c r="L32" s="11"/>
      <c r="M32" s="11"/>
      <c r="N32" s="11"/>
      <c r="O32" s="11"/>
      <c r="P32" s="11"/>
    </row>
    <row r="33" spans="12:16" x14ac:dyDescent="0.25">
      <c r="L33" s="11"/>
      <c r="M33" s="11"/>
      <c r="N33" s="11"/>
      <c r="O33" s="11"/>
      <c r="P33" s="11"/>
    </row>
    <row r="34" spans="12:16" x14ac:dyDescent="0.25">
      <c r="L34" s="11"/>
      <c r="M34" s="11"/>
      <c r="N34" s="11"/>
      <c r="O34" s="11"/>
      <c r="P34" s="11"/>
    </row>
    <row r="35" spans="12:16" x14ac:dyDescent="0.25">
      <c r="L35" s="11"/>
      <c r="M35" s="11"/>
      <c r="N35" s="11"/>
      <c r="O35" s="11"/>
      <c r="P35" s="11"/>
    </row>
    <row r="36" spans="12:16" x14ac:dyDescent="0.25">
      <c r="L36" s="11"/>
      <c r="M36" s="11"/>
      <c r="N36" s="11"/>
      <c r="O36" s="11"/>
      <c r="P36" s="11"/>
    </row>
    <row r="37" spans="12:16" x14ac:dyDescent="0.25">
      <c r="L37" s="11"/>
      <c r="M37" s="11"/>
      <c r="N37" s="11"/>
      <c r="O37" s="11"/>
      <c r="P37" s="11"/>
    </row>
    <row r="38" spans="12:16" x14ac:dyDescent="0.25">
      <c r="L38" s="11"/>
      <c r="M38" s="11"/>
      <c r="N38" s="11"/>
      <c r="O38" s="11"/>
      <c r="P38" s="11"/>
    </row>
    <row r="39" spans="12:16" x14ac:dyDescent="0.25">
      <c r="L39" s="11"/>
      <c r="M39" s="11"/>
      <c r="N39" s="11"/>
      <c r="O39" s="11"/>
      <c r="P39" s="11"/>
    </row>
    <row r="40" spans="12:16" x14ac:dyDescent="0.25">
      <c r="L40" s="11"/>
      <c r="M40" s="11"/>
      <c r="N40" s="11"/>
      <c r="O40" s="11"/>
      <c r="P40" s="11"/>
    </row>
    <row r="41" spans="12:16" x14ac:dyDescent="0.25">
      <c r="L41" s="11"/>
      <c r="M41" s="11"/>
      <c r="N41" s="11"/>
      <c r="O41" s="11"/>
      <c r="P41" s="11"/>
    </row>
    <row r="42" spans="12:16" x14ac:dyDescent="0.25">
      <c r="L42" s="11"/>
      <c r="M42" s="11"/>
      <c r="N42" s="11"/>
      <c r="O42" s="11"/>
      <c r="P42" s="11"/>
    </row>
    <row r="43" spans="12:16" x14ac:dyDescent="0.25">
      <c r="L43" s="11"/>
      <c r="M43" s="11"/>
      <c r="N43" s="11"/>
      <c r="O43" s="11"/>
      <c r="P43" s="11"/>
    </row>
    <row r="44" spans="12:16" x14ac:dyDescent="0.25">
      <c r="L44" s="11"/>
      <c r="M44" s="11"/>
      <c r="N44" s="11"/>
      <c r="O44" s="11"/>
      <c r="P44" s="11"/>
    </row>
    <row r="45" spans="12:16" x14ac:dyDescent="0.25">
      <c r="L45" s="11"/>
      <c r="M45" s="11"/>
      <c r="N45" s="11"/>
      <c r="O45" s="11"/>
      <c r="P45" s="11"/>
    </row>
    <row r="46" spans="12:16" x14ac:dyDescent="0.25">
      <c r="L46" s="11"/>
      <c r="M46" s="11"/>
      <c r="N46" s="11"/>
      <c r="O46" s="11"/>
      <c r="P46" s="11"/>
    </row>
    <row r="47" spans="12:16" x14ac:dyDescent="0.25">
      <c r="L47" s="11"/>
      <c r="M47" s="11"/>
      <c r="N47" s="11"/>
      <c r="O47" s="11"/>
      <c r="P47" s="11"/>
    </row>
    <row r="48" spans="12:16" x14ac:dyDescent="0.25">
      <c r="L48" s="11"/>
      <c r="M48" s="11"/>
      <c r="N48" s="11"/>
      <c r="O48" s="11"/>
      <c r="P48" s="11"/>
    </row>
    <row r="49" spans="12:16" x14ac:dyDescent="0.25">
      <c r="L49" s="11"/>
      <c r="M49" s="11"/>
      <c r="N49" s="11"/>
      <c r="O49" s="11"/>
      <c r="P49" s="11"/>
    </row>
    <row r="50" spans="12:16" x14ac:dyDescent="0.25">
      <c r="L50" s="11"/>
      <c r="M50" s="11"/>
      <c r="N50" s="11"/>
      <c r="O50" s="11"/>
      <c r="P50" s="11"/>
    </row>
    <row r="51" spans="12:16" x14ac:dyDescent="0.25">
      <c r="L51" s="11"/>
      <c r="M51" s="11"/>
      <c r="N51" s="11"/>
      <c r="O51" s="11"/>
      <c r="P51" s="11"/>
    </row>
    <row r="52" spans="12:16" x14ac:dyDescent="0.25">
      <c r="L52" s="11"/>
      <c r="M52" s="11"/>
      <c r="N52" s="11"/>
      <c r="O52" s="11"/>
      <c r="P52" s="11"/>
    </row>
    <row r="53" spans="12:16" x14ac:dyDescent="0.25">
      <c r="L53" s="11"/>
      <c r="M53" s="11"/>
      <c r="N53" s="11"/>
      <c r="O53" s="11"/>
      <c r="P53" s="11"/>
    </row>
    <row r="54" spans="12:16" x14ac:dyDescent="0.25">
      <c r="L54" s="11"/>
      <c r="M54" s="11"/>
      <c r="N54" s="11"/>
      <c r="O54" s="11"/>
      <c r="P54" s="11"/>
    </row>
    <row r="55" spans="12:16" x14ac:dyDescent="0.25">
      <c r="L55" s="11"/>
      <c r="M55" s="11"/>
      <c r="N55" s="11"/>
      <c r="O55" s="11"/>
      <c r="P55" s="11"/>
    </row>
    <row r="56" spans="12:16" x14ac:dyDescent="0.25">
      <c r="L56" s="11"/>
      <c r="M56" s="11"/>
      <c r="N56" s="11"/>
      <c r="O56" s="11"/>
      <c r="P56" s="11"/>
    </row>
    <row r="57" spans="12:16" x14ac:dyDescent="0.25">
      <c r="L57" s="11"/>
      <c r="M57" s="11"/>
      <c r="N57" s="11"/>
      <c r="O57" s="11"/>
      <c r="P57" s="11"/>
    </row>
    <row r="58" spans="12:16" x14ac:dyDescent="0.25">
      <c r="L58" s="11"/>
      <c r="M58" s="11"/>
      <c r="N58" s="11"/>
      <c r="O58" s="11"/>
      <c r="P58" s="11"/>
    </row>
    <row r="59" spans="12:16" x14ac:dyDescent="0.25">
      <c r="L59" s="11"/>
      <c r="M59" s="11"/>
      <c r="N59" s="11"/>
      <c r="O59" s="11"/>
      <c r="P59" s="11"/>
    </row>
    <row r="60" spans="12:16" x14ac:dyDescent="0.25">
      <c r="L60" s="11"/>
      <c r="M60" s="11"/>
      <c r="N60" s="11"/>
      <c r="O60" s="11"/>
      <c r="P60" s="11"/>
    </row>
    <row r="61" spans="12:16" x14ac:dyDescent="0.25">
      <c r="L61" s="11"/>
      <c r="M61" s="11"/>
      <c r="N61" s="11"/>
      <c r="O61" s="11"/>
      <c r="P61" s="11"/>
    </row>
    <row r="62" spans="12:16" x14ac:dyDescent="0.25">
      <c r="L62" s="11"/>
      <c r="M62" s="11"/>
      <c r="N62" s="11"/>
      <c r="O62" s="11"/>
      <c r="P62" s="11"/>
    </row>
    <row r="63" spans="12:16" x14ac:dyDescent="0.25">
      <c r="L63" s="11"/>
      <c r="M63" s="11"/>
      <c r="N63" s="11"/>
      <c r="O63" s="11"/>
      <c r="P63" s="11"/>
    </row>
    <row r="64" spans="12:16" x14ac:dyDescent="0.25">
      <c r="L64" s="11"/>
      <c r="M64" s="11"/>
      <c r="N64" s="11"/>
      <c r="O64" s="11"/>
      <c r="P64" s="11"/>
    </row>
    <row r="65" spans="12:16" x14ac:dyDescent="0.25">
      <c r="L65" s="11"/>
      <c r="M65" s="11"/>
      <c r="N65" s="11"/>
      <c r="O65" s="11"/>
      <c r="P65" s="11"/>
    </row>
    <row r="66" spans="12:16" x14ac:dyDescent="0.25">
      <c r="L66" s="11"/>
      <c r="M66" s="11"/>
      <c r="N66" s="11"/>
      <c r="O66" s="11"/>
      <c r="P66" s="11"/>
    </row>
    <row r="67" spans="12:16" x14ac:dyDescent="0.25">
      <c r="L67" s="11"/>
      <c r="M67" s="11"/>
      <c r="N67" s="11"/>
      <c r="O67" s="11"/>
      <c r="P67" s="11"/>
    </row>
    <row r="68" spans="12:16" x14ac:dyDescent="0.25">
      <c r="L68" s="11"/>
      <c r="M68" s="11"/>
      <c r="N68" s="11"/>
      <c r="O68" s="11"/>
      <c r="P68" s="11"/>
    </row>
    <row r="69" spans="12:16" x14ac:dyDescent="0.25">
      <c r="L69" s="11"/>
      <c r="M69" s="11"/>
      <c r="N69" s="11"/>
      <c r="O69" s="11"/>
      <c r="P69" s="11"/>
    </row>
    <row r="70" spans="12:16" x14ac:dyDescent="0.25">
      <c r="L70" s="11"/>
      <c r="M70" s="11"/>
      <c r="N70" s="11"/>
      <c r="O70" s="11"/>
      <c r="P70" s="11"/>
    </row>
    <row r="71" spans="12:16" x14ac:dyDescent="0.25">
      <c r="L71" s="11"/>
      <c r="M71" s="11"/>
      <c r="N71" s="11"/>
      <c r="O71" s="11"/>
      <c r="P71" s="11"/>
    </row>
    <row r="72" spans="12:16" x14ac:dyDescent="0.25">
      <c r="L72" s="11"/>
      <c r="M72" s="11"/>
      <c r="N72" s="11"/>
      <c r="O72" s="11"/>
      <c r="P72" s="11"/>
    </row>
    <row r="73" spans="12:16" x14ac:dyDescent="0.25">
      <c r="L73" s="11"/>
      <c r="M73" s="11"/>
      <c r="N73" s="11"/>
      <c r="O73" s="11"/>
      <c r="P73" s="11"/>
    </row>
    <row r="74" spans="12:16" x14ac:dyDescent="0.25">
      <c r="L74" s="11"/>
      <c r="M74" s="11"/>
      <c r="N74" s="11"/>
      <c r="O74" s="11"/>
      <c r="P74" s="11"/>
    </row>
    <row r="75" spans="12:16" x14ac:dyDescent="0.25">
      <c r="L75" s="11"/>
      <c r="M75" s="11"/>
      <c r="N75" s="11"/>
      <c r="O75" s="11"/>
      <c r="P75" s="11"/>
    </row>
    <row r="76" spans="12:16" x14ac:dyDescent="0.25">
      <c r="L76" s="11"/>
      <c r="M76" s="11"/>
      <c r="N76" s="11"/>
      <c r="O76" s="11"/>
      <c r="P76" s="11"/>
    </row>
    <row r="77" spans="12:16" x14ac:dyDescent="0.25">
      <c r="L77" s="11"/>
      <c r="M77" s="11"/>
      <c r="N77" s="11"/>
      <c r="O77" s="11"/>
      <c r="P77" s="11"/>
    </row>
    <row r="78" spans="12:16" x14ac:dyDescent="0.25">
      <c r="L78" s="11"/>
      <c r="M78" s="11"/>
      <c r="N78" s="11"/>
      <c r="O78" s="11"/>
      <c r="P78" s="11"/>
    </row>
    <row r="79" spans="12:16" x14ac:dyDescent="0.25">
      <c r="L79" s="11"/>
      <c r="M79" s="11"/>
      <c r="N79" s="11"/>
      <c r="O79" s="11"/>
      <c r="P79" s="11"/>
    </row>
    <row r="80" spans="12:16" x14ac:dyDescent="0.25">
      <c r="L80" s="11"/>
      <c r="M80" s="11"/>
      <c r="N80" s="11"/>
      <c r="O80" s="11"/>
      <c r="P80" s="11"/>
    </row>
    <row r="81" spans="12:16" x14ac:dyDescent="0.25">
      <c r="L81" s="11"/>
      <c r="M81" s="11"/>
      <c r="N81" s="11"/>
      <c r="O81" s="11"/>
      <c r="P81" s="11"/>
    </row>
    <row r="82" spans="12:16" x14ac:dyDescent="0.25">
      <c r="L82" s="11"/>
      <c r="M82" s="11"/>
      <c r="N82" s="11"/>
      <c r="O82" s="11"/>
      <c r="P82" s="11"/>
    </row>
    <row r="83" spans="12:16" x14ac:dyDescent="0.25">
      <c r="L83" s="11"/>
      <c r="M83" s="11"/>
      <c r="N83" s="11"/>
      <c r="O83" s="11"/>
      <c r="P83" s="11"/>
    </row>
    <row r="84" spans="12:16" x14ac:dyDescent="0.25">
      <c r="L84" s="11"/>
      <c r="M84" s="11"/>
      <c r="N84" s="11"/>
      <c r="O84" s="11"/>
      <c r="P84" s="11"/>
    </row>
    <row r="85" spans="12:16" x14ac:dyDescent="0.25">
      <c r="L85" s="11"/>
      <c r="M85" s="11"/>
      <c r="N85" s="11"/>
      <c r="O85" s="11"/>
      <c r="P85" s="11"/>
    </row>
    <row r="86" spans="12:16" x14ac:dyDescent="0.25">
      <c r="L86" s="11"/>
      <c r="M86" s="11"/>
      <c r="N86" s="11"/>
      <c r="O86" s="11"/>
      <c r="P86" s="11"/>
    </row>
    <row r="87" spans="12:16" x14ac:dyDescent="0.25">
      <c r="L87" s="11"/>
      <c r="M87" s="11"/>
      <c r="N87" s="11"/>
      <c r="O87" s="11"/>
      <c r="P87" s="11"/>
    </row>
    <row r="88" spans="12:16" x14ac:dyDescent="0.25">
      <c r="L88" s="11"/>
      <c r="M88" s="11"/>
      <c r="N88" s="11"/>
      <c r="O88" s="11"/>
      <c r="P88" s="11"/>
    </row>
    <row r="89" spans="12:16" x14ac:dyDescent="0.25">
      <c r="L89" s="11"/>
      <c r="M89" s="11"/>
      <c r="N89" s="11"/>
      <c r="O89" s="11"/>
      <c r="P89" s="11"/>
    </row>
    <row r="90" spans="12:16" x14ac:dyDescent="0.25">
      <c r="L90" s="11"/>
      <c r="M90" s="11"/>
      <c r="N90" s="11"/>
      <c r="O90" s="11"/>
      <c r="P90" s="11"/>
    </row>
    <row r="91" spans="12:16" x14ac:dyDescent="0.25">
      <c r="L91" s="11"/>
      <c r="M91" s="11"/>
      <c r="N91" s="11"/>
      <c r="O91" s="11"/>
      <c r="P91" s="11"/>
    </row>
    <row r="92" spans="12:16" x14ac:dyDescent="0.25">
      <c r="L92" s="11"/>
      <c r="M92" s="11"/>
      <c r="N92" s="11"/>
      <c r="O92" s="11"/>
      <c r="P92" s="11"/>
    </row>
    <row r="93" spans="12:16" x14ac:dyDescent="0.25">
      <c r="L93" s="11"/>
      <c r="M93" s="11"/>
      <c r="N93" s="11"/>
      <c r="O93" s="11"/>
      <c r="P93" s="11"/>
    </row>
    <row r="94" spans="12:16" x14ac:dyDescent="0.25">
      <c r="L94" s="11"/>
      <c r="M94" s="11"/>
      <c r="N94" s="11"/>
      <c r="O94" s="11"/>
      <c r="P94" s="11"/>
    </row>
    <row r="95" spans="12:16" x14ac:dyDescent="0.25">
      <c r="L95" s="11"/>
      <c r="M95" s="11"/>
      <c r="N95" s="11"/>
      <c r="O95" s="11"/>
      <c r="P95" s="11"/>
    </row>
    <row r="96" spans="12:16" x14ac:dyDescent="0.25">
      <c r="L96" s="11"/>
      <c r="M96" s="11"/>
      <c r="N96" s="11"/>
      <c r="O96" s="11"/>
      <c r="P96" s="11"/>
    </row>
    <row r="97" spans="12:16" x14ac:dyDescent="0.25">
      <c r="L97" s="11"/>
      <c r="M97" s="11"/>
      <c r="N97" s="11"/>
      <c r="O97" s="11"/>
      <c r="P97" s="11"/>
    </row>
    <row r="98" spans="12:16" x14ac:dyDescent="0.25">
      <c r="L98" s="11"/>
      <c r="M98" s="11"/>
      <c r="N98" s="11"/>
      <c r="O98" s="11"/>
      <c r="P98" s="11"/>
    </row>
    <row r="99" spans="12:16" x14ac:dyDescent="0.25">
      <c r="L99" s="11"/>
      <c r="M99" s="11"/>
      <c r="N99" s="11"/>
      <c r="O99" s="11"/>
      <c r="P99" s="11"/>
    </row>
    <row r="100" spans="12:16" x14ac:dyDescent="0.25">
      <c r="L100" s="11"/>
      <c r="M100" s="11"/>
      <c r="N100" s="11"/>
      <c r="O100" s="11"/>
      <c r="P100" s="11"/>
    </row>
    <row r="101" spans="12:16" x14ac:dyDescent="0.25">
      <c r="L101" s="11"/>
      <c r="M101" s="11"/>
      <c r="N101" s="11"/>
      <c r="O101" s="11"/>
      <c r="P101" s="11"/>
    </row>
    <row r="102" spans="12:16" x14ac:dyDescent="0.25">
      <c r="L102" s="11"/>
      <c r="M102" s="11"/>
      <c r="N102" s="11"/>
      <c r="O102" s="11"/>
      <c r="P102" s="11"/>
    </row>
    <row r="103" spans="12:16" x14ac:dyDescent="0.25">
      <c r="L103" s="11"/>
      <c r="M103" s="11"/>
      <c r="N103" s="11"/>
      <c r="O103" s="11"/>
      <c r="P103" s="11"/>
    </row>
    <row r="104" spans="12:16" x14ac:dyDescent="0.25">
      <c r="L104" s="11"/>
      <c r="M104" s="11"/>
      <c r="N104" s="11"/>
      <c r="O104" s="11"/>
      <c r="P104" s="11"/>
    </row>
    <row r="105" spans="12:16" x14ac:dyDescent="0.25">
      <c r="L105" s="11"/>
      <c r="M105" s="11"/>
      <c r="N105" s="11"/>
      <c r="O105" s="11"/>
      <c r="P105" s="11"/>
    </row>
    <row r="106" spans="12:16" x14ac:dyDescent="0.25">
      <c r="L106" s="11"/>
      <c r="M106" s="11"/>
      <c r="N106" s="11"/>
      <c r="O106" s="11"/>
      <c r="P106" s="11"/>
    </row>
    <row r="107" spans="12:16" x14ac:dyDescent="0.25">
      <c r="L107" s="11"/>
      <c r="M107" s="11"/>
      <c r="N107" s="11"/>
      <c r="O107" s="11"/>
      <c r="P107" s="11"/>
    </row>
    <row r="108" spans="12:16" x14ac:dyDescent="0.25">
      <c r="L108" s="11"/>
      <c r="M108" s="11"/>
      <c r="N108" s="11"/>
      <c r="O108" s="11"/>
      <c r="P108" s="11"/>
    </row>
    <row r="109" spans="12:16" x14ac:dyDescent="0.25">
      <c r="L109" s="11"/>
      <c r="M109" s="11"/>
      <c r="N109" s="11"/>
      <c r="O109" s="11"/>
      <c r="P109" s="11"/>
    </row>
    <row r="110" spans="12:16" x14ac:dyDescent="0.25">
      <c r="L110" s="11"/>
      <c r="M110" s="11"/>
      <c r="N110" s="11"/>
      <c r="O110" s="11"/>
      <c r="P110" s="11"/>
    </row>
    <row r="111" spans="12:16" x14ac:dyDescent="0.25">
      <c r="L111" s="11"/>
      <c r="M111" s="11"/>
      <c r="N111" s="11"/>
      <c r="O111" s="11"/>
      <c r="P111" s="11"/>
    </row>
    <row r="112" spans="12:16" x14ac:dyDescent="0.25">
      <c r="L112" s="11"/>
      <c r="M112" s="11"/>
      <c r="N112" s="11"/>
      <c r="O112" s="11"/>
      <c r="P112" s="11"/>
    </row>
    <row r="113" spans="12:16" x14ac:dyDescent="0.25">
      <c r="L113" s="11"/>
      <c r="M113" s="11"/>
      <c r="N113" s="11"/>
      <c r="O113" s="11"/>
      <c r="P113" s="11"/>
    </row>
    <row r="114" spans="12:16" x14ac:dyDescent="0.25">
      <c r="L114" s="11"/>
      <c r="M114" s="11"/>
      <c r="N114" s="11"/>
      <c r="O114" s="11"/>
      <c r="P114" s="11"/>
    </row>
    <row r="115" spans="12:16" x14ac:dyDescent="0.25">
      <c r="L115" s="11"/>
      <c r="M115" s="11"/>
      <c r="N115" s="11"/>
      <c r="O115" s="11"/>
      <c r="P115" s="11"/>
    </row>
    <row r="116" spans="12:16" x14ac:dyDescent="0.25">
      <c r="L116" s="11"/>
      <c r="M116" s="11"/>
      <c r="N116" s="11"/>
      <c r="O116" s="11"/>
      <c r="P116" s="11"/>
    </row>
    <row r="117" spans="12:16" x14ac:dyDescent="0.25">
      <c r="L117" s="11"/>
      <c r="M117" s="11"/>
      <c r="N117" s="11"/>
      <c r="O117" s="11"/>
      <c r="P117" s="11"/>
    </row>
    <row r="118" spans="12:16" x14ac:dyDescent="0.25">
      <c r="L118" s="11"/>
      <c r="M118" s="11"/>
      <c r="N118" s="11"/>
      <c r="O118" s="11"/>
      <c r="P118" s="11"/>
    </row>
    <row r="119" spans="12:16" x14ac:dyDescent="0.25">
      <c r="L119" s="11"/>
      <c r="M119" s="11"/>
      <c r="N119" s="11"/>
      <c r="O119" s="11"/>
      <c r="P119" s="11"/>
    </row>
    <row r="120" spans="12:16" x14ac:dyDescent="0.25">
      <c r="L120" s="11"/>
      <c r="M120" s="11"/>
      <c r="N120" s="11"/>
      <c r="O120" s="11"/>
      <c r="P120" s="11"/>
    </row>
    <row r="121" spans="12:16" x14ac:dyDescent="0.25">
      <c r="L121" s="11"/>
      <c r="M121" s="11"/>
      <c r="N121" s="11"/>
      <c r="O121" s="11"/>
      <c r="P121" s="11"/>
    </row>
    <row r="122" spans="12:16" x14ac:dyDescent="0.25">
      <c r="L122" s="11"/>
      <c r="M122" s="11"/>
      <c r="N122" s="11"/>
      <c r="O122" s="11"/>
      <c r="P122" s="11"/>
    </row>
    <row r="123" spans="12:16" x14ac:dyDescent="0.25">
      <c r="L123" s="11"/>
      <c r="M123" s="11"/>
      <c r="N123" s="11"/>
      <c r="O123" s="11"/>
      <c r="P123" s="11"/>
    </row>
    <row r="124" spans="12:16" x14ac:dyDescent="0.25">
      <c r="L124" s="11"/>
      <c r="M124" s="11"/>
      <c r="N124" s="11"/>
      <c r="O124" s="11"/>
      <c r="P124" s="11"/>
    </row>
    <row r="125" spans="12:16" x14ac:dyDescent="0.25">
      <c r="L125" s="11"/>
      <c r="M125" s="11"/>
      <c r="N125" s="11"/>
      <c r="O125" s="11"/>
      <c r="P125" s="11"/>
    </row>
    <row r="126" spans="12:16" x14ac:dyDescent="0.25">
      <c r="L126" s="11"/>
      <c r="M126" s="11"/>
      <c r="N126" s="11"/>
      <c r="O126" s="11"/>
      <c r="P126" s="11"/>
    </row>
    <row r="127" spans="12:16" x14ac:dyDescent="0.25">
      <c r="L127" s="11"/>
      <c r="M127" s="11"/>
      <c r="N127" s="11"/>
      <c r="O127" s="11"/>
      <c r="P127" s="11"/>
    </row>
    <row r="128" spans="12:16" x14ac:dyDescent="0.25">
      <c r="L128" s="11"/>
      <c r="M128" s="11"/>
      <c r="N128" s="11"/>
      <c r="O128" s="11"/>
      <c r="P128" s="11"/>
    </row>
    <row r="129" spans="12:16" x14ac:dyDescent="0.25">
      <c r="L129" s="11"/>
      <c r="M129" s="11"/>
      <c r="N129" s="11"/>
      <c r="O129" s="11"/>
      <c r="P129" s="11"/>
    </row>
    <row r="130" spans="12:16" x14ac:dyDescent="0.25">
      <c r="L130" s="11"/>
      <c r="M130" s="11"/>
      <c r="N130" s="11"/>
      <c r="O130" s="11"/>
      <c r="P130" s="11"/>
    </row>
    <row r="131" spans="12:16" x14ac:dyDescent="0.25">
      <c r="L131" s="11"/>
      <c r="M131" s="11"/>
      <c r="N131" s="11"/>
      <c r="O131" s="11"/>
      <c r="P131" s="11"/>
    </row>
    <row r="132" spans="12:16" x14ac:dyDescent="0.25">
      <c r="L132" s="11"/>
      <c r="M132" s="11"/>
      <c r="N132" s="11"/>
      <c r="O132" s="11"/>
      <c r="P132" s="11"/>
    </row>
    <row r="133" spans="12:16" x14ac:dyDescent="0.25">
      <c r="L133" s="11"/>
      <c r="M133" s="11"/>
      <c r="N133" s="11"/>
      <c r="O133" s="11"/>
      <c r="P133" s="11"/>
    </row>
    <row r="134" spans="12:16" x14ac:dyDescent="0.25">
      <c r="L134" s="11"/>
      <c r="M134" s="11"/>
      <c r="N134" s="11"/>
      <c r="O134" s="11"/>
      <c r="P134" s="11"/>
    </row>
    <row r="135" spans="12:16" x14ac:dyDescent="0.25">
      <c r="L135" s="11"/>
      <c r="M135" s="11"/>
      <c r="N135" s="11"/>
      <c r="O135" s="11"/>
      <c r="P135" s="11"/>
    </row>
    <row r="136" spans="12:16" x14ac:dyDescent="0.25">
      <c r="L136" s="11"/>
      <c r="M136" s="11"/>
      <c r="N136" s="11"/>
      <c r="O136" s="11"/>
      <c r="P136" s="11"/>
    </row>
    <row r="137" spans="12:16" x14ac:dyDescent="0.25">
      <c r="L137" s="11"/>
      <c r="M137" s="11"/>
      <c r="N137" s="11"/>
      <c r="O137" s="11"/>
      <c r="P137" s="11"/>
    </row>
    <row r="138" spans="12:16" x14ac:dyDescent="0.25">
      <c r="L138" s="11"/>
      <c r="M138" s="11"/>
      <c r="N138" s="11"/>
      <c r="O138" s="11"/>
      <c r="P138" s="11"/>
    </row>
    <row r="139" spans="12:16" x14ac:dyDescent="0.25">
      <c r="L139" s="11"/>
      <c r="M139" s="11"/>
      <c r="N139" s="11"/>
      <c r="O139" s="11"/>
      <c r="P139" s="11"/>
    </row>
    <row r="140" spans="12:16" x14ac:dyDescent="0.25">
      <c r="L140" s="11"/>
      <c r="M140" s="11"/>
      <c r="N140" s="11"/>
      <c r="O140" s="11"/>
      <c r="P140" s="11"/>
    </row>
    <row r="141" spans="12:16" x14ac:dyDescent="0.25">
      <c r="L141" s="11"/>
      <c r="M141" s="11"/>
      <c r="N141" s="11"/>
      <c r="O141" s="11"/>
      <c r="P141" s="11"/>
    </row>
    <row r="142" spans="12:16" x14ac:dyDescent="0.25">
      <c r="L142" s="11"/>
      <c r="M142" s="11"/>
      <c r="N142" s="11"/>
      <c r="O142" s="11"/>
      <c r="P142" s="11"/>
    </row>
    <row r="143" spans="12:16" x14ac:dyDescent="0.25">
      <c r="L143" s="11"/>
      <c r="M143" s="11"/>
      <c r="N143" s="11"/>
      <c r="O143" s="11"/>
      <c r="P143" s="11"/>
    </row>
    <row r="144" spans="12:16" x14ac:dyDescent="0.25">
      <c r="L144" s="11"/>
      <c r="M144" s="11"/>
      <c r="N144" s="11"/>
      <c r="O144" s="11"/>
      <c r="P144" s="11"/>
    </row>
    <row r="145" spans="12:16" x14ac:dyDescent="0.25">
      <c r="L145" s="11"/>
      <c r="M145" s="11"/>
      <c r="N145" s="11"/>
      <c r="O145" s="11"/>
      <c r="P145" s="11"/>
    </row>
    <row r="146" spans="12:16" x14ac:dyDescent="0.25">
      <c r="L146" s="11"/>
      <c r="M146" s="11"/>
      <c r="N146" s="11"/>
      <c r="O146" s="11"/>
      <c r="P146" s="11"/>
    </row>
    <row r="147" spans="12:16" x14ac:dyDescent="0.25">
      <c r="L147" s="11"/>
      <c r="M147" s="11"/>
      <c r="N147" s="11"/>
      <c r="O147" s="11"/>
      <c r="P147" s="11"/>
    </row>
    <row r="148" spans="12:16" x14ac:dyDescent="0.25">
      <c r="L148" s="11"/>
      <c r="M148" s="11"/>
      <c r="N148" s="11"/>
      <c r="O148" s="11"/>
      <c r="P148" s="11"/>
    </row>
    <row r="149" spans="12:16" x14ac:dyDescent="0.25">
      <c r="L149" s="11"/>
      <c r="M149" s="11"/>
      <c r="N149" s="11"/>
      <c r="O149" s="11"/>
      <c r="P149" s="11"/>
    </row>
    <row r="150" spans="12:16" x14ac:dyDescent="0.25">
      <c r="L150" s="11"/>
      <c r="M150" s="11"/>
      <c r="N150" s="11"/>
      <c r="O150" s="11"/>
      <c r="P150" s="11"/>
    </row>
    <row r="151" spans="12:16" x14ac:dyDescent="0.25">
      <c r="L151" s="11"/>
      <c r="M151" s="11"/>
      <c r="N151" s="11"/>
      <c r="O151" s="11"/>
      <c r="P151" s="11"/>
    </row>
    <row r="152" spans="12:16" x14ac:dyDescent="0.25">
      <c r="L152" s="11"/>
      <c r="M152" s="11"/>
      <c r="N152" s="11"/>
      <c r="O152" s="11"/>
      <c r="P152" s="11"/>
    </row>
    <row r="153" spans="12:16" x14ac:dyDescent="0.25">
      <c r="L153" s="11"/>
      <c r="M153" s="11"/>
      <c r="N153" s="11"/>
      <c r="O153" s="11"/>
      <c r="P153" s="11"/>
    </row>
    <row r="154" spans="12:16" x14ac:dyDescent="0.25">
      <c r="L154" s="11"/>
      <c r="M154" s="11"/>
      <c r="N154" s="11"/>
      <c r="O154" s="11"/>
      <c r="P154" s="11"/>
    </row>
    <row r="155" spans="12:16" x14ac:dyDescent="0.25">
      <c r="L155" s="11"/>
      <c r="M155" s="11"/>
      <c r="N155" s="11"/>
      <c r="O155" s="11"/>
      <c r="P155" s="11"/>
    </row>
    <row r="156" spans="12:16" x14ac:dyDescent="0.25">
      <c r="L156" s="11"/>
      <c r="M156" s="11"/>
      <c r="N156" s="11"/>
      <c r="O156" s="11"/>
      <c r="P156" s="11"/>
    </row>
    <row r="157" spans="12:16" x14ac:dyDescent="0.25">
      <c r="L157" s="11"/>
      <c r="M157" s="11"/>
      <c r="N157" s="11"/>
      <c r="O157" s="11"/>
      <c r="P157" s="11"/>
    </row>
    <row r="158" spans="12:16" x14ac:dyDescent="0.25">
      <c r="L158" s="11"/>
      <c r="M158" s="11"/>
      <c r="N158" s="11"/>
      <c r="O158" s="11"/>
      <c r="P158" s="11"/>
    </row>
    <row r="159" spans="12:16" x14ac:dyDescent="0.25">
      <c r="L159" s="11"/>
      <c r="M159" s="11"/>
      <c r="N159" s="11"/>
      <c r="O159" s="11"/>
      <c r="P159" s="11"/>
    </row>
    <row r="160" spans="12:16" x14ac:dyDescent="0.25">
      <c r="L160" s="11"/>
      <c r="M160" s="11"/>
      <c r="N160" s="11"/>
      <c r="O160" s="11"/>
      <c r="P160" s="11"/>
    </row>
    <row r="161" spans="12:16" x14ac:dyDescent="0.25">
      <c r="L161" s="11"/>
      <c r="M161" s="11"/>
      <c r="N161" s="11"/>
      <c r="O161" s="11"/>
      <c r="P161" s="11"/>
    </row>
    <row r="162" spans="12:16" x14ac:dyDescent="0.25">
      <c r="L162" s="11"/>
      <c r="M162" s="11"/>
      <c r="N162" s="11"/>
      <c r="O162" s="11"/>
      <c r="P162" s="11"/>
    </row>
    <row r="163" spans="12:16" x14ac:dyDescent="0.25">
      <c r="L163" s="11"/>
      <c r="M163" s="11"/>
      <c r="N163" s="11"/>
      <c r="O163" s="11"/>
      <c r="P163" s="11"/>
    </row>
    <row r="164" spans="12:16" x14ac:dyDescent="0.25">
      <c r="L164" s="11"/>
      <c r="M164" s="11"/>
      <c r="N164" s="11"/>
      <c r="O164" s="11"/>
      <c r="P164" s="11"/>
    </row>
    <row r="165" spans="12:16" x14ac:dyDescent="0.25">
      <c r="L165" s="11"/>
      <c r="M165" s="11"/>
      <c r="N165" s="11"/>
      <c r="O165" s="11"/>
      <c r="P165" s="11"/>
    </row>
    <row r="166" spans="12:16" x14ac:dyDescent="0.25">
      <c r="L166" s="11"/>
      <c r="M166" s="11"/>
      <c r="N166" s="11"/>
      <c r="O166" s="11"/>
      <c r="P166" s="11"/>
    </row>
    <row r="167" spans="12:16" x14ac:dyDescent="0.25">
      <c r="L167" s="11"/>
      <c r="M167" s="11"/>
      <c r="N167" s="11"/>
      <c r="O167" s="11"/>
      <c r="P167" s="11"/>
    </row>
    <row r="168" spans="12:16" x14ac:dyDescent="0.25">
      <c r="L168" s="11"/>
      <c r="M168" s="11"/>
      <c r="N168" s="11"/>
      <c r="O168" s="11"/>
      <c r="P168" s="11"/>
    </row>
    <row r="169" spans="12:16" x14ac:dyDescent="0.25">
      <c r="L169" s="11"/>
      <c r="M169" s="11"/>
      <c r="N169" s="11"/>
      <c r="O169" s="11"/>
      <c r="P169" s="11"/>
    </row>
    <row r="170" spans="12:16" x14ac:dyDescent="0.25">
      <c r="L170" s="11"/>
      <c r="M170" s="11"/>
      <c r="N170" s="11"/>
      <c r="O170" s="11"/>
      <c r="P170" s="11"/>
    </row>
    <row r="171" spans="12:16" x14ac:dyDescent="0.25">
      <c r="L171" s="11"/>
      <c r="M171" s="11"/>
      <c r="N171" s="11"/>
      <c r="O171" s="11"/>
      <c r="P171" s="11"/>
    </row>
    <row r="172" spans="12:16" x14ac:dyDescent="0.25">
      <c r="L172" s="11"/>
      <c r="M172" s="11"/>
      <c r="N172" s="11"/>
      <c r="O172" s="11"/>
      <c r="P172" s="11"/>
    </row>
    <row r="173" spans="12:16" x14ac:dyDescent="0.25">
      <c r="L173" s="11"/>
      <c r="M173" s="11"/>
      <c r="N173" s="11"/>
      <c r="O173" s="11"/>
      <c r="P173" s="11"/>
    </row>
    <row r="174" spans="12:16" x14ac:dyDescent="0.25">
      <c r="L174" s="11"/>
      <c r="M174" s="11"/>
      <c r="N174" s="11"/>
      <c r="O174" s="11"/>
      <c r="P174" s="11"/>
    </row>
    <row r="175" spans="12:16" x14ac:dyDescent="0.25">
      <c r="L175" s="11"/>
      <c r="M175" s="11"/>
      <c r="N175" s="11"/>
      <c r="O175" s="11"/>
      <c r="P175" s="11"/>
    </row>
    <row r="176" spans="12:16" x14ac:dyDescent="0.25">
      <c r="L176" s="11"/>
      <c r="M176" s="11"/>
      <c r="N176" s="11"/>
      <c r="O176" s="11"/>
      <c r="P176" s="11"/>
    </row>
    <row r="177" spans="12:16" x14ac:dyDescent="0.25">
      <c r="L177" s="11"/>
      <c r="M177" s="11"/>
      <c r="N177" s="11"/>
      <c r="O177" s="11"/>
      <c r="P177" s="11"/>
    </row>
    <row r="178" spans="12:16" x14ac:dyDescent="0.25">
      <c r="L178" s="11"/>
      <c r="M178" s="11"/>
      <c r="N178" s="11"/>
      <c r="O178" s="11"/>
      <c r="P178" s="11"/>
    </row>
    <row r="179" spans="12:16" x14ac:dyDescent="0.25">
      <c r="L179" s="11"/>
      <c r="M179" s="11"/>
      <c r="N179" s="11"/>
      <c r="O179" s="11"/>
      <c r="P179" s="11"/>
    </row>
    <row r="180" spans="12:16" x14ac:dyDescent="0.25">
      <c r="L180" s="11"/>
      <c r="M180" s="11"/>
      <c r="N180" s="11"/>
      <c r="O180" s="11"/>
      <c r="P180" s="11"/>
    </row>
    <row r="181" spans="12:16" x14ac:dyDescent="0.25">
      <c r="L181" s="11"/>
      <c r="M181" s="11"/>
      <c r="N181" s="11"/>
      <c r="O181" s="11"/>
      <c r="P181" s="11"/>
    </row>
    <row r="182" spans="12:16" x14ac:dyDescent="0.25">
      <c r="L182" s="11"/>
      <c r="M182" s="11"/>
      <c r="N182" s="11"/>
      <c r="O182" s="11"/>
      <c r="P182" s="11"/>
    </row>
    <row r="183" spans="12:16" x14ac:dyDescent="0.25">
      <c r="L183" s="11"/>
      <c r="M183" s="11"/>
      <c r="N183" s="11"/>
      <c r="O183" s="11"/>
      <c r="P183" s="11"/>
    </row>
    <row r="184" spans="12:16" x14ac:dyDescent="0.25">
      <c r="L184" s="11"/>
      <c r="M184" s="11"/>
      <c r="N184" s="11"/>
      <c r="O184" s="11"/>
      <c r="P184" s="11"/>
    </row>
    <row r="185" spans="12:16" x14ac:dyDescent="0.25">
      <c r="L185" s="11"/>
      <c r="M185" s="11"/>
      <c r="N185" s="11"/>
      <c r="O185" s="11"/>
      <c r="P185" s="11"/>
    </row>
    <row r="186" spans="12:16" x14ac:dyDescent="0.25">
      <c r="L186" s="11"/>
      <c r="M186" s="11"/>
      <c r="N186" s="11"/>
      <c r="O186" s="11"/>
      <c r="P186" s="11"/>
    </row>
    <row r="187" spans="12:16" x14ac:dyDescent="0.25">
      <c r="L187" s="11"/>
      <c r="M187" s="11"/>
      <c r="N187" s="11"/>
      <c r="O187" s="11"/>
      <c r="P187" s="11"/>
    </row>
    <row r="188" spans="12:16" x14ac:dyDescent="0.25">
      <c r="L188" s="11"/>
      <c r="M188" s="11"/>
      <c r="N188" s="11"/>
      <c r="O188" s="11"/>
      <c r="P188" s="11"/>
    </row>
    <row r="189" spans="12:16" x14ac:dyDescent="0.25">
      <c r="L189" s="11"/>
      <c r="M189" s="11"/>
      <c r="N189" s="11"/>
      <c r="O189" s="11"/>
      <c r="P189" s="11"/>
    </row>
    <row r="190" spans="12:16" x14ac:dyDescent="0.25">
      <c r="L190" s="11"/>
      <c r="M190" s="11"/>
      <c r="N190" s="11"/>
      <c r="O190" s="11"/>
      <c r="P190" s="11"/>
    </row>
    <row r="191" spans="12:16" x14ac:dyDescent="0.25">
      <c r="L191" s="11"/>
      <c r="M191" s="11"/>
      <c r="N191" s="11"/>
      <c r="O191" s="11"/>
      <c r="P191" s="11"/>
    </row>
    <row r="192" spans="12:16" x14ac:dyDescent="0.25">
      <c r="L192" s="11"/>
      <c r="M192" s="11"/>
      <c r="N192" s="11"/>
      <c r="O192" s="11"/>
      <c r="P192" s="11"/>
    </row>
    <row r="193" spans="12:16" x14ac:dyDescent="0.25">
      <c r="L193" s="11"/>
      <c r="M193" s="11"/>
      <c r="N193" s="11"/>
      <c r="O193" s="11"/>
      <c r="P193" s="11"/>
    </row>
    <row r="194" spans="12:16" x14ac:dyDescent="0.25">
      <c r="L194" s="11"/>
      <c r="M194" s="11"/>
      <c r="N194" s="11"/>
      <c r="O194" s="11"/>
      <c r="P194" s="11"/>
    </row>
    <row r="195" spans="12:16" x14ac:dyDescent="0.25">
      <c r="L195" s="11"/>
      <c r="M195" s="11"/>
      <c r="N195" s="11"/>
      <c r="O195" s="11"/>
      <c r="P195" s="11"/>
    </row>
    <row r="196" spans="12:16" x14ac:dyDescent="0.25">
      <c r="L196" s="11"/>
      <c r="M196" s="11"/>
      <c r="N196" s="11"/>
      <c r="O196" s="11"/>
      <c r="P196" s="11"/>
    </row>
    <row r="197" spans="12:16" x14ac:dyDescent="0.25">
      <c r="L197" s="11"/>
      <c r="M197" s="11"/>
      <c r="N197" s="11"/>
      <c r="O197" s="11"/>
      <c r="P197" s="11"/>
    </row>
    <row r="198" spans="12:16" x14ac:dyDescent="0.25">
      <c r="L198" s="11"/>
      <c r="M198" s="11"/>
      <c r="N198" s="11"/>
      <c r="O198" s="11"/>
      <c r="P198" s="11"/>
    </row>
    <row r="199" spans="12:16" x14ac:dyDescent="0.25">
      <c r="L199" s="11"/>
      <c r="M199" s="11"/>
      <c r="N199" s="11"/>
      <c r="O199" s="11"/>
      <c r="P199" s="11"/>
    </row>
    <row r="200" spans="12:16" x14ac:dyDescent="0.25">
      <c r="L200" s="11"/>
      <c r="M200" s="11"/>
      <c r="N200" s="11"/>
      <c r="O200" s="11"/>
      <c r="P200" s="11"/>
    </row>
    <row r="201" spans="12:16" x14ac:dyDescent="0.25">
      <c r="L201" s="11"/>
      <c r="M201" s="11"/>
      <c r="N201" s="11"/>
      <c r="O201" s="11"/>
      <c r="P201" s="11"/>
    </row>
    <row r="202" spans="12:16" x14ac:dyDescent="0.25">
      <c r="L202" s="11"/>
      <c r="M202" s="11"/>
      <c r="N202" s="11"/>
      <c r="O202" s="11"/>
      <c r="P202" s="11"/>
    </row>
    <row r="203" spans="12:16" x14ac:dyDescent="0.25">
      <c r="L203" s="11"/>
      <c r="M203" s="11"/>
      <c r="N203" s="11"/>
      <c r="O203" s="11"/>
      <c r="P203" s="11"/>
    </row>
    <row r="204" spans="12:16" x14ac:dyDescent="0.25">
      <c r="L204" s="11"/>
      <c r="M204" s="11"/>
      <c r="N204" s="11"/>
      <c r="O204" s="11"/>
      <c r="P204" s="11"/>
    </row>
    <row r="205" spans="12:16" x14ac:dyDescent="0.25">
      <c r="L205" s="11"/>
      <c r="M205" s="11"/>
      <c r="N205" s="11"/>
      <c r="O205" s="11"/>
      <c r="P205" s="11"/>
    </row>
    <row r="206" spans="12:16" x14ac:dyDescent="0.25">
      <c r="L206" s="11"/>
      <c r="M206" s="11"/>
      <c r="N206" s="11"/>
      <c r="O206" s="11"/>
      <c r="P206" s="11"/>
    </row>
    <row r="207" spans="12:16" x14ac:dyDescent="0.25">
      <c r="L207" s="2"/>
      <c r="M207" s="2"/>
      <c r="N207" s="2"/>
      <c r="O207" s="2"/>
      <c r="P207" s="2"/>
    </row>
    <row r="208" spans="12:16" x14ac:dyDescent="0.25">
      <c r="L208" s="2"/>
      <c r="M208" s="2"/>
      <c r="N208" s="2"/>
      <c r="O208" s="2"/>
      <c r="P208" s="2"/>
    </row>
    <row r="209" spans="12:16" x14ac:dyDescent="0.25">
      <c r="L209" s="2"/>
      <c r="M209" s="2"/>
      <c r="N209" s="2"/>
      <c r="O209" s="2"/>
      <c r="P209" s="2"/>
    </row>
    <row r="210" spans="12:16" x14ac:dyDescent="0.25">
      <c r="L210" s="2"/>
      <c r="M210" s="2"/>
      <c r="N210" s="2"/>
      <c r="O210" s="2"/>
      <c r="P210" s="2"/>
    </row>
    <row r="211" spans="12:16" x14ac:dyDescent="0.25">
      <c r="L211" s="2"/>
      <c r="M211" s="2"/>
      <c r="N211" s="2"/>
      <c r="O211" s="2"/>
      <c r="P211" s="2"/>
    </row>
    <row r="212" spans="12:16" x14ac:dyDescent="0.25">
      <c r="L212" s="2"/>
      <c r="M212" s="2"/>
      <c r="N212" s="2"/>
      <c r="O212" s="2"/>
      <c r="P212" s="2"/>
    </row>
    <row r="213" spans="12:16" x14ac:dyDescent="0.25">
      <c r="L213" s="2"/>
      <c r="M213" s="2"/>
      <c r="N213" s="2"/>
      <c r="O213" s="2"/>
      <c r="P213" s="2"/>
    </row>
    <row r="214" spans="12:16" x14ac:dyDescent="0.25">
      <c r="L214" s="2"/>
      <c r="M214" s="2"/>
      <c r="N214" s="2"/>
      <c r="O214" s="2"/>
      <c r="P214" s="2"/>
    </row>
    <row r="215" spans="12:16" x14ac:dyDescent="0.25">
      <c r="L215" s="2"/>
      <c r="M215" s="2"/>
      <c r="N215" s="2"/>
      <c r="O215" s="2"/>
      <c r="P215" s="2"/>
    </row>
    <row r="216" spans="12:16" x14ac:dyDescent="0.25">
      <c r="L216" s="2"/>
      <c r="M216" s="2"/>
      <c r="N216" s="2"/>
      <c r="O216" s="2"/>
      <c r="P216" s="2"/>
    </row>
    <row r="217" spans="12:16" x14ac:dyDescent="0.25">
      <c r="L217" s="2"/>
      <c r="M217" s="2"/>
      <c r="N217" s="2"/>
      <c r="O217" s="2"/>
      <c r="P217" s="2"/>
    </row>
    <row r="218" spans="12:16" x14ac:dyDescent="0.25">
      <c r="L218" s="2"/>
      <c r="M218" s="2"/>
      <c r="N218" s="2"/>
      <c r="O218" s="2"/>
      <c r="P218" s="2"/>
    </row>
    <row r="219" spans="12:16" x14ac:dyDescent="0.25">
      <c r="L219" s="2"/>
      <c r="M219" s="2"/>
      <c r="N219" s="2"/>
      <c r="O219" s="2"/>
      <c r="P219" s="2"/>
    </row>
    <row r="220" spans="12:16" x14ac:dyDescent="0.25">
      <c r="L220" s="2"/>
      <c r="M220" s="2"/>
      <c r="N220" s="2"/>
      <c r="O220" s="2"/>
      <c r="P220" s="2"/>
    </row>
    <row r="221" spans="12:16" x14ac:dyDescent="0.25">
      <c r="L221" s="2"/>
      <c r="M221" s="2"/>
      <c r="N221" s="2"/>
      <c r="O221" s="2"/>
      <c r="P221" s="2"/>
    </row>
    <row r="222" spans="12:16" x14ac:dyDescent="0.25">
      <c r="L222" s="2"/>
      <c r="M222" s="2"/>
      <c r="N222" s="2"/>
      <c r="O222" s="2"/>
      <c r="P222" s="2"/>
    </row>
    <row r="223" spans="12:16" x14ac:dyDescent="0.25">
      <c r="L223" s="2"/>
      <c r="M223" s="2"/>
      <c r="N223" s="2"/>
      <c r="O223" s="2"/>
      <c r="P223" s="2"/>
    </row>
    <row r="224" spans="12:16" x14ac:dyDescent="0.25">
      <c r="L224" s="2"/>
      <c r="M224" s="2"/>
      <c r="N224" s="2"/>
      <c r="O224" s="2"/>
      <c r="P224" s="2"/>
    </row>
    <row r="225" spans="12:16" x14ac:dyDescent="0.25">
      <c r="L225" s="2"/>
      <c r="M225" s="2"/>
      <c r="N225" s="2"/>
      <c r="O225" s="2"/>
      <c r="P225" s="2"/>
    </row>
    <row r="226" spans="12:16" x14ac:dyDescent="0.25">
      <c r="L226" s="2"/>
      <c r="M226" s="2"/>
      <c r="N226" s="2"/>
      <c r="O226" s="2"/>
      <c r="P226" s="2"/>
    </row>
    <row r="227" spans="12:16" x14ac:dyDescent="0.25">
      <c r="L227" s="2"/>
      <c r="M227" s="2"/>
      <c r="N227" s="2"/>
      <c r="O227" s="2"/>
      <c r="P227" s="2"/>
    </row>
    <row r="228" spans="12:16" x14ac:dyDescent="0.25">
      <c r="L228" s="2"/>
      <c r="M228" s="2"/>
      <c r="N228" s="2"/>
      <c r="O228" s="2"/>
      <c r="P228" s="2"/>
    </row>
  </sheetData>
  <mergeCells count="1">
    <mergeCell ref="L14:O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B0B0-79E8-4F7A-A91E-93266E642D68}">
  <dimension ref="B1:AG39"/>
  <sheetViews>
    <sheetView showGridLines="0" zoomScale="85" workbookViewId="0"/>
  </sheetViews>
  <sheetFormatPr defaultRowHeight="15" x14ac:dyDescent="0.25"/>
  <cols>
    <col min="2" max="2" width="9.140625" customWidth="1"/>
    <col min="3" max="3" width="1.28515625" customWidth="1"/>
    <col min="4" max="4" width="9.140625" customWidth="1"/>
    <col min="5" max="5" width="3.42578125" customWidth="1"/>
    <col min="6" max="6" width="3.85546875" customWidth="1"/>
    <col min="7" max="7" width="6.140625" customWidth="1"/>
    <col min="8" max="8" width="2" customWidth="1"/>
    <col min="9" max="9" width="9.140625" hidden="1" customWidth="1"/>
    <col min="10" max="10" width="2.7109375" customWidth="1"/>
    <col min="11" max="11" width="5.5703125" customWidth="1"/>
    <col min="12" max="12" width="2.5703125" customWidth="1"/>
    <col min="13" max="13" width="11.5703125" customWidth="1"/>
    <col min="14" max="14" width="10" bestFit="1" customWidth="1"/>
    <col min="15" max="15" width="32.42578125" customWidth="1"/>
    <col min="16" max="16" width="22.85546875" customWidth="1"/>
    <col min="17" max="17" width="16.140625" customWidth="1"/>
    <col min="18" max="18" width="12.7109375" customWidth="1"/>
    <col min="19" max="19" width="13" customWidth="1"/>
    <col min="20" max="20" width="12.85546875" customWidth="1"/>
    <col min="23" max="23" width="9.140625" customWidth="1"/>
    <col min="24" max="24" width="4.28515625" customWidth="1"/>
    <col min="25" max="26" width="9.140625" customWidth="1"/>
    <col min="27" max="27" width="0.28515625" customWidth="1"/>
    <col min="28" max="29" width="9.140625" customWidth="1"/>
  </cols>
  <sheetData>
    <row r="1" spans="2:33" s="1" customFormat="1" x14ac:dyDescent="0.25"/>
    <row r="2" spans="2:33" s="1" customFormat="1" x14ac:dyDescent="0.25"/>
    <row r="3" spans="2:33" s="1" customFormat="1" x14ac:dyDescent="0.25"/>
    <row r="4" spans="2:33" s="1" customFormat="1" x14ac:dyDescent="0.25"/>
    <row r="5" spans="2:33" s="1" customFormat="1" x14ac:dyDescent="0.25"/>
    <row r="6" spans="2:33" s="1" customFormat="1" x14ac:dyDescent="0.25"/>
    <row r="7" spans="2:33" s="1" customFormat="1" x14ac:dyDescent="0.25"/>
    <row r="8" spans="2:33" s="1" customFormat="1" x14ac:dyDescent="0.25"/>
    <row r="9" spans="2:33" s="1" customFormat="1" x14ac:dyDescent="0.25"/>
    <row r="10" spans="2:33" s="1" customFormat="1" x14ac:dyDescent="0.25"/>
    <row r="11" spans="2:33" s="1" customFormat="1" x14ac:dyDescent="0.25"/>
    <row r="14" spans="2:3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8" t="s">
        <v>91</v>
      </c>
      <c r="O14" s="89"/>
      <c r="P14" s="89"/>
      <c r="Q14" s="89"/>
      <c r="R14" s="89"/>
      <c r="S14" s="89"/>
      <c r="T14" s="9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91"/>
      <c r="O15" s="92"/>
      <c r="P15" s="92"/>
      <c r="Q15" s="92"/>
      <c r="R15" s="92"/>
      <c r="S15" s="92"/>
      <c r="T15" s="9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 x14ac:dyDescent="0.25">
      <c r="N16" s="91"/>
      <c r="O16" s="92"/>
      <c r="P16" s="92"/>
      <c r="Q16" s="92"/>
      <c r="R16" s="92"/>
      <c r="S16" s="92"/>
      <c r="T16" s="93"/>
    </row>
    <row r="17" spans="14:20" ht="15.75" x14ac:dyDescent="0.25">
      <c r="N17" s="43" t="s">
        <v>26</v>
      </c>
      <c r="O17" s="43" t="s">
        <v>86</v>
      </c>
      <c r="P17" s="43" t="s">
        <v>52</v>
      </c>
      <c r="Q17" s="43" t="s">
        <v>87</v>
      </c>
      <c r="R17" s="43" t="s">
        <v>88</v>
      </c>
      <c r="S17" s="43" t="s">
        <v>89</v>
      </c>
      <c r="T17" s="43" t="s">
        <v>90</v>
      </c>
    </row>
    <row r="18" spans="14:20" x14ac:dyDescent="0.25">
      <c r="N18" t="s">
        <v>40</v>
      </c>
      <c r="O18" t="str">
        <f>IFERROR(VLOOKUP(Table30[[#This Row],[HSN CODE]],Product_Data[#All],2,0)," ")</f>
        <v>Wheat and Meslin</v>
      </c>
      <c r="P18" t="str">
        <f>IFERROR(VLOOKUP(Table30[[#This Row],[HSN CODE]],Table28[#All],3,0)," ")</f>
        <v>ABC Traders</v>
      </c>
      <c r="R18">
        <v>30</v>
      </c>
      <c r="S18">
        <f>IFERROR(VLOOKUP(Table30[[#This Row],[HSN CODE]],Product_Data[#All],3,0)," ")</f>
        <v>30</v>
      </c>
      <c r="T18">
        <f>IFERROR(Table30[[#This Row],[UNITS]]*Table30[[#This Row],[COST]],"")</f>
        <v>900</v>
      </c>
    </row>
    <row r="19" spans="14:20" x14ac:dyDescent="0.25">
      <c r="N19" t="s">
        <v>46</v>
      </c>
      <c r="O19" t="str">
        <f>IFERROR(VLOOKUP(Table30[[#This Row],[HSN CODE]],Product_Data[#All],2,0)," ")</f>
        <v>Woven Fabrics of Silk</v>
      </c>
      <c r="P19" t="str">
        <f>IFERROR(VLOOKUP(Table30[[#This Row],[HSN CODE]],Table28[#All],3,0)," ")</f>
        <v>Elite Imports</v>
      </c>
      <c r="R19">
        <v>25</v>
      </c>
      <c r="S19">
        <f>IFERROR(VLOOKUP(Table30[[#This Row],[HSN CODE]],Product_Data[#All],3,0)," ")</f>
        <v>500</v>
      </c>
      <c r="T19">
        <f>IFERROR(Table30[[#This Row],[UNITS]]*Table30[[#This Row],[COST]],"")</f>
        <v>12500</v>
      </c>
    </row>
    <row r="20" spans="14:20" x14ac:dyDescent="0.25">
      <c r="N20" t="s">
        <v>45</v>
      </c>
      <c r="O20" t="str">
        <f>IFERROR(VLOOKUP(Table30[[#This Row],[HSN CODE]],Product_Data[#All],2,0)," ")</f>
        <v>New Pneumatic Rubber Tires</v>
      </c>
      <c r="P20" t="str">
        <f>IFERROR(VLOOKUP(Table30[[#This Row],[HSN CODE]],Table28[#All],3,0)," ")</f>
        <v>Prime Ventures</v>
      </c>
      <c r="R20">
        <v>107</v>
      </c>
      <c r="S20">
        <f>IFERROR(VLOOKUP(Table30[[#This Row],[HSN CODE]],Product_Data[#All],3,0)," ")</f>
        <v>2500</v>
      </c>
      <c r="T20">
        <f>IFERROR(Table30[[#This Row],[UNITS]]*Table30[[#This Row],[COST]],"")</f>
        <v>267500</v>
      </c>
    </row>
    <row r="21" spans="14:20" x14ac:dyDescent="0.25">
      <c r="N21" t="s">
        <v>49</v>
      </c>
      <c r="O21" t="str">
        <f>IFERROR(VLOOKUP(Table30[[#This Row],[HSN CODE]],Product_Data[#All],2,0)," ")</f>
        <v>Motor Cars and Vehicles</v>
      </c>
      <c r="P21" t="str">
        <f>IFERROR(VLOOKUP(Table30[[#This Row],[HSN CODE]],Table28[#All],3,0)," ")</f>
        <v>Orion Suppliers</v>
      </c>
      <c r="R21">
        <v>18</v>
      </c>
      <c r="S21">
        <f>IFERROR(VLOOKUP(Table30[[#This Row],[HSN CODE]],Product_Data[#All],3,0)," ")</f>
        <v>800000</v>
      </c>
      <c r="T21">
        <f>IFERROR(Table30[[#This Row],[UNITS]]*Table30[[#This Row],[COST]],"")</f>
        <v>14400000</v>
      </c>
    </row>
    <row r="22" spans="14:20" x14ac:dyDescent="0.25">
      <c r="N22" t="s">
        <v>46</v>
      </c>
      <c r="O22" t="str">
        <f>IFERROR(VLOOKUP(Table30[[#This Row],[HSN CODE]],Product_Data[#All],2,0)," ")</f>
        <v>Woven Fabrics of Silk</v>
      </c>
      <c r="P22" t="str">
        <f>IFERROR(VLOOKUP(Table30[[#This Row],[HSN CODE]],Table28[#All],3,0)," ")</f>
        <v>Elite Imports</v>
      </c>
      <c r="R22">
        <v>18</v>
      </c>
      <c r="S22">
        <f>IFERROR(VLOOKUP(Table30[[#This Row],[HSN CODE]],Product_Data[#All],3,0)," ")</f>
        <v>500</v>
      </c>
      <c r="T22">
        <f>IFERROR(Table30[[#This Row],[UNITS]]*Table30[[#This Row],[COST]],"")</f>
        <v>9000</v>
      </c>
    </row>
    <row r="23" spans="14:20" x14ac:dyDescent="0.25">
      <c r="N23" t="s">
        <v>108</v>
      </c>
      <c r="O23" t="str">
        <f>IFERROR(VLOOKUP(Table30[[#This Row],[HSN CODE]],Product_Data[#All],2,0)," ")</f>
        <v>Chocolate</v>
      </c>
      <c r="P23" t="str">
        <f>IFERROR(VLOOKUP(Table30[[#This Row],[HSN CODE]],Table28[#All],3,0)," ")</f>
        <v xml:space="preserve"> </v>
      </c>
      <c r="R23">
        <v>18</v>
      </c>
      <c r="S23">
        <f>IFERROR(VLOOKUP(Table30[[#This Row],[HSN CODE]],Product_Data[#All],3,0)," ")</f>
        <v>85</v>
      </c>
      <c r="T23">
        <f>IFERROR(Table30[[#This Row],[UNITS]]*Table30[[#This Row],[COST]],"")</f>
        <v>1530</v>
      </c>
    </row>
    <row r="24" spans="14:20" x14ac:dyDescent="0.25">
      <c r="N24" t="s">
        <v>48</v>
      </c>
      <c r="O24" t="str">
        <f>IFERROR(VLOOKUP(Table30[[#This Row],[HSN CODE]],Product_Data[#All],2,0)," ")</f>
        <v>Diesel Engines</v>
      </c>
      <c r="P24" t="str">
        <f>IFERROR(VLOOKUP(Table30[[#This Row],[HSN CODE]],Table28[#All],3,0)," ")</f>
        <v>Zenith Exports</v>
      </c>
      <c r="R24">
        <v>8</v>
      </c>
      <c r="S24">
        <f>IFERROR(VLOOKUP(Table30[[#This Row],[HSN CODE]],Product_Data[#All],3,0)," ")</f>
        <v>50000</v>
      </c>
      <c r="T24">
        <f>IFERROR(Table30[[#This Row],[UNITS]]*Table30[[#This Row],[COST]],"")</f>
        <v>400000</v>
      </c>
    </row>
    <row r="25" spans="14:20" x14ac:dyDescent="0.25">
      <c r="N25" t="s">
        <v>43</v>
      </c>
      <c r="O25" t="str">
        <f>IFERROR(VLOOKUP(Table30[[#This Row],[HSN CODE]],Product_Data[#All],2,0)," ")</f>
        <v>Clays (Kaolin and Other Clays)</v>
      </c>
      <c r="P25" t="str">
        <f>IFERROR(VLOOKUP(Table30[[#This Row],[HSN CODE]],Table28[#All],3,0)," ")</f>
        <v>Mega Distributors</v>
      </c>
      <c r="Q25" s="28">
        <v>45717</v>
      </c>
      <c r="R25">
        <v>12</v>
      </c>
      <c r="S25">
        <f>IFERROR(VLOOKUP(Table30[[#This Row],[HSN CODE]],Product_Data[#All],3,0)," ")</f>
        <v>25</v>
      </c>
      <c r="T25">
        <f>IFERROR(Table30[[#This Row],[UNITS]]*Table30[[#This Row],[COST]],"")</f>
        <v>300</v>
      </c>
    </row>
    <row r="26" spans="14:20" x14ac:dyDescent="0.25">
      <c r="O26" t="str">
        <f>IFERROR(VLOOKUP(Table30[[#This Row],[HSN CODE]],Product_Data[#All],2,0)," ")</f>
        <v xml:space="preserve"> </v>
      </c>
      <c r="P26" t="str">
        <f>IFERROR(VLOOKUP(Table30[[#This Row],[HSN CODE]],Table28[#All],3,0)," ")</f>
        <v xml:space="preserve"> </v>
      </c>
      <c r="S26" t="str">
        <f>IFERROR(VLOOKUP(Table30[[#This Row],[HSN CODE]],Product_Data[#All],3,0)," ")</f>
        <v xml:space="preserve"> </v>
      </c>
      <c r="T26" t="str">
        <f>IFERROR(Table30[[#This Row],[UNITS]]*Table30[[#This Row],[COST]],"")</f>
        <v/>
      </c>
    </row>
    <row r="27" spans="14:20" x14ac:dyDescent="0.25">
      <c r="N27" t="s">
        <v>41</v>
      </c>
      <c r="O27" t="str">
        <f>IFERROR(VLOOKUP(Table30[[#This Row],[HSN CODE]],Product_Data[#All],2,0)," ")</f>
        <v>Cane or Beet Sugar</v>
      </c>
      <c r="P27" t="str">
        <f>IFERROR(VLOOKUP(Table30[[#This Row],[HSN CODE]],Table28[#All],3,0)," ")</f>
        <v>Global Supplies</v>
      </c>
      <c r="R27">
        <v>15</v>
      </c>
      <c r="S27">
        <f>IFERROR(VLOOKUP(Table30[[#This Row],[HSN CODE]],Product_Data[#All],3,0)," ")</f>
        <v>45</v>
      </c>
      <c r="T27">
        <f>IFERROR(Table30[[#This Row],[UNITS]]*Table30[[#This Row],[COST]],"")</f>
        <v>675</v>
      </c>
    </row>
    <row r="28" spans="14:20" x14ac:dyDescent="0.25">
      <c r="N28" t="s">
        <v>44</v>
      </c>
      <c r="O28" t="str">
        <f>IFERROR(VLOOKUP(Table30[[#This Row],[HSN CODE]],Product_Data[#All],2,0)," ")</f>
        <v>Pharmaceutical Medicines</v>
      </c>
      <c r="P28" t="str">
        <f>IFERROR(VLOOKUP(Table30[[#This Row],[HSN CODE]],Table28[#All],3,0)," ")</f>
        <v>Nexus Wholesale</v>
      </c>
      <c r="Q28" s="28"/>
      <c r="R28">
        <v>18</v>
      </c>
      <c r="S28">
        <f>IFERROR(VLOOKUP(Table30[[#This Row],[HSN CODE]],Product_Data[#All],3,0)," ")</f>
        <v>150</v>
      </c>
      <c r="T28">
        <f>IFERROR(Table30[[#This Row],[UNITS]]*Table30[[#This Row],[COST]],"")</f>
        <v>2700</v>
      </c>
    </row>
    <row r="29" spans="14:20" x14ac:dyDescent="0.25">
      <c r="O29" t="str">
        <f>IFERROR(VLOOKUP(Table30[[#This Row],[HSN CODE]],Product_Data[#All],2,0)," ")</f>
        <v xml:space="preserve"> </v>
      </c>
      <c r="P29" t="str">
        <f>IFERROR(VLOOKUP(Table30[[#This Row],[HSN CODE]],Table28[#All],3,0)," ")</f>
        <v xml:space="preserve"> </v>
      </c>
      <c r="S29" t="str">
        <f>IFERROR(VLOOKUP(Table30[[#This Row],[HSN CODE]],Product_Data[#All],3,0)," ")</f>
        <v xml:space="preserve"> </v>
      </c>
      <c r="T29" t="str">
        <f>IFERROR(Table30[[#This Row],[UNITS]]*Table30[[#This Row],[COST]],"")</f>
        <v/>
      </c>
    </row>
    <row r="30" spans="14:20" x14ac:dyDescent="0.25">
      <c r="N30" t="s">
        <v>47</v>
      </c>
      <c r="O30" t="str">
        <f>IFERROR(VLOOKUP(Table30[[#This Row],[HSN CODE]],Product_Data[#All],2,0)," ")</f>
        <v>Flat-Rolled Iron &amp; Steel</v>
      </c>
      <c r="P30" t="str">
        <f>IFERROR(VLOOKUP(Table30[[#This Row],[HSN CODE]],Table28[#All],3,0)," ")</f>
        <v>Universal Traders</v>
      </c>
      <c r="R30">
        <v>18</v>
      </c>
      <c r="S30">
        <f>IFERROR(VLOOKUP(Table30[[#This Row],[HSN CODE]],Product_Data[#All],3,0)," ")</f>
        <v>60</v>
      </c>
      <c r="T30">
        <f>IFERROR(Table30[[#This Row],[UNITS]]*Table30[[#This Row],[COST]],"")</f>
        <v>1080</v>
      </c>
    </row>
    <row r="31" spans="14:20" x14ac:dyDescent="0.25">
      <c r="N31" t="s">
        <v>48</v>
      </c>
      <c r="O31" t="str">
        <f>IFERROR(VLOOKUP(Table30[[#This Row],[HSN CODE]],Product_Data[#All],2,0)," ")</f>
        <v>Diesel Engines</v>
      </c>
      <c r="P31" t="str">
        <f>IFERROR(VLOOKUP(Table30[[#This Row],[HSN CODE]],Table28[#All],3,0)," ")</f>
        <v>Zenith Exports</v>
      </c>
      <c r="R31">
        <v>18</v>
      </c>
      <c r="S31">
        <f>IFERROR(VLOOKUP(Table30[[#This Row],[HSN CODE]],Product_Data[#All],3,0)," ")</f>
        <v>50000</v>
      </c>
      <c r="T31">
        <f>IFERROR(Table30[[#This Row],[UNITS]]*Table30[[#This Row],[COST]],"")</f>
        <v>900000</v>
      </c>
    </row>
    <row r="32" spans="14:20" x14ac:dyDescent="0.25">
      <c r="N32" t="s">
        <v>41</v>
      </c>
      <c r="O32" t="str">
        <f>IFERROR(VLOOKUP(Table30[[#This Row],[HSN CODE]],Product_Data[#All],2,0)," ")</f>
        <v>Cane or Beet Sugar</v>
      </c>
      <c r="P32" t="str">
        <f>IFERROR(VLOOKUP(Table30[[#This Row],[HSN CODE]],Table28[#All],3,0)," ")</f>
        <v>Global Supplies</v>
      </c>
      <c r="R32">
        <v>19</v>
      </c>
      <c r="S32">
        <f>IFERROR(VLOOKUP(Table30[[#This Row],[HSN CODE]],Product_Data[#All],3,0)," ")</f>
        <v>45</v>
      </c>
      <c r="T32">
        <f>IFERROR(Table30[[#This Row],[UNITS]]*Table30[[#This Row],[COST]],"")</f>
        <v>855</v>
      </c>
    </row>
    <row r="33" spans="2:28" x14ac:dyDescent="0.25">
      <c r="O33" t="str">
        <f>IFERROR(VLOOKUP(Table30[[#This Row],[HSN CODE]],Product_Data[#All],2,0)," ")</f>
        <v xml:space="preserve"> </v>
      </c>
      <c r="P33" t="str">
        <f>IFERROR(VLOOKUP(Table30[[#This Row],[HSN CODE]],Table28[#All],3,0)," ")</f>
        <v xml:space="preserve"> </v>
      </c>
      <c r="S33" t="str">
        <f>IFERROR(VLOOKUP(Table30[[#This Row],[HSN CODE]],Product_Data[#All],3,0)," ")</f>
        <v xml:space="preserve"> </v>
      </c>
      <c r="T33" t="str">
        <f>IFERROR(Table30[[#This Row],[UNITS]]*Table30[[#This Row],[COST]],"")</f>
        <v/>
      </c>
    </row>
    <row r="35" spans="2:28" x14ac:dyDescent="0.25"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</row>
    <row r="36" spans="2:28" x14ac:dyDescent="0.25"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</row>
    <row r="37" spans="2:28" x14ac:dyDescent="0.25"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</row>
    <row r="38" spans="2:28" x14ac:dyDescent="0.25"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</row>
    <row r="39" spans="2:28" x14ac:dyDescent="0.25"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</row>
  </sheetData>
  <mergeCells count="1">
    <mergeCell ref="N14:T16"/>
  </mergeCells>
  <phoneticPr fontId="12" type="noConversion"/>
  <dataValidations count="1">
    <dataValidation type="list" allowBlank="1" showInputMessage="1" showErrorMessage="1" sqref="N18:N32" xr:uid="{9F406414-FD45-449B-85AF-8E9EC8A8E296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F82-8029-4E9F-A251-93B3E6C83BF4}">
  <dimension ref="I1:AA30"/>
  <sheetViews>
    <sheetView showGridLines="0" zoomScale="95" zoomScaleNormal="95" workbookViewId="0"/>
  </sheetViews>
  <sheetFormatPr defaultRowHeight="15" x14ac:dyDescent="0.25"/>
  <cols>
    <col min="5" max="5" width="9.140625" customWidth="1"/>
    <col min="8" max="8" width="9.140625" customWidth="1"/>
    <col min="9" max="9" width="13.5703125" style="11" bestFit="1" customWidth="1"/>
    <col min="10" max="10" width="20.7109375" style="11" customWidth="1"/>
    <col min="11" max="11" width="11" style="11" bestFit="1" customWidth="1"/>
    <col min="12" max="12" width="30.140625" style="11" customWidth="1"/>
    <col min="13" max="13" width="16.7109375" style="11" customWidth="1"/>
    <col min="14" max="14" width="21.7109375" style="11" bestFit="1" customWidth="1"/>
    <col min="15" max="15" width="10.7109375" style="11" customWidth="1"/>
    <col min="16" max="16" width="10.5703125" style="11" customWidth="1"/>
    <col min="17" max="17" width="11.42578125" style="11" customWidth="1"/>
    <col min="22" max="22" width="9.140625" customWidth="1"/>
    <col min="24" max="24" width="0" hidden="1" customWidth="1"/>
    <col min="25" max="25" width="1.28515625" hidden="1" customWidth="1"/>
    <col min="26" max="26" width="0.7109375" hidden="1" customWidth="1"/>
    <col min="27" max="27" width="9.140625" hidden="1" customWidth="1"/>
    <col min="28" max="30" width="0" hidden="1" customWidth="1"/>
  </cols>
  <sheetData>
    <row r="1" spans="9:17" s="1" customFormat="1" x14ac:dyDescent="0.25">
      <c r="I1" s="38"/>
      <c r="J1" s="38"/>
      <c r="K1" s="38"/>
      <c r="L1" s="38"/>
      <c r="M1" s="38"/>
      <c r="N1" s="38"/>
      <c r="O1" s="38"/>
      <c r="P1" s="38"/>
      <c r="Q1" s="38"/>
    </row>
    <row r="2" spans="9:17" s="1" customFormat="1" x14ac:dyDescent="0.25">
      <c r="I2" s="38"/>
      <c r="J2" s="38"/>
      <c r="K2" s="38"/>
      <c r="L2" s="38"/>
      <c r="M2" s="38"/>
      <c r="N2" s="38"/>
      <c r="O2" s="38"/>
      <c r="P2" s="38"/>
      <c r="Q2" s="38"/>
    </row>
    <row r="3" spans="9:17" s="1" customFormat="1" x14ac:dyDescent="0.25">
      <c r="I3" s="38"/>
      <c r="J3" s="38"/>
      <c r="K3" s="38"/>
      <c r="L3" s="38"/>
      <c r="M3" s="38"/>
      <c r="N3" s="38"/>
      <c r="O3" s="38"/>
      <c r="P3" s="38"/>
      <c r="Q3" s="38"/>
    </row>
    <row r="4" spans="9:17" s="1" customFormat="1" x14ac:dyDescent="0.25">
      <c r="I4" s="38"/>
      <c r="J4" s="38"/>
      <c r="K4" s="38"/>
      <c r="L4" s="38"/>
      <c r="M4" s="38"/>
      <c r="N4" s="38"/>
      <c r="O4" s="38"/>
      <c r="P4" s="38"/>
      <c r="Q4" s="38"/>
    </row>
    <row r="5" spans="9:17" s="1" customFormat="1" x14ac:dyDescent="0.25">
      <c r="I5" s="38"/>
      <c r="J5" s="38"/>
      <c r="K5" s="38"/>
      <c r="L5" s="38"/>
      <c r="M5" s="38"/>
      <c r="N5" s="38"/>
      <c r="O5" s="38"/>
      <c r="P5" s="38"/>
      <c r="Q5" s="38"/>
    </row>
    <row r="6" spans="9:17" s="1" customFormat="1" x14ac:dyDescent="0.25">
      <c r="I6" s="38"/>
      <c r="J6" s="38"/>
      <c r="K6" s="38"/>
      <c r="L6" s="38"/>
      <c r="M6" s="38"/>
      <c r="N6" s="38"/>
      <c r="O6" s="38"/>
      <c r="P6" s="38"/>
      <c r="Q6" s="38"/>
    </row>
    <row r="7" spans="9:17" s="1" customFormat="1" x14ac:dyDescent="0.25">
      <c r="I7" s="38"/>
      <c r="J7" s="38"/>
      <c r="K7" s="38"/>
      <c r="L7" s="38"/>
      <c r="M7" s="38"/>
      <c r="N7" s="38"/>
      <c r="O7" s="38"/>
      <c r="P7" s="38"/>
      <c r="Q7" s="38"/>
    </row>
    <row r="8" spans="9:17" s="1" customFormat="1" x14ac:dyDescent="0.25">
      <c r="I8" s="38"/>
      <c r="J8" s="38"/>
      <c r="K8" s="38"/>
      <c r="L8" s="38"/>
      <c r="M8" s="38"/>
      <c r="N8" s="38"/>
      <c r="O8" s="38"/>
      <c r="P8" s="38"/>
      <c r="Q8" s="38"/>
    </row>
    <row r="9" spans="9:17" s="1" customFormat="1" x14ac:dyDescent="0.25">
      <c r="I9" s="38"/>
      <c r="J9" s="38"/>
      <c r="K9" s="38"/>
      <c r="L9" s="38"/>
      <c r="M9" s="38"/>
      <c r="N9" s="38"/>
      <c r="O9" s="38"/>
      <c r="P9" s="38"/>
      <c r="Q9" s="38"/>
    </row>
    <row r="10" spans="9:17" s="1" customFormat="1" x14ac:dyDescent="0.25">
      <c r="I10" s="38"/>
      <c r="J10" s="38"/>
      <c r="K10" s="38"/>
      <c r="L10" s="38"/>
      <c r="M10" s="38"/>
      <c r="N10" s="38"/>
      <c r="O10" s="38"/>
      <c r="P10" s="38"/>
      <c r="Q10" s="38"/>
    </row>
    <row r="11" spans="9:17" s="1" customFormat="1" x14ac:dyDescent="0.25">
      <c r="I11" s="38"/>
      <c r="J11" s="38"/>
      <c r="K11" s="38"/>
      <c r="L11" s="38"/>
      <c r="M11" s="38"/>
      <c r="N11" s="38"/>
      <c r="O11" s="38"/>
      <c r="P11" s="38"/>
      <c r="Q11" s="38"/>
    </row>
    <row r="14" spans="9:17" ht="15" customHeight="1" x14ac:dyDescent="0.25">
      <c r="I14" s="94" t="s">
        <v>101</v>
      </c>
      <c r="J14" s="95"/>
      <c r="K14" s="95"/>
      <c r="L14" s="95"/>
      <c r="M14" s="95"/>
      <c r="N14" s="95"/>
      <c r="O14" s="95"/>
      <c r="P14" s="95"/>
      <c r="Q14" s="96"/>
    </row>
    <row r="15" spans="9:17" ht="15" customHeight="1" x14ac:dyDescent="0.25">
      <c r="I15" s="97"/>
      <c r="J15" s="98"/>
      <c r="K15" s="98"/>
      <c r="L15" s="98"/>
      <c r="M15" s="98"/>
      <c r="N15" s="98"/>
      <c r="O15" s="98"/>
      <c r="P15" s="98"/>
      <c r="Q15" s="99"/>
    </row>
    <row r="16" spans="9:17" ht="15" customHeight="1" x14ac:dyDescent="0.25">
      <c r="I16" s="100"/>
      <c r="J16" s="101"/>
      <c r="K16" s="101"/>
      <c r="L16" s="101"/>
      <c r="M16" s="101"/>
      <c r="N16" s="101"/>
      <c r="O16" s="101"/>
      <c r="P16" s="101"/>
      <c r="Q16" s="102"/>
    </row>
    <row r="17" spans="9:17" ht="15.75" x14ac:dyDescent="0.25">
      <c r="I17" s="39" t="s">
        <v>0</v>
      </c>
      <c r="J17" s="40" t="s">
        <v>95</v>
      </c>
      <c r="K17" s="40" t="s">
        <v>26</v>
      </c>
      <c r="L17" s="40" t="s">
        <v>27</v>
      </c>
      <c r="M17" s="40" t="s">
        <v>96</v>
      </c>
      <c r="N17" s="40" t="s">
        <v>97</v>
      </c>
      <c r="O17" s="40" t="s">
        <v>98</v>
      </c>
      <c r="P17" s="40" t="s">
        <v>99</v>
      </c>
      <c r="Q17" s="41" t="s">
        <v>100</v>
      </c>
    </row>
    <row r="18" spans="9:17" x14ac:dyDescent="0.25">
      <c r="I18" s="11">
        <v>100</v>
      </c>
      <c r="J18" s="11" t="str">
        <f>IFERROR(VLOOKUP(Table1[[#This Row],[Customer_ID]],Customers_Data[#All],2,0)," ")</f>
        <v>Harsh</v>
      </c>
      <c r="K18" s="11" t="s">
        <v>49</v>
      </c>
      <c r="L18" s="11" t="str">
        <f>IFERROR(VLOOKUP(Table1[[#This Row],[HSN CODE]],Product_Data[#All],2,0)," ")</f>
        <v>Motor Cars and Vehicles</v>
      </c>
      <c r="N18" s="11">
        <f>VLOOKUP(Table1[[#This Row],[HSN CODE]],Table2[],6,0)</f>
        <v>0</v>
      </c>
      <c r="O18" s="11">
        <v>18</v>
      </c>
      <c r="P18" s="11">
        <f>IFERROR(VLOOKUP(Table1[[#This Row],[HSN CODE]],Product_Data[#All],4,0)," ")</f>
        <v>900000</v>
      </c>
      <c r="Q18" s="11">
        <f>IFERROR(Table1[[#This Row],[Units]]*Table1[[#This Row],[Price]]," ")</f>
        <v>16200000</v>
      </c>
    </row>
    <row r="19" spans="9:17" x14ac:dyDescent="0.25">
      <c r="J19" s="11" t="str">
        <f>IFERROR(VLOOKUP(Table1[[#This Row],[Customer_ID]],Customers_Data[#All],2,0)," ")</f>
        <v xml:space="preserve"> </v>
      </c>
      <c r="L19" s="11" t="str">
        <f>IFERROR(VLOOKUP(Table1[[#This Row],[HSN CODE]],Product_Data[#All],2,0)," ")</f>
        <v xml:space="preserve"> </v>
      </c>
      <c r="N19" s="11">
        <f>VLOOKUP(Table1[[#This Row],[HSN CODE]],Table2[],6,0)</f>
        <v>0</v>
      </c>
      <c r="P19" s="11" t="str">
        <f>IFERROR(VLOOKUP(Table1[[#This Row],[HSN CODE]],Product_Data[#All],4,0)," ")</f>
        <v xml:space="preserve"> </v>
      </c>
      <c r="Q19" s="11" t="str">
        <f>IFERROR(Table1[[#This Row],[Units]]*Table1[[#This Row],[Price]]," ")</f>
        <v xml:space="preserve"> </v>
      </c>
    </row>
    <row r="20" spans="9:17" x14ac:dyDescent="0.25">
      <c r="J20" s="11" t="str">
        <f>IFERROR(VLOOKUP(Table1[[#This Row],[Customer_ID]],Customers_Data[#All],2,0)," ")</f>
        <v xml:space="preserve"> </v>
      </c>
      <c r="L20" s="11" t="str">
        <f>IFERROR(VLOOKUP(Table1[[#This Row],[HSN CODE]],Product_Data[#All],2,0)," ")</f>
        <v xml:space="preserve"> </v>
      </c>
      <c r="N20" s="11">
        <f>VLOOKUP(Table1[[#This Row],[HSN CODE]],Table2[],6,0)</f>
        <v>0</v>
      </c>
      <c r="P20" s="11" t="str">
        <f>IFERROR(VLOOKUP(Table1[[#This Row],[HSN CODE]],Product_Data[#All],4,0)," ")</f>
        <v xml:space="preserve"> </v>
      </c>
      <c r="Q20" s="11" t="str">
        <f>IFERROR(Table1[[#This Row],[Units]]*Table1[[#This Row],[Price]]," ")</f>
        <v xml:space="preserve"> </v>
      </c>
    </row>
    <row r="21" spans="9:17" x14ac:dyDescent="0.25">
      <c r="I21" s="11">
        <v>101</v>
      </c>
      <c r="J21" s="11" t="str">
        <f>IFERROR(VLOOKUP(Table1[[#This Row],[Customer_ID]],Customers_Data[#All],2,0)," ")</f>
        <v>Raj</v>
      </c>
      <c r="K21" s="11" t="s">
        <v>46</v>
      </c>
      <c r="L21" s="11" t="str">
        <f>IFERROR(VLOOKUP(Table1[[#This Row],[HSN CODE]],Product_Data[#All],2,0)," ")</f>
        <v>Woven Fabrics of Silk</v>
      </c>
      <c r="N21" s="11">
        <f>VLOOKUP(Table1[[#This Row],[HSN CODE]],Table2[],6,0)</f>
        <v>37</v>
      </c>
      <c r="O21" s="11">
        <v>6</v>
      </c>
      <c r="P21" s="11">
        <f>IFERROR(VLOOKUP(Table1[[#This Row],[HSN CODE]],Product_Data[#All],4,0)," ")</f>
        <v>700</v>
      </c>
      <c r="Q21" s="11">
        <f>IFERROR(Table1[[#This Row],[Units]]*Table1[[#This Row],[Price]]," ")</f>
        <v>4200</v>
      </c>
    </row>
    <row r="22" spans="9:17" x14ac:dyDescent="0.25">
      <c r="I22" s="11">
        <v>103</v>
      </c>
      <c r="J22" s="11" t="str">
        <f>IFERROR(VLOOKUP(Table1[[#This Row],[Customer_ID]],Customers_Data[#All],2,0)," ")</f>
        <v>Mukesh</v>
      </c>
      <c r="K22" s="11" t="s">
        <v>43</v>
      </c>
      <c r="L22" s="11" t="str">
        <f>IFERROR(VLOOKUP(Table1[[#This Row],[HSN CODE]],Product_Data[#All],2,0)," ")</f>
        <v>Clays (Kaolin and Other Clays)</v>
      </c>
      <c r="N22" s="11">
        <f>VLOOKUP(Table1[[#This Row],[HSN CODE]],Table2[],6,0)</f>
        <v>11</v>
      </c>
      <c r="O22" s="11">
        <v>1</v>
      </c>
      <c r="P22" s="11">
        <f>IFERROR(VLOOKUP(Table1[[#This Row],[HSN CODE]],Product_Data[#All],4,0)," ")</f>
        <v>35</v>
      </c>
      <c r="Q22" s="11">
        <f>IFERROR(Table1[[#This Row],[Units]]*Table1[[#This Row],[Price]]," ")</f>
        <v>35</v>
      </c>
    </row>
    <row r="23" spans="9:17" x14ac:dyDescent="0.25">
      <c r="I23" s="11">
        <v>104</v>
      </c>
      <c r="J23" s="11" t="str">
        <f>IFERROR(VLOOKUP(Table1[[#This Row],[Customer_ID]],Customers_Data[#All],2,0)," ")</f>
        <v>Jeet</v>
      </c>
      <c r="K23" s="11" t="s">
        <v>44</v>
      </c>
      <c r="L23" s="11" t="str">
        <f>IFERROR(VLOOKUP(Table1[[#This Row],[HSN CODE]],Product_Data[#All],2,0)," ")</f>
        <v>Pharmaceutical Medicines</v>
      </c>
      <c r="N23" s="11">
        <f>VLOOKUP(Table1[[#This Row],[HSN CODE]],Table2[],6,0)</f>
        <v>15</v>
      </c>
      <c r="O23" s="11">
        <v>3</v>
      </c>
      <c r="P23" s="11">
        <f>IFERROR(VLOOKUP(Table1[[#This Row],[HSN CODE]],Product_Data[#All],4,0)," ")</f>
        <v>200</v>
      </c>
      <c r="Q23" s="11">
        <f>IFERROR(Table1[[#This Row],[Units]]*Table1[[#This Row],[Price]]," ")</f>
        <v>600</v>
      </c>
    </row>
    <row r="24" spans="9:17" x14ac:dyDescent="0.25">
      <c r="I24" s="11">
        <v>108</v>
      </c>
      <c r="J24" s="11" t="str">
        <f>IFERROR(VLOOKUP(Table1[[#This Row],[Customer_ID]],Customers_Data[#All],2,0)," ")</f>
        <v>HarshV</v>
      </c>
      <c r="K24" s="11" t="s">
        <v>48</v>
      </c>
      <c r="L24" s="11" t="str">
        <f>IFERROR(VLOOKUP(Table1[[#This Row],[HSN CODE]],Product_Data[#All],2,0)," ")</f>
        <v>Diesel Engines</v>
      </c>
      <c r="N24" s="11">
        <f>VLOOKUP(Table1[[#This Row],[HSN CODE]],Table2[],6,0)</f>
        <v>20</v>
      </c>
      <c r="O24" s="11">
        <v>5</v>
      </c>
      <c r="P24" s="11">
        <f>IFERROR(VLOOKUP(Table1[[#This Row],[HSN CODE]],Product_Data[#All],4,0)," ")</f>
        <v>60000</v>
      </c>
      <c r="Q24" s="11">
        <f>IFERROR(Table1[[#This Row],[Units]]*Table1[[#This Row],[Price]]," ")</f>
        <v>300000</v>
      </c>
    </row>
    <row r="25" spans="9:17" x14ac:dyDescent="0.25">
      <c r="I25" s="11">
        <v>105</v>
      </c>
      <c r="J25" s="11" t="str">
        <f>IFERROR(VLOOKUP(Table1[[#This Row],[Customer_ID]],Customers_Data[#All],2,0)," ")</f>
        <v>Rajesh</v>
      </c>
      <c r="K25" s="11" t="s">
        <v>108</v>
      </c>
      <c r="L25" s="11" t="str">
        <f>IFERROR(VLOOKUP(Table1[[#This Row],[HSN CODE]],Product_Data[#All],2,0)," ")</f>
        <v>Chocolate</v>
      </c>
      <c r="N25" s="11">
        <f>VLOOKUP(Table1[[#This Row],[HSN CODE]],Table2[],6,0)</f>
        <v>2</v>
      </c>
      <c r="O25" s="11">
        <v>16</v>
      </c>
      <c r="P25" s="11">
        <f>IFERROR(VLOOKUP(Table1[[#This Row],[HSN CODE]],Product_Data[#All],4,0)," ")</f>
        <v>100</v>
      </c>
      <c r="Q25" s="11">
        <f>IFERROR(Table1[[#This Row],[Units]]*Table1[[#This Row],[Price]]," ")</f>
        <v>1600</v>
      </c>
    </row>
    <row r="26" spans="9:17" x14ac:dyDescent="0.25">
      <c r="I26" s="11">
        <v>103</v>
      </c>
      <c r="J26" s="11" t="str">
        <f>IFERROR(VLOOKUP(Table1[[#This Row],[Customer_ID]],Customers_Data[#All],2,0)," ")</f>
        <v>Mukesh</v>
      </c>
      <c r="K26" s="11" t="s">
        <v>41</v>
      </c>
      <c r="L26" s="11" t="str">
        <f>IFERROR(VLOOKUP(Table1[[#This Row],[HSN CODE]],Product_Data[#All],2,0)," ")</f>
        <v>Cane or Beet Sugar</v>
      </c>
      <c r="N26" s="11">
        <f>VLOOKUP(Table1[[#This Row],[HSN CODE]],Table2[],6,0)</f>
        <v>32</v>
      </c>
      <c r="O26" s="11">
        <v>2</v>
      </c>
      <c r="P26" s="11">
        <f>IFERROR(VLOOKUP(Table1[[#This Row],[HSN CODE]],Product_Data[#All],4,0)," ")</f>
        <v>55</v>
      </c>
      <c r="Q26" s="11">
        <f>IFERROR(Table1[[#This Row],[Units]]*Table1[[#This Row],[Price]]," ")</f>
        <v>110</v>
      </c>
    </row>
    <row r="27" spans="9:17" x14ac:dyDescent="0.25">
      <c r="J27" s="11" t="str">
        <f>IFERROR(VLOOKUP(Table1[[#This Row],[Customer_ID]],Customers_Data[#All],2,0)," ")</f>
        <v xml:space="preserve"> </v>
      </c>
      <c r="L27" s="11" t="str">
        <f>IFERROR(VLOOKUP(Table1[[#This Row],[HSN CODE]],Product_Data[#All],2,0)," ")</f>
        <v xml:space="preserve"> </v>
      </c>
      <c r="N27" s="11">
        <f>VLOOKUP(Table1[[#This Row],[HSN CODE]],Table2[],6,0)</f>
        <v>0</v>
      </c>
      <c r="O27" s="11">
        <v>0</v>
      </c>
      <c r="P27" s="11" t="str">
        <f>IFERROR(VLOOKUP(Table1[[#This Row],[HSN CODE]],Product_Data[#All],4,0)," ")</f>
        <v xml:space="preserve"> </v>
      </c>
      <c r="Q27" s="11" t="str">
        <f>IFERROR(Table1[[#This Row],[Units]]*Table1[[#This Row],[Price]]," ")</f>
        <v xml:space="preserve"> </v>
      </c>
    </row>
    <row r="28" spans="9:17" x14ac:dyDescent="0.25">
      <c r="I28" s="11">
        <v>106</v>
      </c>
      <c r="J28" s="11" t="str">
        <f>IFERROR(VLOOKUP(Table1[[#This Row],[Customer_ID]],Customers_Data[#All],2,0)," ")</f>
        <v>Veer</v>
      </c>
      <c r="K28" s="11" t="s">
        <v>48</v>
      </c>
      <c r="L28" s="11" t="str">
        <f>IFERROR(VLOOKUP(Table1[[#This Row],[HSN CODE]],Product_Data[#All],2,0)," ")</f>
        <v>Diesel Engines</v>
      </c>
      <c r="N28" s="11">
        <f>VLOOKUP(Table1[[#This Row],[HSN CODE]],Table2[],6,0)</f>
        <v>20</v>
      </c>
      <c r="O28" s="11">
        <v>1</v>
      </c>
      <c r="P28" s="11">
        <f>IFERROR(VLOOKUP(Table1[[#This Row],[HSN CODE]],Product_Data[#All],4,0)," ")</f>
        <v>60000</v>
      </c>
      <c r="Q28" s="11">
        <f>IFERROR(Table1[[#This Row],[Units]]*Table1[[#This Row],[Price]]," ")</f>
        <v>60000</v>
      </c>
    </row>
    <row r="29" spans="9:17" x14ac:dyDescent="0.25">
      <c r="J29" s="11" t="str">
        <f>IFERROR(VLOOKUP(Table1[[#This Row],[Customer_ID]],Customers_Data[#All],2,0)," ")</f>
        <v xml:space="preserve"> </v>
      </c>
      <c r="L29" s="11" t="str">
        <f>IFERROR(VLOOKUP(Table1[[#This Row],[HSN CODE]],Product_Data[#All],2,0)," ")</f>
        <v xml:space="preserve"> </v>
      </c>
      <c r="N29" s="11">
        <f>VLOOKUP(Table1[[#This Row],[HSN CODE]],Table2[],6,0)</f>
        <v>0</v>
      </c>
      <c r="P29" s="11" t="str">
        <f>IFERROR(VLOOKUP(Table1[[#This Row],[HSN CODE]],Product_Data[#All],4,0)," ")</f>
        <v xml:space="preserve"> </v>
      </c>
      <c r="Q29" s="11" t="str">
        <f>IFERROR(Table1[[#This Row],[Units]]*Table1[[#This Row],[Price]]," ")</f>
        <v xml:space="preserve"> </v>
      </c>
    </row>
    <row r="30" spans="9:17" x14ac:dyDescent="0.25">
      <c r="J30" s="11" t="str">
        <f>IFERROR(VLOOKUP(Table1[[#This Row],[Customer_ID]],Customers_Data[#All],2,0)," ")</f>
        <v xml:space="preserve"> </v>
      </c>
      <c r="L30" s="11" t="str">
        <f>IFERROR(VLOOKUP(Table1[[#This Row],[HSN CODE]],Product_Data[#All],2,0)," ")</f>
        <v xml:space="preserve"> </v>
      </c>
      <c r="N30" s="11">
        <f>VLOOKUP(Table1[[#This Row],[HSN CODE]],Table2[],6,0)</f>
        <v>0</v>
      </c>
      <c r="P30" s="11" t="str">
        <f>IFERROR(VLOOKUP(Table1[[#This Row],[HSN CODE]],Product_Data[#All],4,0)," ")</f>
        <v xml:space="preserve"> </v>
      </c>
      <c r="Q30" s="11" t="str">
        <f>IFERROR(Table1[[#This Row],[Units]]*Table1[[#This Row],[Price]]," ")</f>
        <v xml:space="preserve"> </v>
      </c>
    </row>
  </sheetData>
  <mergeCells count="1">
    <mergeCell ref="I14:Q16"/>
  </mergeCells>
  <dataValidations count="2">
    <dataValidation type="list" allowBlank="1" showInputMessage="1" showErrorMessage="1" sqref="I18:I30" xr:uid="{0986EF98-970A-4DCD-A460-7C731FE8C42B}">
      <formula1>cid</formula1>
    </dataValidation>
    <dataValidation type="list" allowBlank="1" showInputMessage="1" showErrorMessage="1" sqref="K18:K30" xr:uid="{57EE1543-EF4C-4D95-8ACE-0832B9DCD43C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9797-D5B0-47C3-996E-8F996656D69F}">
  <dimension ref="J1:V32"/>
  <sheetViews>
    <sheetView showGridLines="0" zoomScale="96" zoomScaleNormal="100" workbookViewId="0"/>
  </sheetViews>
  <sheetFormatPr defaultRowHeight="15" x14ac:dyDescent="0.25"/>
  <cols>
    <col min="4" max="7" width="0" hidden="1" customWidth="1"/>
    <col min="11" max="11" width="11.85546875" style="11" customWidth="1"/>
    <col min="12" max="12" width="30.140625" style="11" customWidth="1"/>
    <col min="13" max="13" width="12.7109375" style="11" customWidth="1"/>
    <col min="14" max="14" width="16" style="11" customWidth="1"/>
    <col min="15" max="15" width="11.5703125" style="11" customWidth="1"/>
    <col min="16" max="16" width="19.28515625" style="11" bestFit="1" customWidth="1"/>
    <col min="17" max="17" width="15.42578125" style="11" customWidth="1"/>
    <col min="18" max="18" width="6.28515625" customWidth="1"/>
    <col min="19" max="19" width="62.5703125" customWidth="1"/>
    <col min="20" max="20" width="9.140625" customWidth="1"/>
    <col min="22" max="22" width="62.85546875" bestFit="1" customWidth="1"/>
  </cols>
  <sheetData>
    <row r="1" spans="10:22" s="1" customFormat="1" x14ac:dyDescent="0.25">
      <c r="K1" s="38"/>
      <c r="L1" s="38"/>
      <c r="M1" s="38"/>
      <c r="N1" s="38"/>
      <c r="O1" s="38"/>
      <c r="P1" s="38"/>
      <c r="Q1" s="38"/>
    </row>
    <row r="2" spans="10:22" s="1" customFormat="1" x14ac:dyDescent="0.25">
      <c r="K2" s="38"/>
      <c r="L2" s="38"/>
      <c r="M2" s="38"/>
      <c r="N2" s="38"/>
      <c r="O2" s="38"/>
      <c r="P2" s="38"/>
      <c r="Q2" s="38"/>
    </row>
    <row r="3" spans="10:22" s="1" customFormat="1" x14ac:dyDescent="0.25">
      <c r="K3" s="38"/>
      <c r="L3" s="38"/>
      <c r="M3" s="38"/>
      <c r="N3" s="38"/>
      <c r="O3" s="38"/>
      <c r="P3" s="38"/>
      <c r="Q3" s="38"/>
    </row>
    <row r="4" spans="10:22" s="1" customFormat="1" x14ac:dyDescent="0.25">
      <c r="K4" s="38"/>
      <c r="L4" s="38"/>
      <c r="M4" s="38"/>
      <c r="N4" s="38"/>
      <c r="O4" s="38"/>
      <c r="P4" s="38"/>
      <c r="Q4" s="38"/>
    </row>
    <row r="5" spans="10:22" s="1" customFormat="1" x14ac:dyDescent="0.25">
      <c r="K5" s="38"/>
      <c r="L5" s="38"/>
      <c r="M5" s="38"/>
      <c r="N5" s="38"/>
      <c r="O5" s="38"/>
      <c r="P5" s="38"/>
      <c r="Q5" s="38"/>
    </row>
    <row r="6" spans="10:22" s="1" customFormat="1" x14ac:dyDescent="0.25">
      <c r="K6" s="38"/>
      <c r="L6" s="38"/>
      <c r="M6" s="38"/>
      <c r="N6" s="38"/>
      <c r="O6" s="38"/>
      <c r="P6" s="38"/>
      <c r="Q6" s="38"/>
    </row>
    <row r="7" spans="10:22" s="1" customFormat="1" x14ac:dyDescent="0.25">
      <c r="K7" s="38"/>
      <c r="L7" s="38"/>
      <c r="M7" s="38"/>
      <c r="N7" s="38"/>
      <c r="O7" s="38"/>
      <c r="P7" s="38"/>
      <c r="Q7" s="38"/>
    </row>
    <row r="8" spans="10:22" s="1" customFormat="1" x14ac:dyDescent="0.25">
      <c r="K8" s="38"/>
      <c r="L8" s="38"/>
      <c r="M8" s="38"/>
      <c r="N8" s="38"/>
      <c r="O8" s="38"/>
      <c r="P8" s="38"/>
      <c r="Q8" s="38"/>
    </row>
    <row r="9" spans="10:22" s="1" customFormat="1" x14ac:dyDescent="0.25">
      <c r="K9" s="38"/>
      <c r="L9" s="38"/>
      <c r="M9" s="38"/>
      <c r="N9" s="38"/>
      <c r="O9" s="38"/>
      <c r="P9" s="38"/>
      <c r="Q9" s="38"/>
    </row>
    <row r="10" spans="10:22" s="1" customFormat="1" x14ac:dyDescent="0.25">
      <c r="K10" s="38"/>
      <c r="L10" s="38"/>
      <c r="M10" s="38"/>
      <c r="N10" s="38"/>
      <c r="O10" s="38"/>
      <c r="P10" s="38"/>
      <c r="Q10" s="38"/>
    </row>
    <row r="11" spans="10:22" s="1" customFormat="1" x14ac:dyDescent="0.25">
      <c r="K11" s="38"/>
      <c r="L11" s="38"/>
      <c r="M11" s="38"/>
      <c r="N11" s="38"/>
      <c r="O11" s="38"/>
      <c r="P11" s="38"/>
      <c r="Q11" s="38"/>
    </row>
    <row r="14" spans="10:22" ht="15" customHeight="1" x14ac:dyDescent="0.25">
      <c r="K14" s="94" t="s">
        <v>102</v>
      </c>
      <c r="L14" s="95"/>
      <c r="M14" s="95"/>
      <c r="N14" s="95"/>
      <c r="O14" s="95"/>
      <c r="P14" s="95"/>
      <c r="Q14" s="95"/>
      <c r="R14" s="95"/>
      <c r="S14" s="96"/>
      <c r="T14" s="42"/>
      <c r="U14" s="42"/>
      <c r="V14" s="42"/>
    </row>
    <row r="15" spans="10:22" ht="15" customHeight="1" x14ac:dyDescent="0.25">
      <c r="J15" s="42"/>
      <c r="K15" s="97"/>
      <c r="L15" s="98"/>
      <c r="M15" s="98"/>
      <c r="N15" s="98"/>
      <c r="O15" s="98"/>
      <c r="P15" s="98"/>
      <c r="Q15" s="98"/>
      <c r="R15" s="98"/>
      <c r="S15" s="99"/>
      <c r="T15" s="42"/>
      <c r="U15" s="42"/>
      <c r="V15" s="42"/>
    </row>
    <row r="16" spans="10:22" ht="15" customHeight="1" x14ac:dyDescent="0.25">
      <c r="J16" s="42"/>
      <c r="K16" s="100"/>
      <c r="L16" s="101"/>
      <c r="M16" s="101"/>
      <c r="N16" s="101"/>
      <c r="O16" s="101"/>
      <c r="P16" s="101"/>
      <c r="Q16" s="101"/>
      <c r="R16" s="101"/>
      <c r="S16" s="102"/>
      <c r="T16" s="42"/>
      <c r="U16" s="42"/>
      <c r="V16" s="42"/>
    </row>
    <row r="17" spans="11:19" ht="15.75" x14ac:dyDescent="0.25">
      <c r="K17" s="43" t="s">
        <v>26</v>
      </c>
      <c r="L17" s="43" t="s">
        <v>103</v>
      </c>
      <c r="M17" s="43" t="s">
        <v>28</v>
      </c>
      <c r="N17" s="43" t="s">
        <v>104</v>
      </c>
      <c r="O17" s="43" t="s">
        <v>105</v>
      </c>
      <c r="P17" s="43" t="s">
        <v>106</v>
      </c>
      <c r="Q17" s="43" t="s">
        <v>107</v>
      </c>
      <c r="R17" s="58"/>
      <c r="S17" s="56" t="s">
        <v>124</v>
      </c>
    </row>
    <row r="18" spans="11:19" x14ac:dyDescent="0.25">
      <c r="K18" s="11" t="str">
        <f>IFERROR(Products!K17,"")</f>
        <v>N1001</v>
      </c>
      <c r="L18" s="11" t="str">
        <f>IFERROR(Products!L17,"")</f>
        <v>Wheat and Meslin</v>
      </c>
      <c r="M18" s="11">
        <f>IFERROR(Products!M17,"")</f>
        <v>30</v>
      </c>
      <c r="N18" s="11">
        <f>SUMIF(Table30[PRODUCT NAME],Table2[[#This Row],[Product Name ]],Table30[UNITS])</f>
        <v>30</v>
      </c>
      <c r="O18" s="11">
        <f>SUMIF(Table1[Product Name],Table2[[#This Row],[Product Name ]],Table1[Units])</f>
        <v>0</v>
      </c>
      <c r="P18" s="11">
        <f>Table2[[#This Row],[Purchase units]]-Table2[[#This Row],[Sell Units]]</f>
        <v>30</v>
      </c>
      <c r="Q18" s="11">
        <f>Table2[[#This Row],[Cost]]*Table2[[#This Row],[Stocks ]]</f>
        <v>900</v>
      </c>
      <c r="R18" s="59"/>
      <c r="S18" s="55" t="str">
        <f>IFERROR(IF(Table2[[#This Row],[Stocks ]]&lt;5,"📞 " &amp;Table2[[#This Row],[Product Name ]]&amp;" Needs to Reorder! PH "&amp; VLOOKUP(Table2[[#This Row],[HSN CODE]],Table28[#All],4,0),""),"")</f>
        <v/>
      </c>
    </row>
    <row r="19" spans="11:19" x14ac:dyDescent="0.25">
      <c r="K19" s="11" t="str">
        <f>IFERROR(Products!K18,"")</f>
        <v>N1205</v>
      </c>
      <c r="L19" s="11" t="str">
        <f>IFERROR(Products!L18,"")</f>
        <v>Cane or Beet Sugar</v>
      </c>
      <c r="M19" s="11">
        <f>IFERROR(Products!M18,"")</f>
        <v>45</v>
      </c>
      <c r="N19" s="11">
        <f>SUMIF(Table30[PRODUCT NAME],Table2[[#This Row],[Product Name ]],Table30[UNITS])</f>
        <v>34</v>
      </c>
      <c r="O19" s="11">
        <f>SUMIF(Table1[Product Name],Table2[[#This Row],[Product Name ]],Table1[Units])</f>
        <v>2</v>
      </c>
      <c r="P19" s="11">
        <f>Table2[[#This Row],[Purchase units]]-Table2[[#This Row],[Sell Units]]</f>
        <v>32</v>
      </c>
      <c r="Q19" s="11">
        <f>Table2[[#This Row],[Cost]]*Table2[[#This Row],[Stocks ]]</f>
        <v>1440</v>
      </c>
      <c r="R19" s="59"/>
      <c r="S19" s="55" t="str">
        <f>IFERROR(IF(Table2[[#This Row],[Stocks ]]&lt;5,"📞 " &amp;Table2[[#This Row],[Product Name ]]&amp;" Needs to Reorder! PH "&amp; VLOOKUP(Table2[[#This Row],[HSN CODE]],Table28[#All],4,0),""),"")</f>
        <v/>
      </c>
    </row>
    <row r="20" spans="11:19" x14ac:dyDescent="0.25">
      <c r="K20" s="11" t="str">
        <f>IFERROR(Products!K19,"")</f>
        <v>N1350</v>
      </c>
      <c r="L20" s="11" t="str">
        <f>IFERROR(Products!L19,"")</f>
        <v>Mineral and Aerated Water</v>
      </c>
      <c r="M20" s="11">
        <f>IFERROR(Products!M19,"")</f>
        <v>20</v>
      </c>
      <c r="N20" s="11">
        <f>SUMIF(Table30[PRODUCT NAME],Table2[[#This Row],[Product Name ]],Table30[UNITS])</f>
        <v>0</v>
      </c>
      <c r="O20" s="11">
        <f>SUMIF(Table1[Product Name],Table2[[#This Row],[Product Name ]],Table1[Units])</f>
        <v>0</v>
      </c>
      <c r="P20" s="11">
        <f>Table2[[#This Row],[Purchase units]]-Table2[[#This Row],[Sell Units]]</f>
        <v>0</v>
      </c>
      <c r="Q20" s="11">
        <f>Table2[[#This Row],[Cost]]*Table2[[#This Row],[Stocks ]]</f>
        <v>0</v>
      </c>
      <c r="R20" s="59"/>
      <c r="S20" s="55" t="str">
        <f>IFERROR(IF(Table2[[#This Row],[Stocks ]]&lt;5,"📞 " &amp;Table2[[#This Row],[Product Name ]]&amp;" Needs to Reorder! PH "&amp; VLOOKUP(Table2[[#This Row],[HSN CODE]],Table28[#All],4,0),""),"")</f>
        <v>📞 Mineral and Aerated Water Needs to Reorder! PH 8754xxxxxx</v>
      </c>
    </row>
    <row r="21" spans="11:19" x14ac:dyDescent="0.25">
      <c r="K21" s="11" t="str">
        <f>IFERROR(Products!K20,"")</f>
        <v>N1508</v>
      </c>
      <c r="L21" s="11" t="str">
        <f>IFERROR(Products!L20,"")</f>
        <v>Clays (Kaolin and Other Clays)</v>
      </c>
      <c r="M21" s="11">
        <f>IFERROR(Products!M20,"")</f>
        <v>25</v>
      </c>
      <c r="N21" s="11">
        <f>SUMIF(Table30[PRODUCT NAME],Table2[[#This Row],[Product Name ]],Table30[UNITS])</f>
        <v>12</v>
      </c>
      <c r="O21" s="11">
        <f>SUMIF(Table1[Product Name],Table2[[#This Row],[Product Name ]],Table1[Units])</f>
        <v>1</v>
      </c>
      <c r="P21" s="11">
        <f>Table2[[#This Row],[Purchase units]]-Table2[[#This Row],[Sell Units]]</f>
        <v>11</v>
      </c>
      <c r="Q21" s="11">
        <f>Table2[[#This Row],[Cost]]*Table2[[#This Row],[Stocks ]]</f>
        <v>275</v>
      </c>
      <c r="R21" s="59"/>
      <c r="S21" s="55" t="str">
        <f>IFERROR(IF(Table2[[#This Row],[Stocks ]]&lt;5,"📞 " &amp;Table2[[#This Row],[Product Name ]]&amp;" Needs to Reorder! PH "&amp; VLOOKUP(Table2[[#This Row],[HSN CODE]],Table28[#All],4,0),""),"")</f>
        <v/>
      </c>
    </row>
    <row r="22" spans="11:19" x14ac:dyDescent="0.25">
      <c r="K22" s="11" t="str">
        <f>IFERROR(Products!K21,"")</f>
        <v>N2004</v>
      </c>
      <c r="L22" s="11" t="str">
        <f>IFERROR(Products!L21,"")</f>
        <v>Pharmaceutical Medicines</v>
      </c>
      <c r="M22" s="11">
        <f>IFERROR(Products!M21,"")</f>
        <v>150</v>
      </c>
      <c r="N22" s="11">
        <f>SUMIF(Table30[PRODUCT NAME],Table2[[#This Row],[Product Name ]],Table30[UNITS])</f>
        <v>18</v>
      </c>
      <c r="O22" s="11">
        <f>SUMIF(Table1[Product Name],Table2[[#This Row],[Product Name ]],Table1[Units])</f>
        <v>3</v>
      </c>
      <c r="P22" s="11">
        <f>Table2[[#This Row],[Purchase units]]-Table2[[#This Row],[Sell Units]]</f>
        <v>15</v>
      </c>
      <c r="Q22" s="11">
        <f>Table2[[#This Row],[Cost]]*Table2[[#This Row],[Stocks ]]</f>
        <v>2250</v>
      </c>
      <c r="R22" s="59"/>
      <c r="S22" s="55" t="str">
        <f>IFERROR(IF(Table2[[#This Row],[Stocks ]]&lt;5,"📞 " &amp;Table2[[#This Row],[Product Name ]]&amp;" Needs to Reorder! PH "&amp; VLOOKUP(Table2[[#This Row],[HSN CODE]],Table28[#All],4,0),""),"")</f>
        <v/>
      </c>
    </row>
    <row r="23" spans="11:19" x14ac:dyDescent="0.25">
      <c r="K23" s="11" t="str">
        <f>IFERROR(Products!K22,"")</f>
        <v>N2507</v>
      </c>
      <c r="L23" s="11" t="str">
        <f>IFERROR(Products!L22,"")</f>
        <v>New Pneumatic Rubber Tires</v>
      </c>
      <c r="M23" s="11">
        <f>IFERROR(Products!M22,"")</f>
        <v>2500</v>
      </c>
      <c r="N23" s="11">
        <f>SUMIF(Table30[PRODUCT NAME],Table2[[#This Row],[Product Name ]],Table30[UNITS])</f>
        <v>107</v>
      </c>
      <c r="O23" s="11">
        <f>SUMIF(Table1[Product Name],Table2[[#This Row],[Product Name ]],Table1[Units])</f>
        <v>0</v>
      </c>
      <c r="P23" s="11">
        <f>Table2[[#This Row],[Purchase units]]-Table2[[#This Row],[Sell Units]]</f>
        <v>107</v>
      </c>
      <c r="Q23" s="11">
        <f>Table2[[#This Row],[Cost]]*Table2[[#This Row],[Stocks ]]</f>
        <v>267500</v>
      </c>
      <c r="R23" s="59"/>
      <c r="S23" s="55" t="str">
        <f>IFERROR(IF(Table2[[#This Row],[Stocks ]]&lt;5,"📞 " &amp;Table2[[#This Row],[Product Name ]]&amp;" Needs to Reorder! PH "&amp; VLOOKUP(Table2[[#This Row],[HSN CODE]],Table28[#All],4,0),""),"")</f>
        <v/>
      </c>
    </row>
    <row r="24" spans="11:19" x14ac:dyDescent="0.25">
      <c r="K24" s="11" t="str">
        <f>IFERROR(Products!K23,"")</f>
        <v>N3009</v>
      </c>
      <c r="L24" s="11" t="str">
        <f>IFERROR(Products!L23,"")</f>
        <v>Woven Fabrics of Silk</v>
      </c>
      <c r="M24" s="11">
        <f>IFERROR(Products!M23,"")</f>
        <v>500</v>
      </c>
      <c r="N24" s="11">
        <f>SUMIF(Table30[PRODUCT NAME],Table2[[#This Row],[Product Name ]],Table30[UNITS])</f>
        <v>43</v>
      </c>
      <c r="O24" s="11">
        <f>SUMIF(Table1[Product Name],Table2[[#This Row],[Product Name ]],Table1[Units])</f>
        <v>6</v>
      </c>
      <c r="P24" s="11">
        <f>Table2[[#This Row],[Purchase units]]-Table2[[#This Row],[Sell Units]]</f>
        <v>37</v>
      </c>
      <c r="Q24" s="11">
        <f>Table2[[#This Row],[Cost]]*Table2[[#This Row],[Stocks ]]</f>
        <v>18500</v>
      </c>
      <c r="R24" s="59"/>
      <c r="S24" s="55" t="str">
        <f>IFERROR(IF(Table2[[#This Row],[Stocks ]]&lt;5,"📞 " &amp;Table2[[#This Row],[Product Name ]]&amp;" Needs to Reorder! PH "&amp; VLOOKUP(Table2[[#This Row],[HSN CODE]],Table28[#All],4,0),""),"")</f>
        <v/>
      </c>
    </row>
    <row r="25" spans="11:19" x14ac:dyDescent="0.25">
      <c r="K25" s="11" t="str">
        <f>IFERROR(Products!K24,"")</f>
        <v>N4002</v>
      </c>
      <c r="L25" s="11" t="str">
        <f>IFERROR(Products!L24,"")</f>
        <v>Flat-Rolled Iron &amp; Steel</v>
      </c>
      <c r="M25" s="11">
        <f>IFERROR(Products!M24,"")</f>
        <v>60</v>
      </c>
      <c r="N25" s="11">
        <f>SUMIF(Table30[PRODUCT NAME],Table2[[#This Row],[Product Name ]],Table30[UNITS])</f>
        <v>18</v>
      </c>
      <c r="O25" s="11">
        <f>SUMIF(Table1[Product Name],Table2[[#This Row],[Product Name ]],Table1[Units])</f>
        <v>0</v>
      </c>
      <c r="P25" s="11">
        <f>Table2[[#This Row],[Purchase units]]-Table2[[#This Row],[Sell Units]]</f>
        <v>18</v>
      </c>
      <c r="Q25" s="11">
        <f>Table2[[#This Row],[Cost]]*Table2[[#This Row],[Stocks ]]</f>
        <v>1080</v>
      </c>
      <c r="R25" s="59"/>
      <c r="S25" s="55" t="str">
        <f>IFERROR(IF(Table2[[#This Row],[Stocks ]]&lt;5,"📞 " &amp;Table2[[#This Row],[Product Name ]]&amp;" Needs to Reorder! PH "&amp; VLOOKUP(Table2[[#This Row],[HSN CODE]],Table28[#All],4,0),""),"")</f>
        <v/>
      </c>
    </row>
    <row r="26" spans="11:19" x14ac:dyDescent="0.25">
      <c r="K26" s="11" t="str">
        <f>IFERROR(Products!K25,"")</f>
        <v>N5006</v>
      </c>
      <c r="L26" s="11" t="str">
        <f>IFERROR(Products!L25,"")</f>
        <v>Diesel Engines</v>
      </c>
      <c r="M26" s="11">
        <f>IFERROR(Products!M25,"")</f>
        <v>50000</v>
      </c>
      <c r="N26" s="11">
        <f>SUMIF(Table30[PRODUCT NAME],Table2[[#This Row],[Product Name ]],Table30[UNITS])</f>
        <v>26</v>
      </c>
      <c r="O26" s="11">
        <f>SUMIF(Table1[Product Name],Table2[[#This Row],[Product Name ]],Table1[Units])</f>
        <v>6</v>
      </c>
      <c r="P26" s="11">
        <f>Table2[[#This Row],[Purchase units]]-Table2[[#This Row],[Sell Units]]</f>
        <v>20</v>
      </c>
      <c r="Q26" s="11">
        <f>Table2[[#This Row],[Cost]]*Table2[[#This Row],[Stocks ]]</f>
        <v>1000000</v>
      </c>
      <c r="R26" s="59"/>
      <c r="S26" s="55" t="str">
        <f>IFERROR(IF(Table2[[#This Row],[Stocks ]]&lt;5,"📞 " &amp;Table2[[#This Row],[Product Name ]]&amp;" Needs to Reorder! PH "&amp; VLOOKUP(Table2[[#This Row],[HSN CODE]],Table28[#All],4,0),""),"")</f>
        <v/>
      </c>
    </row>
    <row r="27" spans="11:19" x14ac:dyDescent="0.25">
      <c r="K27" s="11" t="str">
        <f>IFERROR(Products!K26,"")</f>
        <v>N7503</v>
      </c>
      <c r="L27" s="11" t="str">
        <f>IFERROR(Products!L26,"")</f>
        <v>Motor Cars and Vehicles</v>
      </c>
      <c r="M27" s="11">
        <f>IFERROR(Products!M26,"")</f>
        <v>800000</v>
      </c>
      <c r="N27" s="11">
        <f>SUMIF(Table30[PRODUCT NAME],Table2[[#This Row],[Product Name ]],Table30[UNITS])</f>
        <v>18</v>
      </c>
      <c r="O27" s="11">
        <f>SUMIF(Table1[Product Name],Table2[[#This Row],[Product Name ]],Table1[Units])</f>
        <v>18</v>
      </c>
      <c r="P27" s="11">
        <f>Table2[[#This Row],[Purchase units]]-Table2[[#This Row],[Sell Units]]</f>
        <v>0</v>
      </c>
      <c r="Q27" s="11">
        <f>Table2[[#This Row],[Cost]]*Table2[[#This Row],[Stocks ]]</f>
        <v>0</v>
      </c>
      <c r="R27" s="59"/>
      <c r="S27" s="55" t="str">
        <f>IFERROR(IF(Table2[[#This Row],[Stocks ]]&lt;5,"📞 " &amp;Table2[[#This Row],[Product Name ]]&amp;" Needs to Reorder! PH "&amp; VLOOKUP(Table2[[#This Row],[HSN CODE]],Table28[#All],4,0),""),"")</f>
        <v>📞 Motor Cars and Vehicles Needs to Reorder! PH 8123xxxxxx</v>
      </c>
    </row>
    <row r="28" spans="11:19" x14ac:dyDescent="0.25">
      <c r="K28" s="11" t="str">
        <f>IFERROR(Products!K27,"")</f>
        <v>N7779</v>
      </c>
      <c r="L28" s="11" t="str">
        <f>IFERROR(Products!L27,"")</f>
        <v>Chocolate</v>
      </c>
      <c r="M28" s="11">
        <f>IFERROR(Products!M27,"")</f>
        <v>85</v>
      </c>
      <c r="N28" s="11">
        <f>SUMIF(Table30[PRODUCT NAME],Table2[[#This Row],[Product Name ]],Table30[UNITS])</f>
        <v>18</v>
      </c>
      <c r="O28" s="11">
        <f>SUMIF(Table1[Product Name],Table2[[#This Row],[Product Name ]],Table1[Units])</f>
        <v>16</v>
      </c>
      <c r="P28" s="11">
        <f>Table2[[#This Row],[Purchase units]]-Table2[[#This Row],[Sell Units]]</f>
        <v>2</v>
      </c>
      <c r="Q28" s="11">
        <f>Table2[[#This Row],[Cost]]*Table2[[#This Row],[Stocks ]]</f>
        <v>170</v>
      </c>
      <c r="R28" s="59"/>
      <c r="S28" s="55" t="str">
        <f>IFERROR(IF(Table2[[#This Row],[Stocks ]]&lt;5,"📞 " &amp;Table2[[#This Row],[Product Name ]]&amp;" Needs to Reorder! PH "&amp; VLOOKUP(Table2[[#This Row],[HSN CODE]],Table28[#All],4,0),""),"")</f>
        <v/>
      </c>
    </row>
    <row r="29" spans="11:19" x14ac:dyDescent="0.25">
      <c r="K29" s="11">
        <f>IFERROR(Products!K28,"")</f>
        <v>0</v>
      </c>
      <c r="L29" s="11">
        <f>IFERROR(Products!L28,"")</f>
        <v>0</v>
      </c>
      <c r="M29" s="11">
        <f>IFERROR(Products!M28,"")</f>
        <v>0</v>
      </c>
      <c r="N29" s="11">
        <f>SUMIF(Table30[PRODUCT NAME],Table2[[#This Row],[Product Name ]],Table30[UNITS])</f>
        <v>0</v>
      </c>
      <c r="O29" s="11">
        <f>SUMIF(Table1[Product Name],Table2[[#This Row],[Product Name ]],Table1[Units])</f>
        <v>0</v>
      </c>
      <c r="P29" s="11">
        <f>Table2[[#This Row],[Purchase units]]-Table2[[#This Row],[Sell Units]]</f>
        <v>0</v>
      </c>
      <c r="Q29" s="11">
        <f>Table2[[#This Row],[Cost]]*Table2[[#This Row],[Stocks ]]</f>
        <v>0</v>
      </c>
      <c r="R29" s="59"/>
      <c r="S29" s="55" t="str">
        <f>IFERROR(IF(Table2[[#This Row],[Stocks ]]&lt;5,"📞 " &amp;Table2[[#This Row],[Product Name ]]&amp;" Needs to Reorder! PH "&amp; VLOOKUP(Table2[[#This Row],[HSN CODE]],Table28[#All],4,0),""),"")</f>
        <v/>
      </c>
    </row>
    <row r="30" spans="11:19" x14ac:dyDescent="0.25">
      <c r="K30" s="11">
        <f>IFERROR(Products!K29,"")</f>
        <v>0</v>
      </c>
      <c r="L30" s="11">
        <f>IFERROR(Products!L29,"")</f>
        <v>0</v>
      </c>
      <c r="M30" s="11">
        <f>IFERROR(Products!M29,"")</f>
        <v>0</v>
      </c>
      <c r="N30" s="11">
        <f>SUMIF(Table30[PRODUCT NAME],Table2[[#This Row],[Product Name ]],Table30[UNITS])</f>
        <v>0</v>
      </c>
      <c r="O30" s="11">
        <f>SUMIF(Table1[Product Name],Table2[[#This Row],[Product Name ]],Table1[Units])</f>
        <v>0</v>
      </c>
      <c r="P30" s="11">
        <f>Table2[[#This Row],[Purchase units]]-Table2[[#This Row],[Sell Units]]</f>
        <v>0</v>
      </c>
      <c r="Q30" s="11">
        <f>Table2[[#This Row],[Cost]]*Table2[[#This Row],[Stocks ]]</f>
        <v>0</v>
      </c>
      <c r="R30" s="59"/>
      <c r="S30" s="55" t="str">
        <f>IFERROR(IF(Table2[[#This Row],[Stocks ]]&lt;5,"📞 " &amp;Table2[[#This Row],[Product Name ]]&amp;" Needs to Reorder! PH "&amp; VLOOKUP(Table2[[#This Row],[HSN CODE]],Table28[#All],4,0),""),"")</f>
        <v/>
      </c>
    </row>
    <row r="31" spans="11:19" x14ac:dyDescent="0.25">
      <c r="K31" s="11">
        <f>IFERROR(Products!K30,"")</f>
        <v>0</v>
      </c>
      <c r="L31" s="11">
        <f>IFERROR(Products!L30,"")</f>
        <v>0</v>
      </c>
      <c r="M31" s="11">
        <f>IFERROR(Products!M30,"")</f>
        <v>0</v>
      </c>
      <c r="N31" s="11">
        <f>SUMIF(Table30[PRODUCT NAME],Table2[[#This Row],[Product Name ]],Table30[UNITS])</f>
        <v>0</v>
      </c>
      <c r="O31" s="11">
        <f>SUMIF(Table1[Product Name],Table2[[#This Row],[Product Name ]],Table1[Units])</f>
        <v>0</v>
      </c>
      <c r="P31" s="11">
        <f>Table2[[#This Row],[Purchase units]]-Table2[[#This Row],[Sell Units]]</f>
        <v>0</v>
      </c>
      <c r="Q31" s="11">
        <f>Table2[[#This Row],[Cost]]*Table2[[#This Row],[Stocks ]]</f>
        <v>0</v>
      </c>
      <c r="R31" s="60"/>
      <c r="S31" s="57" t="str">
        <f>IFERROR(IF(Table2[[#This Row],[Stocks ]]&lt;5,"📞 " &amp;Table2[[#This Row],[Product Name ]]&amp;" Needs to Reorder! PH "&amp; VLOOKUP(Table2[[#This Row],[HSN CODE]],Table28[#All],4,0),""),"")</f>
        <v/>
      </c>
    </row>
    <row r="32" spans="11:19" ht="16.5" customHeight="1" x14ac:dyDescent="0.25"/>
  </sheetData>
  <mergeCells count="1">
    <mergeCell ref="K14:S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3F21-ECB3-4E6D-B6E8-65669DFF36B1}">
  <dimension ref="A1:O31"/>
  <sheetViews>
    <sheetView workbookViewId="0">
      <selection activeCell="G31" sqref="G31"/>
    </sheetView>
  </sheetViews>
  <sheetFormatPr defaultRowHeight="15" x14ac:dyDescent="0.25"/>
  <cols>
    <col min="1" max="1" width="20.7109375" bestFit="1" customWidth="1"/>
    <col min="2" max="2" width="13.7109375" bestFit="1" customWidth="1"/>
    <col min="3" max="3" width="13.28515625" bestFit="1" customWidth="1"/>
    <col min="6" max="6" width="13.140625" bestFit="1" customWidth="1"/>
    <col min="7" max="7" width="14.85546875" bestFit="1" customWidth="1"/>
  </cols>
  <sheetData>
    <row r="1" spans="1:15" ht="15.75" thickBot="1" x14ac:dyDescent="0.3"/>
    <row r="2" spans="1:15" x14ac:dyDescent="0.25">
      <c r="A2" t="s">
        <v>110</v>
      </c>
      <c r="C2" t="s">
        <v>111</v>
      </c>
      <c r="F2" s="46" t="s">
        <v>27</v>
      </c>
      <c r="G2" t="s">
        <v>123</v>
      </c>
      <c r="H2" s="29"/>
      <c r="I2" s="29"/>
      <c r="J2" s="29"/>
      <c r="K2" s="29"/>
      <c r="L2" s="29"/>
      <c r="M2" s="29"/>
      <c r="N2" s="29"/>
      <c r="O2" s="30"/>
    </row>
    <row r="3" spans="1:15" x14ac:dyDescent="0.25">
      <c r="A3">
        <v>8</v>
      </c>
      <c r="C3">
        <f>GETPIVOTDATA("Customer_ID",$A$2)</f>
        <v>8</v>
      </c>
      <c r="F3" s="10" t="s">
        <v>109</v>
      </c>
      <c r="G3">
        <v>16</v>
      </c>
      <c r="O3" s="32"/>
    </row>
    <row r="4" spans="1:15" x14ac:dyDescent="0.25">
      <c r="F4" s="10" t="s">
        <v>36</v>
      </c>
      <c r="G4">
        <v>6</v>
      </c>
      <c r="O4" s="32"/>
    </row>
    <row r="5" spans="1:15" x14ac:dyDescent="0.25">
      <c r="A5" t="s">
        <v>112</v>
      </c>
      <c r="C5" t="s">
        <v>113</v>
      </c>
      <c r="F5" s="10" t="s">
        <v>38</v>
      </c>
      <c r="G5">
        <v>6</v>
      </c>
      <c r="O5" s="32"/>
    </row>
    <row r="6" spans="1:15" x14ac:dyDescent="0.25">
      <c r="A6">
        <v>11</v>
      </c>
      <c r="C6">
        <f>GETPIVOTDATA("Product Name",$A$5)</f>
        <v>11</v>
      </c>
      <c r="F6" s="10" t="s">
        <v>34</v>
      </c>
      <c r="G6">
        <v>3</v>
      </c>
      <c r="O6" s="32"/>
    </row>
    <row r="7" spans="1:15" x14ac:dyDescent="0.25">
      <c r="F7" s="10" t="s">
        <v>31</v>
      </c>
      <c r="G7">
        <v>2</v>
      </c>
      <c r="O7" s="32"/>
    </row>
    <row r="8" spans="1:15" x14ac:dyDescent="0.25">
      <c r="A8" t="s">
        <v>116</v>
      </c>
      <c r="C8" t="s">
        <v>117</v>
      </c>
      <c r="F8" s="10" t="s">
        <v>115</v>
      </c>
      <c r="G8">
        <v>33</v>
      </c>
      <c r="O8" s="32"/>
    </row>
    <row r="9" spans="1:15" x14ac:dyDescent="0.25">
      <c r="A9">
        <v>15997040</v>
      </c>
      <c r="C9" s="47">
        <f>GETPIVOTDATA("AMOUNT",$A$8)</f>
        <v>15997040</v>
      </c>
      <c r="O9" s="32"/>
    </row>
    <row r="10" spans="1:15" ht="15.75" thickBot="1" x14ac:dyDescent="0.3">
      <c r="H10" s="34"/>
      <c r="I10" s="34"/>
      <c r="J10" s="34"/>
      <c r="K10" s="34"/>
      <c r="L10" s="34"/>
      <c r="M10" s="34"/>
      <c r="N10" s="34"/>
      <c r="O10" s="35"/>
    </row>
    <row r="11" spans="1:15" ht="15.75" thickBot="1" x14ac:dyDescent="0.3">
      <c r="A11" t="s">
        <v>118</v>
      </c>
      <c r="C11" t="s">
        <v>119</v>
      </c>
    </row>
    <row r="12" spans="1:15" ht="15.75" thickBot="1" x14ac:dyDescent="0.3">
      <c r="A12">
        <v>1266545</v>
      </c>
      <c r="C12" s="47">
        <f>GETPIVOTDATA("Amount",$A$11)</f>
        <v>1266545</v>
      </c>
      <c r="F12" s="49" t="s">
        <v>114</v>
      </c>
      <c r="G12" s="54" t="s">
        <v>118</v>
      </c>
      <c r="H12" s="29"/>
      <c r="I12" s="29"/>
      <c r="J12" s="29"/>
      <c r="K12" s="29"/>
      <c r="L12" s="29"/>
      <c r="M12" s="29"/>
      <c r="N12" s="29"/>
      <c r="O12" s="30"/>
    </row>
    <row r="13" spans="1:15" ht="15.75" thickBot="1" x14ac:dyDescent="0.3">
      <c r="F13" s="48" t="s">
        <v>17</v>
      </c>
      <c r="G13" s="61">
        <v>900000</v>
      </c>
      <c r="O13" s="32"/>
    </row>
    <row r="14" spans="1:15" x14ac:dyDescent="0.25">
      <c r="A14" t="s">
        <v>120</v>
      </c>
      <c r="C14" t="s">
        <v>121</v>
      </c>
      <c r="F14" s="50" t="s">
        <v>92</v>
      </c>
      <c r="G14" s="62">
        <v>300000</v>
      </c>
      <c r="O14" s="32"/>
    </row>
    <row r="15" spans="1:15" x14ac:dyDescent="0.25">
      <c r="A15">
        <v>14892115</v>
      </c>
      <c r="C15" s="47">
        <f>GETPIVOTDATA("Stock Amount",$A$14)</f>
        <v>14892115</v>
      </c>
      <c r="F15" s="51" t="s">
        <v>5</v>
      </c>
      <c r="G15" s="62">
        <v>60000</v>
      </c>
      <c r="O15" s="32"/>
    </row>
    <row r="16" spans="1:15" x14ac:dyDescent="0.25">
      <c r="F16" s="51" t="s">
        <v>18</v>
      </c>
      <c r="G16" s="62">
        <v>4200</v>
      </c>
      <c r="O16" s="32"/>
    </row>
    <row r="17" spans="1:15" ht="15.75" thickBot="1" x14ac:dyDescent="0.3">
      <c r="C17" t="s">
        <v>122</v>
      </c>
      <c r="F17" s="52" t="s">
        <v>7</v>
      </c>
      <c r="G17" s="62">
        <v>1600</v>
      </c>
      <c r="O17" s="32"/>
    </row>
    <row r="18" spans="1:15" ht="15.75" thickBot="1" x14ac:dyDescent="0.3">
      <c r="C18" s="47">
        <f>C15+C12-C9</f>
        <v>161620</v>
      </c>
      <c r="F18" s="53" t="s">
        <v>115</v>
      </c>
      <c r="G18" s="63">
        <v>1265800</v>
      </c>
      <c r="O18" s="32"/>
    </row>
    <row r="19" spans="1:15" x14ac:dyDescent="0.25">
      <c r="F19" s="31"/>
      <c r="O19" s="32"/>
    </row>
    <row r="20" spans="1:15" x14ac:dyDescent="0.25">
      <c r="F20" s="31"/>
      <c r="O20" s="32"/>
    </row>
    <row r="21" spans="1:15" x14ac:dyDescent="0.25">
      <c r="F21" s="31"/>
      <c r="O21" s="32"/>
    </row>
    <row r="22" spans="1:15" x14ac:dyDescent="0.25">
      <c r="A22" s="46" t="s">
        <v>128</v>
      </c>
      <c r="B22" t="s">
        <v>127</v>
      </c>
      <c r="F22" s="31"/>
      <c r="O22" s="32"/>
    </row>
    <row r="23" spans="1:15" x14ac:dyDescent="0.25">
      <c r="A23" s="10" t="s">
        <v>31</v>
      </c>
      <c r="B23">
        <v>32</v>
      </c>
      <c r="F23" s="31"/>
      <c r="O23" s="32"/>
    </row>
    <row r="24" spans="1:15" x14ac:dyDescent="0.25">
      <c r="A24" s="10" t="s">
        <v>109</v>
      </c>
      <c r="B24">
        <v>2</v>
      </c>
      <c r="F24" s="31"/>
      <c r="O24" s="32"/>
    </row>
    <row r="25" spans="1:15" x14ac:dyDescent="0.25">
      <c r="A25" s="10" t="s">
        <v>33</v>
      </c>
      <c r="B25">
        <v>11</v>
      </c>
      <c r="F25" s="31"/>
      <c r="O25" s="32"/>
    </row>
    <row r="26" spans="1:15" x14ac:dyDescent="0.25">
      <c r="A26" s="10" t="s">
        <v>38</v>
      </c>
      <c r="B26">
        <v>20</v>
      </c>
      <c r="F26" s="31"/>
      <c r="O26" s="32"/>
    </row>
    <row r="27" spans="1:15" ht="15.75" thickBot="1" x14ac:dyDescent="0.3">
      <c r="A27" s="10" t="s">
        <v>37</v>
      </c>
      <c r="B27">
        <v>18</v>
      </c>
      <c r="F27" s="33"/>
      <c r="G27" s="34"/>
      <c r="H27" s="34"/>
      <c r="I27" s="34"/>
      <c r="J27" s="34"/>
      <c r="K27" s="34"/>
      <c r="L27" s="34"/>
      <c r="M27" s="34"/>
      <c r="N27" s="34"/>
      <c r="O27" s="35"/>
    </row>
    <row r="28" spans="1:15" x14ac:dyDescent="0.25">
      <c r="A28" s="10" t="s">
        <v>32</v>
      </c>
      <c r="B28">
        <v>0</v>
      </c>
    </row>
    <row r="29" spans="1:15" x14ac:dyDescent="0.25">
      <c r="A29" s="10" t="s">
        <v>39</v>
      </c>
      <c r="B29">
        <v>17</v>
      </c>
    </row>
    <row r="30" spans="1:15" x14ac:dyDescent="0.25">
      <c r="A30" s="10" t="s">
        <v>35</v>
      </c>
      <c r="B30">
        <v>107</v>
      </c>
    </row>
    <row r="31" spans="1:15" x14ac:dyDescent="0.25">
      <c r="A31" s="10" t="s">
        <v>115</v>
      </c>
      <c r="B31">
        <v>207</v>
      </c>
    </row>
  </sheetData>
  <pageMargins left="0.7" right="0.7" top="0.75" bottom="0.75" header="0.3" footer="0.3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B011-B426-41F9-8BB7-946B422F7817}">
  <dimension ref="PY427368:JES755098"/>
  <sheetViews>
    <sheetView workbookViewId="0"/>
  </sheetViews>
  <sheetFormatPr defaultRowHeight="15" x14ac:dyDescent="0.25"/>
  <sheetData>
    <row r="427368" spans="441:441" x14ac:dyDescent="0.25">
      <c r="PY427368" t="s">
        <v>125</v>
      </c>
    </row>
    <row r="755098" spans="6909:6909" x14ac:dyDescent="0.25">
      <c r="JES755098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F9C2C-C555-4F50-965D-10D293D70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Cname</vt:lpstr>
      <vt:lpstr>hsncode</vt:lpstr>
      <vt:lpstr>inventory_tb</vt:lpstr>
      <vt:lpstr>ProductName</vt:lpstr>
      <vt:lpstr>sales_tb</vt:lpstr>
      <vt:lpstr>Vendors_data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GHOLAP</dc:creator>
  <cp:lastModifiedBy>HARSHVARDHAN GHOLAP</cp:lastModifiedBy>
  <dcterms:created xsi:type="dcterms:W3CDTF">2025-03-13T17:22:34Z</dcterms:created>
  <dcterms:modified xsi:type="dcterms:W3CDTF">2025-03-16T12:38:43Z</dcterms:modified>
</cp:coreProperties>
</file>