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guynha/Downloads/"/>
    </mc:Choice>
  </mc:AlternateContent>
  <xr:revisionPtr revIDLastSave="0" documentId="13_ncr:1_{51ACC34B-79C5-BC42-8278-3E5C224C9D76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Black_Scholes" sheetId="1" r:id="rId1"/>
    <sheet name="Binomial_model" sheetId="2" r:id="rId2"/>
    <sheet name="MSFT Share_price" sheetId="4" r:id="rId3"/>
  </sheets>
  <calcPr calcId="191029"/>
</workbook>
</file>

<file path=xl/calcChain.xml><?xml version="1.0" encoding="utf-8"?>
<calcChain xmlns="http://schemas.openxmlformats.org/spreadsheetml/2006/main">
  <c r="C4" i="1" l="1"/>
  <c r="C4" i="2"/>
  <c r="C5" i="2"/>
  <c r="C5" i="1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2" i="4" l="1"/>
  <c r="E2" i="4" s="1"/>
  <c r="C7" i="2" s="1"/>
  <c r="C11" i="2" s="1"/>
  <c r="C16" i="2" s="1"/>
  <c r="C24" i="2" s="1"/>
  <c r="C20" i="2" l="1"/>
  <c r="C12" i="2"/>
  <c r="C17" i="2" s="1"/>
  <c r="C25" i="2" s="1"/>
  <c r="C21" i="2" l="1"/>
  <c r="C7" i="1"/>
  <c r="C10" i="1" s="1"/>
  <c r="C11" i="1" s="1"/>
  <c r="C17" i="1" s="1"/>
  <c r="C14" i="1" l="1"/>
  <c r="C13" i="1"/>
  <c r="C16" i="1"/>
  <c r="C20" i="1" s="1"/>
  <c r="C19" i="1" l="1"/>
  <c r="C14" i="2"/>
  <c r="C27" i="2" l="1"/>
  <c r="C28" i="2" s="1"/>
  <c r="C15" i="2"/>
</calcChain>
</file>

<file path=xl/sharedStrings.xml><?xml version="1.0" encoding="utf-8"?>
<sst xmlns="http://schemas.openxmlformats.org/spreadsheetml/2006/main" count="75" uniqueCount="56">
  <si>
    <t>d1</t>
  </si>
  <si>
    <t>d2</t>
  </si>
  <si>
    <t>N(d1)</t>
  </si>
  <si>
    <t>N(d2)</t>
  </si>
  <si>
    <t>N(-d1)</t>
  </si>
  <si>
    <t>N(-d2)</t>
  </si>
  <si>
    <t>Date</t>
  </si>
  <si>
    <t>MSFT</t>
  </si>
  <si>
    <t>Binomial Option Pricing</t>
  </si>
  <si>
    <t>Input</t>
  </si>
  <si>
    <t>Payoff for Call Option</t>
  </si>
  <si>
    <t>Payoff for Put Option</t>
  </si>
  <si>
    <t>Black Scholes Model</t>
  </si>
  <si>
    <t>Call Option Price</t>
  </si>
  <si>
    <t>Put Option Price</t>
  </si>
  <si>
    <t>Price Change %</t>
  </si>
  <si>
    <t>Daily Std Deviation</t>
  </si>
  <si>
    <t>Annual Std Deviation</t>
  </si>
  <si>
    <t>S</t>
  </si>
  <si>
    <t>X</t>
  </si>
  <si>
    <t>T</t>
  </si>
  <si>
    <t>sigma</t>
  </si>
  <si>
    <t xml:space="preserve">Current stock price </t>
  </si>
  <si>
    <t>Exercise price</t>
  </si>
  <si>
    <t>Time to expiry</t>
  </si>
  <si>
    <t>Volatility</t>
  </si>
  <si>
    <t>Risk Free Rate</t>
  </si>
  <si>
    <t>r</t>
  </si>
  <si>
    <t>Value</t>
  </si>
  <si>
    <t>Symbol</t>
  </si>
  <si>
    <t>u</t>
  </si>
  <si>
    <t>d</t>
  </si>
  <si>
    <t>Upward movement</t>
  </si>
  <si>
    <t>Downward movement</t>
  </si>
  <si>
    <t>Prob. of Upward movement, Pu</t>
  </si>
  <si>
    <t>Pu</t>
  </si>
  <si>
    <t>Prob. of Downward movement</t>
  </si>
  <si>
    <t>Pd</t>
  </si>
  <si>
    <t>Stock price w/ upward movement</t>
  </si>
  <si>
    <t>Stock price w/ downward movement</t>
  </si>
  <si>
    <t>Payoff if upward movement</t>
  </si>
  <si>
    <t>fu</t>
  </si>
  <si>
    <t>Payoff if download movement</t>
  </si>
  <si>
    <t>fd</t>
  </si>
  <si>
    <t>Current stock price</t>
  </si>
  <si>
    <t>Std Dev from price change column</t>
  </si>
  <si>
    <t>Annual Std Dev derived from Daily Std Dev</t>
  </si>
  <si>
    <t>Notes</t>
  </si>
  <si>
    <t>Stock price at the beginning of the year</t>
  </si>
  <si>
    <t>Stock price at the end of the year</t>
  </si>
  <si>
    <t>Anunual Standard Deviation</t>
  </si>
  <si>
    <t>Stock price at beginning of the year</t>
  </si>
  <si>
    <t>Stock price at end of the year</t>
  </si>
  <si>
    <t>Annual Standard Deviation</t>
  </si>
  <si>
    <t>Treasury rate at the time of stock price</t>
  </si>
  <si>
    <t>Treasury rate at the time of this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</si>
</sst>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0" fontId="0" fillId="2" borderId="0" xfId="0" applyFill="1" applyAlignment="1">
      <alignment horizontal="center"/>
    </xf>
    <xf numFmtId="14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65" fontId="0" fillId="2" borderId="1" xfId="1" applyNumberFormat="1" applyFont="1" applyFill="1" applyBorder="1"/>
    <xf numFmtId="0" fontId="4" fillId="2" borderId="0" xfId="0" applyFont="1" applyFill="1"/>
    <xf numFmtId="0" fontId="4" fillId="2" borderId="1" xfId="0" applyFont="1" applyFill="1" applyBorder="1"/>
    <xf numFmtId="164" fontId="4" fillId="2" borderId="0" xfId="0" applyNumberFormat="1" applyFont="1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4" fontId="0" fillId="2" borderId="2" xfId="0" applyNumberFormat="1" applyFill="1" applyBorder="1"/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0" fontId="1" fillId="2" borderId="1" xfId="0" applyFont="1" applyFill="1" applyBorder="1"/>
    <xf numFmtId="0" fontId="1" fillId="4" borderId="1" xfId="0" applyFont="1" applyFill="1" applyBorder="1"/>
    <xf numFmtId="10" fontId="0" fillId="2" borderId="1" xfId="0" applyNumberFormat="1" applyFill="1" applyBorder="1"/>
    <xf numFmtId="2" fontId="0" fillId="2" borderId="1" xfId="0" applyNumberFormat="1" applyFont="1" applyFill="1" applyBorder="1"/>
    <xf numFmtId="0" fontId="1" fillId="0" borderId="1" xfId="0" applyFont="1" applyFill="1" applyBorder="1"/>
    <xf numFmtId="0" fontId="0" fillId="2" borderId="0" xfId="0" applyFill="1" applyBorder="1"/>
    <xf numFmtId="0" fontId="0" fillId="0" borderId="1" xfId="0" applyFill="1" applyBorder="1"/>
    <xf numFmtId="0" fontId="3" fillId="3" borderId="0" xfId="0" applyFont="1" applyFill="1" applyBorder="1" applyAlignment="1"/>
    <xf numFmtId="0" fontId="0" fillId="0" borderId="0" xfId="0" applyFill="1" applyBorder="1"/>
    <xf numFmtId="2" fontId="0" fillId="2" borderId="0" xfId="0" applyNumberFormat="1" applyFill="1" applyBorder="1"/>
    <xf numFmtId="0" fontId="1" fillId="2" borderId="0" xfId="0" applyFont="1" applyFill="1" applyBorder="1"/>
    <xf numFmtId="0" fontId="5" fillId="2" borderId="0" xfId="0" applyFont="1" applyFill="1"/>
    <xf numFmtId="0" fontId="5" fillId="2" borderId="1" xfId="0" applyFont="1" applyFill="1" applyBorder="1"/>
    <xf numFmtId="2" fontId="5" fillId="2" borderId="1" xfId="0" applyNumberFormat="1" applyFont="1" applyFill="1" applyBorder="1"/>
    <xf numFmtId="10" fontId="5" fillId="2" borderId="1" xfId="0" applyNumberFormat="1" applyFont="1" applyFill="1" applyBorder="1"/>
    <xf numFmtId="0" fontId="7" fillId="0" borderId="1" xfId="0" applyFont="1" applyFill="1" applyBorder="1"/>
    <xf numFmtId="2" fontId="5" fillId="0" borderId="1" xfId="0" applyNumberFormat="1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7" fillId="0" borderId="0" xfId="0" applyFont="1" applyFill="1" applyBorder="1"/>
    <xf numFmtId="2" fontId="5" fillId="0" borderId="0" xfId="0" applyNumberFormat="1" applyFont="1" applyFill="1" applyBorder="1"/>
    <xf numFmtId="0" fontId="5" fillId="0" borderId="0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3" xfId="0" applyFont="1" applyFill="1" applyBorder="1"/>
    <xf numFmtId="2" fontId="7" fillId="4" borderId="1" xfId="0" applyNumberFormat="1" applyFont="1" applyFill="1" applyBorder="1"/>
    <xf numFmtId="2" fontId="1" fillId="4" borderId="1" xfId="0" applyNumberFormat="1" applyFont="1" applyFill="1" applyBorder="1"/>
    <xf numFmtId="0" fontId="6" fillId="3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0" fontId="7" fillId="3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D4" sqref="D4:D8"/>
    </sheetView>
  </sheetViews>
  <sheetFormatPr baseColWidth="10" defaultColWidth="8.83203125" defaultRowHeight="14" x14ac:dyDescent="0.15"/>
  <cols>
    <col min="1" max="1" width="28" style="9" customWidth="1"/>
    <col min="2" max="2" width="14.6640625" style="9" customWidth="1"/>
    <col min="3" max="3" width="10.33203125" style="9" customWidth="1"/>
    <col min="4" max="4" width="31.1640625" style="9" customWidth="1"/>
    <col min="5" max="5" width="14.6640625" style="9" customWidth="1"/>
    <col min="6" max="6" width="9.5" style="9" bestFit="1" customWidth="1"/>
    <col min="7" max="16384" width="8.83203125" style="9"/>
  </cols>
  <sheetData>
    <row r="1" spans="1:6" ht="19" x14ac:dyDescent="0.25">
      <c r="A1" s="46" t="s">
        <v>12</v>
      </c>
      <c r="B1" s="46"/>
      <c r="C1" s="46"/>
      <c r="D1" s="28"/>
      <c r="E1" s="28"/>
      <c r="F1" s="28"/>
    </row>
    <row r="2" spans="1:6" s="35" customFormat="1" ht="15" x14ac:dyDescent="0.2">
      <c r="A2" s="34"/>
      <c r="B2" s="34"/>
      <c r="C2" s="34"/>
      <c r="D2" s="34"/>
      <c r="E2" s="34"/>
      <c r="F2" s="34"/>
    </row>
    <row r="3" spans="1:6" s="35" customFormat="1" ht="15" x14ac:dyDescent="0.2">
      <c r="A3" s="39" t="s">
        <v>9</v>
      </c>
      <c r="B3" s="39" t="s">
        <v>29</v>
      </c>
      <c r="C3" s="40" t="s">
        <v>28</v>
      </c>
      <c r="D3" s="48" t="s">
        <v>47</v>
      </c>
      <c r="E3" s="34"/>
      <c r="F3" s="34"/>
    </row>
    <row r="4" spans="1:6" s="35" customFormat="1" ht="15" x14ac:dyDescent="0.2">
      <c r="A4" s="32" t="s">
        <v>44</v>
      </c>
      <c r="B4" s="32" t="s">
        <v>18</v>
      </c>
      <c r="C4" s="30">
        <f>'MSFT Share_price'!B2</f>
        <v>29.809999000000001</v>
      </c>
      <c r="D4" s="29" t="s">
        <v>51</v>
      </c>
      <c r="E4" s="34"/>
      <c r="F4" s="34"/>
    </row>
    <row r="5" spans="1:6" s="35" customFormat="1" ht="15" x14ac:dyDescent="0.2">
      <c r="A5" s="32" t="s">
        <v>23</v>
      </c>
      <c r="B5" s="32" t="s">
        <v>19</v>
      </c>
      <c r="C5" s="30">
        <f>'MSFT Share_price'!B253</f>
        <v>35.369999</v>
      </c>
      <c r="D5" s="29" t="s">
        <v>52</v>
      </c>
      <c r="E5" s="34"/>
      <c r="F5" s="34"/>
    </row>
    <row r="6" spans="1:6" s="35" customFormat="1" ht="15" x14ac:dyDescent="0.2">
      <c r="A6" s="32" t="s">
        <v>24</v>
      </c>
      <c r="B6" s="32" t="s">
        <v>20</v>
      </c>
      <c r="C6" s="29">
        <v>1</v>
      </c>
      <c r="D6" s="29"/>
      <c r="E6" s="34"/>
      <c r="F6" s="34"/>
    </row>
    <row r="7" spans="1:6" s="35" customFormat="1" ht="15" x14ac:dyDescent="0.2">
      <c r="A7" s="32" t="s">
        <v>25</v>
      </c>
      <c r="B7" s="32" t="s">
        <v>21</v>
      </c>
      <c r="C7" s="30">
        <f>Binomial_model!C7</f>
        <v>0.22667212916919424</v>
      </c>
      <c r="D7" s="29" t="s">
        <v>53</v>
      </c>
      <c r="E7" s="34"/>
      <c r="F7" s="34"/>
    </row>
    <row r="8" spans="1:6" s="35" customFormat="1" ht="15" x14ac:dyDescent="0.2">
      <c r="A8" s="32" t="s">
        <v>26</v>
      </c>
      <c r="B8" s="32" t="s">
        <v>27</v>
      </c>
      <c r="C8" s="31">
        <v>4.2099999999999999E-2</v>
      </c>
      <c r="D8" s="29" t="s">
        <v>54</v>
      </c>
      <c r="E8" s="34"/>
      <c r="F8" s="34"/>
    </row>
    <row r="9" spans="1:6" s="35" customFormat="1" ht="15" x14ac:dyDescent="0.2">
      <c r="A9" s="34"/>
      <c r="B9" s="34"/>
      <c r="C9" s="34"/>
      <c r="D9" s="34"/>
      <c r="E9" s="34"/>
      <c r="F9" s="34"/>
    </row>
    <row r="10" spans="1:6" s="35" customFormat="1" ht="15" x14ac:dyDescent="0.2">
      <c r="A10" s="34"/>
      <c r="B10" s="32" t="s">
        <v>0</v>
      </c>
      <c r="C10" s="33">
        <f>(LN(C4/C5)+(C8+(C7*C7)/2)*C6)/(C7*SQRT(C6))</f>
        <v>-0.45541537950856914</v>
      </c>
    </row>
    <row r="11" spans="1:6" s="35" customFormat="1" ht="15" x14ac:dyDescent="0.2">
      <c r="A11" s="34"/>
      <c r="B11" s="32" t="s">
        <v>1</v>
      </c>
      <c r="C11" s="33">
        <f>C10-C7*SQRT(C6)</f>
        <v>-0.68208750867776335</v>
      </c>
    </row>
    <row r="12" spans="1:6" s="35" customFormat="1" ht="15" x14ac:dyDescent="0.2">
      <c r="A12" s="34"/>
      <c r="B12" s="38"/>
      <c r="C12" s="38"/>
      <c r="D12" s="34"/>
      <c r="E12" s="34"/>
      <c r="F12" s="34"/>
    </row>
    <row r="13" spans="1:6" s="35" customFormat="1" ht="15" x14ac:dyDescent="0.2">
      <c r="A13" s="34"/>
      <c r="B13" s="32" t="s">
        <v>2</v>
      </c>
      <c r="C13" s="33">
        <f>_xlfn.NORM.S.DIST(C10, TRUE)</f>
        <v>0.32440521646744147</v>
      </c>
      <c r="D13" s="34"/>
      <c r="E13" s="34"/>
      <c r="F13" s="34"/>
    </row>
    <row r="14" spans="1:6" s="35" customFormat="1" ht="15" x14ac:dyDescent="0.2">
      <c r="A14" s="34"/>
      <c r="B14" s="32" t="s">
        <v>3</v>
      </c>
      <c r="C14" s="33">
        <f>_xlfn.NORM.S.DIST(C11, TRUE)</f>
        <v>0.24759180933795877</v>
      </c>
      <c r="D14" s="34"/>
      <c r="E14" s="34"/>
      <c r="F14" s="34"/>
    </row>
    <row r="15" spans="1:6" s="35" customFormat="1" ht="15" x14ac:dyDescent="0.2">
      <c r="A15" s="34"/>
      <c r="B15" s="36"/>
      <c r="C15" s="37"/>
      <c r="D15" s="34"/>
      <c r="E15" s="34"/>
      <c r="F15" s="34"/>
    </row>
    <row r="16" spans="1:6" s="35" customFormat="1" ht="15" x14ac:dyDescent="0.2">
      <c r="A16" s="34"/>
      <c r="B16" s="32" t="s">
        <v>4</v>
      </c>
      <c r="C16" s="33">
        <f>_xlfn.NORM.S.DIST(-C10, TRUE)</f>
        <v>0.67559478353255853</v>
      </c>
      <c r="D16" s="34"/>
      <c r="E16" s="34"/>
      <c r="F16" s="34"/>
    </row>
    <row r="17" spans="1:6" s="35" customFormat="1" ht="15" x14ac:dyDescent="0.2">
      <c r="A17" s="34"/>
      <c r="B17" s="32" t="s">
        <v>5</v>
      </c>
      <c r="C17" s="33">
        <f>_xlfn.NORM.S.DIST(-C11, TRUE)</f>
        <v>0.75240819066204123</v>
      </c>
      <c r="D17" s="34"/>
      <c r="E17" s="34"/>
      <c r="F17" s="34"/>
    </row>
    <row r="18" spans="1:6" s="35" customFormat="1" ht="15" x14ac:dyDescent="0.2">
      <c r="A18" s="34"/>
      <c r="B18" s="34"/>
      <c r="C18" s="34"/>
      <c r="D18" s="34"/>
      <c r="E18" s="34"/>
      <c r="F18" s="34"/>
    </row>
    <row r="19" spans="1:6" s="35" customFormat="1" ht="15" x14ac:dyDescent="0.2">
      <c r="A19" s="39" t="s">
        <v>13</v>
      </c>
      <c r="B19" s="10"/>
      <c r="C19" s="44">
        <f>C4*C13-C5*EXP(-C6*C8)*C14</f>
        <v>1.2742273784204023</v>
      </c>
      <c r="D19" s="34"/>
      <c r="E19" s="34"/>
      <c r="F19" s="34"/>
    </row>
    <row r="20" spans="1:6" s="35" customFormat="1" ht="15" x14ac:dyDescent="0.2">
      <c r="A20" s="39" t="s">
        <v>14</v>
      </c>
      <c r="B20" s="10"/>
      <c r="C20" s="44">
        <f>C5*EXP(-C8*C6)*C17-C4*C16</f>
        <v>5.3760602056518607</v>
      </c>
      <c r="D20" s="34"/>
      <c r="E20" s="34"/>
      <c r="F20" s="34"/>
    </row>
    <row r="26" spans="1:6" x14ac:dyDescent="0.15">
      <c r="A26" s="11"/>
    </row>
  </sheetData>
  <mergeCells count="1">
    <mergeCell ref="A1:C1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30" style="1" customWidth="1"/>
    <col min="2" max="2" width="15.33203125" style="1" customWidth="1"/>
    <col min="3" max="3" width="15" style="1" customWidth="1"/>
    <col min="4" max="4" width="60" style="1" customWidth="1"/>
    <col min="5" max="16384" width="8.83203125" style="1"/>
  </cols>
  <sheetData>
    <row r="1" spans="1:4" s="25" customFormat="1" ht="19" x14ac:dyDescent="0.25">
      <c r="A1" s="24" t="s">
        <v>8</v>
      </c>
      <c r="B1" s="24"/>
      <c r="C1" s="24"/>
    </row>
    <row r="2" spans="1:4" s="22" customFormat="1" x14ac:dyDescent="0.2"/>
    <row r="3" spans="1:4" s="22" customFormat="1" x14ac:dyDescent="0.2">
      <c r="A3" s="13" t="s">
        <v>9</v>
      </c>
      <c r="B3" s="13" t="s">
        <v>29</v>
      </c>
      <c r="C3" s="41" t="s">
        <v>28</v>
      </c>
      <c r="D3" s="13" t="s">
        <v>47</v>
      </c>
    </row>
    <row r="4" spans="1:4" s="22" customFormat="1" x14ac:dyDescent="0.2">
      <c r="A4" s="21" t="s">
        <v>22</v>
      </c>
      <c r="B4" s="21" t="s">
        <v>18</v>
      </c>
      <c r="C4" s="4">
        <f>'MSFT Share_price'!B2</f>
        <v>29.809999000000001</v>
      </c>
      <c r="D4" s="3" t="s">
        <v>48</v>
      </c>
    </row>
    <row r="5" spans="1:4" s="22" customFormat="1" x14ac:dyDescent="0.2">
      <c r="A5" s="21" t="s">
        <v>23</v>
      </c>
      <c r="B5" s="21" t="s">
        <v>19</v>
      </c>
      <c r="C5" s="4">
        <f>'MSFT Share_price'!B253</f>
        <v>35.369999</v>
      </c>
      <c r="D5" s="3" t="s">
        <v>49</v>
      </c>
    </row>
    <row r="6" spans="1:4" s="22" customFormat="1" x14ac:dyDescent="0.2">
      <c r="A6" s="21" t="s">
        <v>24</v>
      </c>
      <c r="B6" s="21" t="s">
        <v>20</v>
      </c>
      <c r="C6" s="3">
        <v>1</v>
      </c>
      <c r="D6" s="3"/>
    </row>
    <row r="7" spans="1:4" s="22" customFormat="1" x14ac:dyDescent="0.2">
      <c r="A7" s="21" t="s">
        <v>25</v>
      </c>
      <c r="B7" s="21" t="s">
        <v>21</v>
      </c>
      <c r="C7" s="4">
        <f>'MSFT Share_price'!E2</f>
        <v>0.22667212916919424</v>
      </c>
      <c r="D7" s="3" t="s">
        <v>50</v>
      </c>
    </row>
    <row r="8" spans="1:4" s="22" customFormat="1" x14ac:dyDescent="0.2">
      <c r="A8" s="21" t="s">
        <v>26</v>
      </c>
      <c r="B8" s="21" t="s">
        <v>27</v>
      </c>
      <c r="C8" s="19">
        <v>4.2099999999999999E-2</v>
      </c>
      <c r="D8" s="3" t="s">
        <v>55</v>
      </c>
    </row>
    <row r="9" spans="1:4" s="22" customFormat="1" x14ac:dyDescent="0.2"/>
    <row r="10" spans="1:4" s="22" customFormat="1" x14ac:dyDescent="0.2"/>
    <row r="11" spans="1:4" s="22" customFormat="1" x14ac:dyDescent="0.2">
      <c r="A11" s="21" t="s">
        <v>32</v>
      </c>
      <c r="B11" s="21" t="s">
        <v>30</v>
      </c>
      <c r="C11" s="4">
        <f>EXP(C7*SQRT(C6))</f>
        <v>1.2544185132682419</v>
      </c>
    </row>
    <row r="12" spans="1:4" s="22" customFormat="1" x14ac:dyDescent="0.2">
      <c r="A12" s="21" t="s">
        <v>33</v>
      </c>
      <c r="B12" s="21" t="s">
        <v>31</v>
      </c>
      <c r="C12" s="4">
        <f>1/C11</f>
        <v>0.79718211220800306</v>
      </c>
    </row>
    <row r="13" spans="1:4" s="22" customFormat="1" x14ac:dyDescent="0.2">
      <c r="A13" s="25"/>
      <c r="B13" s="25"/>
    </row>
    <row r="14" spans="1:4" s="22" customFormat="1" x14ac:dyDescent="0.2">
      <c r="A14" s="21" t="s">
        <v>34</v>
      </c>
      <c r="B14" s="21" t="s">
        <v>35</v>
      </c>
      <c r="C14" s="4">
        <f>(EXP(C8*C6)-C12)/(C11-C12)</f>
        <v>0.53761393588804907</v>
      </c>
    </row>
    <row r="15" spans="1:4" s="22" customFormat="1" x14ac:dyDescent="0.2">
      <c r="A15" s="21" t="s">
        <v>36</v>
      </c>
      <c r="B15" s="21" t="s">
        <v>37</v>
      </c>
      <c r="C15" s="4">
        <f>1-C14</f>
        <v>0.46238606411195093</v>
      </c>
    </row>
    <row r="16" spans="1:4" s="22" customFormat="1" x14ac:dyDescent="0.2">
      <c r="A16" s="21" t="s">
        <v>38</v>
      </c>
      <c r="B16" s="21"/>
      <c r="C16" s="4">
        <f>C4*C11</f>
        <v>37.394214626107782</v>
      </c>
    </row>
    <row r="17" spans="1:3" s="22" customFormat="1" x14ac:dyDescent="0.2">
      <c r="A17" s="21" t="s">
        <v>39</v>
      </c>
      <c r="B17" s="21"/>
      <c r="C17" s="4">
        <f>C4*C12</f>
        <v>23.763997967738462</v>
      </c>
    </row>
    <row r="18" spans="1:3" s="22" customFormat="1" x14ac:dyDescent="0.2"/>
    <row r="19" spans="1:3" s="22" customFormat="1" x14ac:dyDescent="0.2">
      <c r="A19" s="43" t="s">
        <v>10</v>
      </c>
    </row>
    <row r="20" spans="1:3" s="22" customFormat="1" x14ac:dyDescent="0.2">
      <c r="A20" s="17" t="s">
        <v>40</v>
      </c>
      <c r="B20" s="17" t="s">
        <v>41</v>
      </c>
      <c r="C20" s="20">
        <f>MAX(C16-C5,0)</f>
        <v>2.0242156261077824</v>
      </c>
    </row>
    <row r="21" spans="1:3" s="22" customFormat="1" x14ac:dyDescent="0.2">
      <c r="A21" s="17" t="s">
        <v>42</v>
      </c>
      <c r="B21" s="17" t="s">
        <v>43</v>
      </c>
      <c r="C21" s="4">
        <f>MAX(C17-C5,0)</f>
        <v>0</v>
      </c>
    </row>
    <row r="22" spans="1:3" s="22" customFormat="1" x14ac:dyDescent="0.2">
      <c r="C22" s="26"/>
    </row>
    <row r="23" spans="1:3" s="22" customFormat="1" x14ac:dyDescent="0.2">
      <c r="A23" s="42" t="s">
        <v>11</v>
      </c>
      <c r="C23" s="26"/>
    </row>
    <row r="24" spans="1:3" s="22" customFormat="1" x14ac:dyDescent="0.2">
      <c r="A24" s="17" t="s">
        <v>40</v>
      </c>
      <c r="B24" s="17" t="s">
        <v>41</v>
      </c>
      <c r="C24" s="4">
        <f>MAX(C5-C16,0)</f>
        <v>0</v>
      </c>
    </row>
    <row r="25" spans="1:3" s="22" customFormat="1" x14ac:dyDescent="0.2">
      <c r="A25" s="17" t="s">
        <v>42</v>
      </c>
      <c r="B25" s="17" t="s">
        <v>43</v>
      </c>
      <c r="C25" s="4">
        <f>MAX(C5-C17,0)</f>
        <v>11.606001032261538</v>
      </c>
    </row>
    <row r="26" spans="1:3" s="22" customFormat="1" x14ac:dyDescent="0.2">
      <c r="A26" s="27"/>
      <c r="B26" s="27"/>
      <c r="C26" s="26"/>
    </row>
    <row r="27" spans="1:3" s="22" customFormat="1" x14ac:dyDescent="0.2">
      <c r="A27" s="13" t="s">
        <v>13</v>
      </c>
      <c r="B27" s="23"/>
      <c r="C27" s="45">
        <f>EXP(-C8*C6)*(C14*C20+(1-C14)*C21)</f>
        <v>1.0433823678205638</v>
      </c>
    </row>
    <row r="28" spans="1:3" s="22" customFormat="1" x14ac:dyDescent="0.2">
      <c r="A28" s="13" t="s">
        <v>14</v>
      </c>
      <c r="B28" s="23"/>
      <c r="C28" s="45">
        <f>(C27-C4)+C5*EXP(-C8*C6)</f>
        <v>5.1452151950520211</v>
      </c>
    </row>
    <row r="29" spans="1:3" x14ac:dyDescent="0.2">
      <c r="C29" s="2"/>
    </row>
    <row r="30" spans="1:3" x14ac:dyDescent="0.2">
      <c r="C3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0.5" style="1" bestFit="1" customWidth="1"/>
    <col min="2" max="2" width="14" style="5" customWidth="1"/>
    <col min="3" max="3" width="13.83203125" style="1" bestFit="1" customWidth="1"/>
    <col min="4" max="4" width="16.1640625" style="1" customWidth="1"/>
    <col min="5" max="5" width="18.33203125" style="1" customWidth="1"/>
    <col min="6" max="16384" width="8.83203125" style="1"/>
  </cols>
  <sheetData>
    <row r="1" spans="1:5" x14ac:dyDescent="0.2">
      <c r="A1" s="12" t="s">
        <v>6</v>
      </c>
      <c r="B1" s="12" t="s">
        <v>7</v>
      </c>
      <c r="C1" s="13" t="s">
        <v>15</v>
      </c>
      <c r="D1" s="13" t="s">
        <v>16</v>
      </c>
      <c r="E1" s="13" t="s">
        <v>17</v>
      </c>
    </row>
    <row r="2" spans="1:5" x14ac:dyDescent="0.2">
      <c r="A2" s="14">
        <v>39086</v>
      </c>
      <c r="B2" s="15">
        <v>29.809999000000001</v>
      </c>
      <c r="C2" s="16"/>
      <c r="D2" s="18">
        <f>_xlfn.STDEV.P(C3:C253)</f>
        <v>1.4279001974552331E-2</v>
      </c>
      <c r="E2" s="18">
        <f>D2*SQRT(252)</f>
        <v>0.22667212916919424</v>
      </c>
    </row>
    <row r="3" spans="1:5" ht="48" x14ac:dyDescent="0.2">
      <c r="A3" s="6">
        <v>39087</v>
      </c>
      <c r="B3" s="7">
        <v>29.639999</v>
      </c>
      <c r="C3" s="8">
        <f>LN(B3/B2)</f>
        <v>-5.7191074544956644E-3</v>
      </c>
      <c r="D3" s="47" t="s">
        <v>45</v>
      </c>
      <c r="E3" s="47" t="s">
        <v>46</v>
      </c>
    </row>
    <row r="4" spans="1:5" x14ac:dyDescent="0.2">
      <c r="A4" s="6">
        <v>39090</v>
      </c>
      <c r="B4" s="7">
        <v>29.93</v>
      </c>
      <c r="C4" s="8">
        <f t="shared" ref="C4:C67" si="0">LN(B4/B3)</f>
        <v>9.736555174913529E-3</v>
      </c>
    </row>
    <row r="5" spans="1:5" x14ac:dyDescent="0.2">
      <c r="A5" s="6">
        <v>39091</v>
      </c>
      <c r="B5" s="7">
        <v>29.959999</v>
      </c>
      <c r="C5" s="8">
        <f t="shared" si="0"/>
        <v>1.0018034065733979E-3</v>
      </c>
    </row>
    <row r="6" spans="1:5" x14ac:dyDescent="0.2">
      <c r="A6" s="6">
        <v>39092</v>
      </c>
      <c r="B6" s="7">
        <v>29.66</v>
      </c>
      <c r="C6" s="8">
        <f t="shared" si="0"/>
        <v>-1.0063788561394954E-2</v>
      </c>
    </row>
    <row r="7" spans="1:5" x14ac:dyDescent="0.2">
      <c r="A7" s="6">
        <v>39093</v>
      </c>
      <c r="B7" s="7">
        <v>30.700001</v>
      </c>
      <c r="C7" s="8">
        <f t="shared" si="0"/>
        <v>3.4463350456654891E-2</v>
      </c>
    </row>
    <row r="8" spans="1:5" x14ac:dyDescent="0.2">
      <c r="A8" s="6">
        <v>39094</v>
      </c>
      <c r="B8" s="7">
        <v>31.209999</v>
      </c>
      <c r="C8" s="8">
        <f t="shared" si="0"/>
        <v>1.6475837075234093E-2</v>
      </c>
    </row>
    <row r="9" spans="1:5" x14ac:dyDescent="0.2">
      <c r="A9" s="6">
        <v>39098</v>
      </c>
      <c r="B9" s="7">
        <v>31.16</v>
      </c>
      <c r="C9" s="8">
        <f t="shared" si="0"/>
        <v>-1.6033032391275434E-3</v>
      </c>
    </row>
    <row r="10" spans="1:5" x14ac:dyDescent="0.2">
      <c r="A10" s="6">
        <v>39099</v>
      </c>
      <c r="B10" s="7">
        <v>31.1</v>
      </c>
      <c r="C10" s="8">
        <f t="shared" si="0"/>
        <v>-1.9274018173590136E-3</v>
      </c>
    </row>
    <row r="11" spans="1:5" x14ac:dyDescent="0.2">
      <c r="A11" s="6">
        <v>39100</v>
      </c>
      <c r="B11" s="7">
        <v>31</v>
      </c>
      <c r="C11" s="8">
        <f t="shared" si="0"/>
        <v>-3.2206147000422834E-3</v>
      </c>
    </row>
    <row r="12" spans="1:5" x14ac:dyDescent="0.2">
      <c r="A12" s="6">
        <v>39101</v>
      </c>
      <c r="B12" s="7">
        <v>31.110001</v>
      </c>
      <c r="C12" s="8">
        <f t="shared" si="0"/>
        <v>3.5421385684040619E-3</v>
      </c>
    </row>
    <row r="13" spans="1:5" x14ac:dyDescent="0.2">
      <c r="A13" s="6">
        <v>39104</v>
      </c>
      <c r="B13" s="7">
        <v>30.719999000000001</v>
      </c>
      <c r="C13" s="8">
        <f t="shared" si="0"/>
        <v>-1.2615467326162725E-2</v>
      </c>
    </row>
    <row r="14" spans="1:5" x14ac:dyDescent="0.2">
      <c r="A14" s="6">
        <v>39105</v>
      </c>
      <c r="B14" s="7">
        <v>30.74</v>
      </c>
      <c r="C14" s="8">
        <f t="shared" si="0"/>
        <v>6.5086238306213073E-4</v>
      </c>
    </row>
    <row r="15" spans="1:5" x14ac:dyDescent="0.2">
      <c r="A15" s="6">
        <v>39106</v>
      </c>
      <c r="B15" s="7">
        <v>31.09</v>
      </c>
      <c r="C15" s="8">
        <f t="shared" si="0"/>
        <v>1.1321485960212702E-2</v>
      </c>
    </row>
    <row r="16" spans="1:5" x14ac:dyDescent="0.2">
      <c r="A16" s="6">
        <v>39107</v>
      </c>
      <c r="B16" s="7">
        <v>30.450001</v>
      </c>
      <c r="C16" s="8">
        <f t="shared" si="0"/>
        <v>-2.0800197074034483E-2</v>
      </c>
    </row>
    <row r="17" spans="1:3" x14ac:dyDescent="0.2">
      <c r="A17" s="6">
        <v>39108</v>
      </c>
      <c r="B17" s="7">
        <v>30.6</v>
      </c>
      <c r="C17" s="8">
        <f t="shared" si="0"/>
        <v>4.9139819617070651E-3</v>
      </c>
    </row>
    <row r="18" spans="1:3" x14ac:dyDescent="0.2">
      <c r="A18" s="6">
        <v>39111</v>
      </c>
      <c r="B18" s="7">
        <v>30.530000999999999</v>
      </c>
      <c r="C18" s="8">
        <f t="shared" si="0"/>
        <v>-2.2901694568816912E-3</v>
      </c>
    </row>
    <row r="19" spans="1:3" x14ac:dyDescent="0.2">
      <c r="A19" s="6">
        <v>39112</v>
      </c>
      <c r="B19" s="7">
        <v>30.48</v>
      </c>
      <c r="C19" s="8">
        <f t="shared" si="0"/>
        <v>-1.6391086830079102E-3</v>
      </c>
    </row>
    <row r="20" spans="1:3" x14ac:dyDescent="0.2">
      <c r="A20" s="6">
        <v>39113</v>
      </c>
      <c r="B20" s="7">
        <v>30.860001</v>
      </c>
      <c r="C20" s="8">
        <f t="shared" si="0"/>
        <v>1.2390148520975719E-2</v>
      </c>
    </row>
    <row r="21" spans="1:3" x14ac:dyDescent="0.2">
      <c r="A21" s="6">
        <v>39114</v>
      </c>
      <c r="B21" s="7">
        <v>30.559999000000001</v>
      </c>
      <c r="C21" s="8">
        <f t="shared" si="0"/>
        <v>-9.7689477636151087E-3</v>
      </c>
    </row>
    <row r="22" spans="1:3" x14ac:dyDescent="0.2">
      <c r="A22" s="6">
        <v>39115</v>
      </c>
      <c r="B22" s="7">
        <v>30.190000999999999</v>
      </c>
      <c r="C22" s="8">
        <f t="shared" si="0"/>
        <v>-1.2181154733508469E-2</v>
      </c>
    </row>
    <row r="23" spans="1:3" x14ac:dyDescent="0.2">
      <c r="A23" s="6">
        <v>39118</v>
      </c>
      <c r="B23" s="7">
        <v>29.610001</v>
      </c>
      <c r="C23" s="8">
        <f t="shared" si="0"/>
        <v>-1.9398600956424164E-2</v>
      </c>
    </row>
    <row r="24" spans="1:3" x14ac:dyDescent="0.2">
      <c r="A24" s="6">
        <v>39119</v>
      </c>
      <c r="B24" s="7">
        <v>29.51</v>
      </c>
      <c r="C24" s="8">
        <f t="shared" si="0"/>
        <v>-3.3829869310254032E-3</v>
      </c>
    </row>
    <row r="25" spans="1:3" x14ac:dyDescent="0.2">
      <c r="A25" s="6">
        <v>39120</v>
      </c>
      <c r="B25" s="7">
        <v>29.370000999999998</v>
      </c>
      <c r="C25" s="8">
        <f t="shared" si="0"/>
        <v>-4.7554096959713859E-3</v>
      </c>
    </row>
    <row r="26" spans="1:3" x14ac:dyDescent="0.2">
      <c r="A26" s="6">
        <v>39121</v>
      </c>
      <c r="B26" s="7">
        <v>29.26</v>
      </c>
      <c r="C26" s="8">
        <f t="shared" si="0"/>
        <v>-3.752383666898426E-3</v>
      </c>
    </row>
    <row r="27" spans="1:3" x14ac:dyDescent="0.2">
      <c r="A27" s="6">
        <v>39122</v>
      </c>
      <c r="B27" s="7">
        <v>28.98</v>
      </c>
      <c r="C27" s="8">
        <f t="shared" si="0"/>
        <v>-9.6154586994419804E-3</v>
      </c>
    </row>
    <row r="28" spans="1:3" x14ac:dyDescent="0.2">
      <c r="A28" s="6">
        <v>39125</v>
      </c>
      <c r="B28" s="7">
        <v>28.940000999999999</v>
      </c>
      <c r="C28" s="8">
        <f t="shared" si="0"/>
        <v>-1.3811811349490096E-3</v>
      </c>
    </row>
    <row r="29" spans="1:3" x14ac:dyDescent="0.2">
      <c r="A29" s="6">
        <v>39126</v>
      </c>
      <c r="B29" s="7">
        <v>29.01</v>
      </c>
      <c r="C29" s="8">
        <f t="shared" si="0"/>
        <v>2.4158423757253389E-3</v>
      </c>
    </row>
    <row r="30" spans="1:3" x14ac:dyDescent="0.2">
      <c r="A30" s="6">
        <v>39127</v>
      </c>
      <c r="B30" s="7">
        <v>29.4</v>
      </c>
      <c r="C30" s="8">
        <f t="shared" si="0"/>
        <v>1.3354076211323077E-2</v>
      </c>
    </row>
    <row r="31" spans="1:3" x14ac:dyDescent="0.2">
      <c r="A31" s="6">
        <v>39128</v>
      </c>
      <c r="B31" s="7">
        <v>29.459999</v>
      </c>
      <c r="C31" s="8">
        <f t="shared" si="0"/>
        <v>2.0387027455163907E-3</v>
      </c>
    </row>
    <row r="32" spans="1:3" x14ac:dyDescent="0.2">
      <c r="A32" s="6">
        <v>39129</v>
      </c>
      <c r="B32" s="7">
        <v>28.74</v>
      </c>
      <c r="C32" s="8">
        <f t="shared" si="0"/>
        <v>-2.4743496439273524E-2</v>
      </c>
    </row>
    <row r="33" spans="1:3" x14ac:dyDescent="0.2">
      <c r="A33" s="6">
        <v>39133</v>
      </c>
      <c r="B33" s="7">
        <v>28.83</v>
      </c>
      <c r="C33" s="8">
        <f t="shared" si="0"/>
        <v>3.1266309994319222E-3</v>
      </c>
    </row>
    <row r="34" spans="1:3" x14ac:dyDescent="0.2">
      <c r="A34" s="6">
        <v>39134</v>
      </c>
      <c r="B34" s="7">
        <v>29.35</v>
      </c>
      <c r="C34" s="8">
        <f t="shared" si="0"/>
        <v>1.7876034623794834E-2</v>
      </c>
    </row>
    <row r="35" spans="1:3" x14ac:dyDescent="0.2">
      <c r="A35" s="6">
        <v>39135</v>
      </c>
      <c r="B35" s="7">
        <v>29.389999</v>
      </c>
      <c r="C35" s="8">
        <f t="shared" si="0"/>
        <v>1.3619001315411502E-3</v>
      </c>
    </row>
    <row r="36" spans="1:3" x14ac:dyDescent="0.2">
      <c r="A36" s="6">
        <v>39136</v>
      </c>
      <c r="B36" s="7">
        <v>28.9</v>
      </c>
      <c r="C36" s="8">
        <f t="shared" si="0"/>
        <v>-1.6812851287260365E-2</v>
      </c>
    </row>
    <row r="37" spans="1:3" x14ac:dyDescent="0.2">
      <c r="A37" s="6">
        <v>39139</v>
      </c>
      <c r="B37" s="7">
        <v>29.07</v>
      </c>
      <c r="C37" s="8">
        <f t="shared" si="0"/>
        <v>5.8651194523980576E-3</v>
      </c>
    </row>
    <row r="38" spans="1:3" x14ac:dyDescent="0.2">
      <c r="A38" s="6">
        <v>39140</v>
      </c>
      <c r="B38" s="7">
        <v>27.870000999999998</v>
      </c>
      <c r="C38" s="8">
        <f t="shared" si="0"/>
        <v>-4.2155837196052891E-2</v>
      </c>
    </row>
    <row r="39" spans="1:3" x14ac:dyDescent="0.2">
      <c r="A39" s="6">
        <v>39141</v>
      </c>
      <c r="B39" s="7">
        <v>28.17</v>
      </c>
      <c r="C39" s="8">
        <f t="shared" si="0"/>
        <v>1.0706704513549641E-2</v>
      </c>
    </row>
    <row r="40" spans="1:3" x14ac:dyDescent="0.2">
      <c r="A40" s="6">
        <v>39142</v>
      </c>
      <c r="B40" s="7">
        <v>28.09</v>
      </c>
      <c r="C40" s="8">
        <f t="shared" si="0"/>
        <v>-2.8439407721289928E-3</v>
      </c>
    </row>
    <row r="41" spans="1:3" x14ac:dyDescent="0.2">
      <c r="A41" s="6">
        <v>39143</v>
      </c>
      <c r="B41" s="7">
        <v>27.76</v>
      </c>
      <c r="C41" s="8">
        <f t="shared" si="0"/>
        <v>-1.1817505477548451E-2</v>
      </c>
    </row>
    <row r="42" spans="1:3" x14ac:dyDescent="0.2">
      <c r="A42" s="6">
        <v>39146</v>
      </c>
      <c r="B42" s="7">
        <v>27.549999</v>
      </c>
      <c r="C42" s="8">
        <f t="shared" si="0"/>
        <v>-7.5936363373216827E-3</v>
      </c>
    </row>
    <row r="43" spans="1:3" x14ac:dyDescent="0.2">
      <c r="A43" s="6">
        <v>39147</v>
      </c>
      <c r="B43" s="7">
        <v>27.83</v>
      </c>
      <c r="C43" s="8">
        <f t="shared" si="0"/>
        <v>1.0112076236517146E-2</v>
      </c>
    </row>
    <row r="44" spans="1:3" x14ac:dyDescent="0.2">
      <c r="A44" s="6">
        <v>39148</v>
      </c>
      <c r="B44" s="7">
        <v>27.610001</v>
      </c>
      <c r="C44" s="8">
        <f t="shared" si="0"/>
        <v>-7.9365133769756218E-3</v>
      </c>
    </row>
    <row r="45" spans="1:3" x14ac:dyDescent="0.2">
      <c r="A45" s="6">
        <v>39149</v>
      </c>
      <c r="B45" s="7">
        <v>27.32</v>
      </c>
      <c r="C45" s="8">
        <f t="shared" si="0"/>
        <v>-1.0559027458234404E-2</v>
      </c>
    </row>
    <row r="46" spans="1:3" x14ac:dyDescent="0.2">
      <c r="A46" s="6">
        <v>39150</v>
      </c>
      <c r="B46" s="7">
        <v>27.290001</v>
      </c>
      <c r="C46" s="8">
        <f t="shared" si="0"/>
        <v>-1.0986633388837511E-3</v>
      </c>
    </row>
    <row r="47" spans="1:3" x14ac:dyDescent="0.2">
      <c r="A47" s="6">
        <v>39153</v>
      </c>
      <c r="B47" s="7">
        <v>27.440000999999999</v>
      </c>
      <c r="C47" s="8">
        <f t="shared" si="0"/>
        <v>5.4814679371269536E-3</v>
      </c>
    </row>
    <row r="48" spans="1:3" x14ac:dyDescent="0.2">
      <c r="A48" s="6">
        <v>39154</v>
      </c>
      <c r="B48" s="7">
        <v>26.719999000000001</v>
      </c>
      <c r="C48" s="8">
        <f t="shared" si="0"/>
        <v>-2.6589528057537851E-2</v>
      </c>
    </row>
    <row r="49" spans="1:3" x14ac:dyDescent="0.2">
      <c r="A49" s="6">
        <v>39155</v>
      </c>
      <c r="B49" s="7">
        <v>27.4</v>
      </c>
      <c r="C49" s="8">
        <f t="shared" si="0"/>
        <v>2.5130702150729888E-2</v>
      </c>
    </row>
    <row r="50" spans="1:3" x14ac:dyDescent="0.2">
      <c r="A50" s="6">
        <v>39156</v>
      </c>
      <c r="B50" s="7">
        <v>27.280000999999999</v>
      </c>
      <c r="C50" s="8">
        <f t="shared" si="0"/>
        <v>-4.3891437618723619E-3</v>
      </c>
    </row>
    <row r="51" spans="1:3" x14ac:dyDescent="0.2">
      <c r="A51" s="6">
        <v>39157</v>
      </c>
      <c r="B51" s="7">
        <v>27.33</v>
      </c>
      <c r="C51" s="8">
        <f t="shared" si="0"/>
        <v>1.8311303078244454E-3</v>
      </c>
    </row>
    <row r="52" spans="1:3" x14ac:dyDescent="0.2">
      <c r="A52" s="6">
        <v>39160</v>
      </c>
      <c r="B52" s="7">
        <v>27.83</v>
      </c>
      <c r="C52" s="8">
        <f t="shared" si="0"/>
        <v>1.8129575597822783E-2</v>
      </c>
    </row>
    <row r="53" spans="1:3" x14ac:dyDescent="0.2">
      <c r="A53" s="6">
        <v>39161</v>
      </c>
      <c r="B53" s="7">
        <v>27.84</v>
      </c>
      <c r="C53" s="8">
        <f t="shared" si="0"/>
        <v>3.5925992841950486E-4</v>
      </c>
    </row>
    <row r="54" spans="1:3" x14ac:dyDescent="0.2">
      <c r="A54" s="6">
        <v>39162</v>
      </c>
      <c r="B54" s="7">
        <v>28.52</v>
      </c>
      <c r="C54" s="8">
        <f t="shared" si="0"/>
        <v>2.4131760079876219E-2</v>
      </c>
    </row>
    <row r="55" spans="1:3" x14ac:dyDescent="0.2">
      <c r="A55" s="6">
        <v>39163</v>
      </c>
      <c r="B55" s="7">
        <v>28.27</v>
      </c>
      <c r="C55" s="8">
        <f t="shared" si="0"/>
        <v>-8.8044238405962198E-3</v>
      </c>
    </row>
    <row r="56" spans="1:3" x14ac:dyDescent="0.2">
      <c r="A56" s="6">
        <v>39164</v>
      </c>
      <c r="B56" s="7">
        <v>28.02</v>
      </c>
      <c r="C56" s="8">
        <f t="shared" si="0"/>
        <v>-8.8826307966380705E-3</v>
      </c>
    </row>
    <row r="57" spans="1:3" x14ac:dyDescent="0.2">
      <c r="A57" s="6">
        <v>39167</v>
      </c>
      <c r="B57" s="7">
        <v>28.219999000000001</v>
      </c>
      <c r="C57" s="8">
        <f t="shared" si="0"/>
        <v>7.112370079945282E-3</v>
      </c>
    </row>
    <row r="58" spans="1:3" x14ac:dyDescent="0.2">
      <c r="A58" s="6">
        <v>39168</v>
      </c>
      <c r="B58" s="7">
        <v>27.719999000000001</v>
      </c>
      <c r="C58" s="8">
        <f t="shared" si="0"/>
        <v>-1.7876772742140522E-2</v>
      </c>
    </row>
    <row r="59" spans="1:3" x14ac:dyDescent="0.2">
      <c r="A59" s="6">
        <v>39169</v>
      </c>
      <c r="B59" s="7">
        <v>27.639999</v>
      </c>
      <c r="C59" s="8">
        <f t="shared" si="0"/>
        <v>-2.8901755266474436E-3</v>
      </c>
    </row>
    <row r="60" spans="1:3" x14ac:dyDescent="0.2">
      <c r="A60" s="6">
        <v>39170</v>
      </c>
      <c r="B60" s="7">
        <v>27.75</v>
      </c>
      <c r="C60" s="8">
        <f t="shared" si="0"/>
        <v>3.9718774724251922E-3</v>
      </c>
    </row>
    <row r="61" spans="1:3" x14ac:dyDescent="0.2">
      <c r="A61" s="6">
        <v>39171</v>
      </c>
      <c r="B61" s="7">
        <v>27.870000999999998</v>
      </c>
      <c r="C61" s="8">
        <f t="shared" si="0"/>
        <v>4.3150371822880266E-3</v>
      </c>
    </row>
    <row r="62" spans="1:3" x14ac:dyDescent="0.2">
      <c r="A62" s="6">
        <v>39174</v>
      </c>
      <c r="B62" s="7">
        <v>27.74</v>
      </c>
      <c r="C62" s="8">
        <f t="shared" si="0"/>
        <v>-4.6754624880461122E-3</v>
      </c>
    </row>
    <row r="63" spans="1:3" x14ac:dyDescent="0.2">
      <c r="A63" s="6">
        <v>39175</v>
      </c>
      <c r="B63" s="7">
        <v>27.870000999999998</v>
      </c>
      <c r="C63" s="8">
        <f t="shared" si="0"/>
        <v>4.6754624880461088E-3</v>
      </c>
    </row>
    <row r="64" spans="1:3" x14ac:dyDescent="0.2">
      <c r="A64" s="6">
        <v>39176</v>
      </c>
      <c r="B64" s="7">
        <v>28.5</v>
      </c>
      <c r="C64" s="8">
        <f t="shared" si="0"/>
        <v>2.2353209899873213E-2</v>
      </c>
    </row>
    <row r="65" spans="1:3" x14ac:dyDescent="0.2">
      <c r="A65" s="6">
        <v>39177</v>
      </c>
      <c r="B65" s="7">
        <v>28.549999</v>
      </c>
      <c r="C65" s="8">
        <f t="shared" si="0"/>
        <v>1.7528138011439728E-3</v>
      </c>
    </row>
    <row r="66" spans="1:3" x14ac:dyDescent="0.2">
      <c r="A66" s="6">
        <v>39181</v>
      </c>
      <c r="B66" s="7">
        <v>28.57</v>
      </c>
      <c r="C66" s="8">
        <f t="shared" si="0"/>
        <v>7.0031516693287851E-4</v>
      </c>
    </row>
    <row r="67" spans="1:3" x14ac:dyDescent="0.2">
      <c r="A67" s="6">
        <v>39182</v>
      </c>
      <c r="B67" s="7">
        <v>28.4</v>
      </c>
      <c r="C67" s="8">
        <f t="shared" si="0"/>
        <v>-5.9680710755214625E-3</v>
      </c>
    </row>
    <row r="68" spans="1:3" x14ac:dyDescent="0.2">
      <c r="A68" s="6">
        <v>39183</v>
      </c>
      <c r="B68" s="7">
        <v>28.110001</v>
      </c>
      <c r="C68" s="8">
        <f t="shared" ref="C68:C131" si="1">LN(B68/B67)</f>
        <v>-1.0263724674191808E-2</v>
      </c>
    </row>
    <row r="69" spans="1:3" x14ac:dyDescent="0.2">
      <c r="A69" s="6">
        <v>39184</v>
      </c>
      <c r="B69" s="7">
        <v>28.540001</v>
      </c>
      <c r="C69" s="8">
        <f t="shared" si="1"/>
        <v>1.5181226594263584E-2</v>
      </c>
    </row>
    <row r="70" spans="1:3" x14ac:dyDescent="0.2">
      <c r="A70" s="6">
        <v>39185</v>
      </c>
      <c r="B70" s="7">
        <v>28.610001</v>
      </c>
      <c r="C70" s="8">
        <f t="shared" si="1"/>
        <v>2.4496949275998195E-3</v>
      </c>
    </row>
    <row r="71" spans="1:3" x14ac:dyDescent="0.2">
      <c r="A71" s="6">
        <v>39188</v>
      </c>
      <c r="B71" s="7">
        <v>28.73</v>
      </c>
      <c r="C71" s="8">
        <f t="shared" si="1"/>
        <v>4.1855309763661622E-3</v>
      </c>
    </row>
    <row r="72" spans="1:3" x14ac:dyDescent="0.2">
      <c r="A72" s="6">
        <v>39189</v>
      </c>
      <c r="B72" s="7">
        <v>28.85</v>
      </c>
      <c r="C72" s="8">
        <f t="shared" si="1"/>
        <v>4.1681199629105218E-3</v>
      </c>
    </row>
    <row r="73" spans="1:3" x14ac:dyDescent="0.2">
      <c r="A73" s="6">
        <v>39190</v>
      </c>
      <c r="B73" s="7">
        <v>28.6</v>
      </c>
      <c r="C73" s="8">
        <f t="shared" si="1"/>
        <v>-8.7032751283017008E-3</v>
      </c>
    </row>
    <row r="74" spans="1:3" x14ac:dyDescent="0.2">
      <c r="A74" s="6">
        <v>39191</v>
      </c>
      <c r="B74" s="7">
        <v>28.690000999999999</v>
      </c>
      <c r="C74" s="8">
        <f t="shared" si="1"/>
        <v>3.1419470228162163E-3</v>
      </c>
    </row>
    <row r="75" spans="1:3" x14ac:dyDescent="0.2">
      <c r="A75" s="6">
        <v>39192</v>
      </c>
      <c r="B75" s="7">
        <v>29.02</v>
      </c>
      <c r="C75" s="8">
        <f t="shared" si="1"/>
        <v>1.1436582607418646E-2</v>
      </c>
    </row>
    <row r="76" spans="1:3" x14ac:dyDescent="0.2">
      <c r="A76" s="6">
        <v>39195</v>
      </c>
      <c r="B76" s="7">
        <v>28.780000999999999</v>
      </c>
      <c r="C76" s="8">
        <f t="shared" si="1"/>
        <v>-8.3045112504690332E-3</v>
      </c>
    </row>
    <row r="77" spans="1:3" x14ac:dyDescent="0.2">
      <c r="A77" s="6">
        <v>39196</v>
      </c>
      <c r="B77" s="7">
        <v>28.790001</v>
      </c>
      <c r="C77" s="8">
        <f t="shared" si="1"/>
        <v>3.4740315279389281E-4</v>
      </c>
    </row>
    <row r="78" spans="1:3" x14ac:dyDescent="0.2">
      <c r="A78" s="6">
        <v>39197</v>
      </c>
      <c r="B78" s="7">
        <v>28.99</v>
      </c>
      <c r="C78" s="8">
        <f t="shared" si="1"/>
        <v>6.9228035751974755E-3</v>
      </c>
    </row>
    <row r="79" spans="1:3" x14ac:dyDescent="0.2">
      <c r="A79" s="6">
        <v>39198</v>
      </c>
      <c r="B79" s="7">
        <v>29.1</v>
      </c>
      <c r="C79" s="8">
        <f t="shared" si="1"/>
        <v>3.787231243882765E-3</v>
      </c>
    </row>
    <row r="80" spans="1:3" x14ac:dyDescent="0.2">
      <c r="A80" s="6">
        <v>39199</v>
      </c>
      <c r="B80" s="7">
        <v>30.120000999999998</v>
      </c>
      <c r="C80" s="8">
        <f t="shared" si="1"/>
        <v>3.4451261954776581E-2</v>
      </c>
    </row>
    <row r="81" spans="1:3" x14ac:dyDescent="0.2">
      <c r="A81" s="6">
        <v>39202</v>
      </c>
      <c r="B81" s="7">
        <v>29.940000999999999</v>
      </c>
      <c r="C81" s="8">
        <f t="shared" si="1"/>
        <v>-5.9940237406081714E-3</v>
      </c>
    </row>
    <row r="82" spans="1:3" x14ac:dyDescent="0.2">
      <c r="A82" s="6">
        <v>39203</v>
      </c>
      <c r="B82" s="7">
        <v>30.4</v>
      </c>
      <c r="C82" s="8">
        <f t="shared" si="1"/>
        <v>1.5247196020560651E-2</v>
      </c>
    </row>
    <row r="83" spans="1:3" x14ac:dyDescent="0.2">
      <c r="A83" s="6">
        <v>39204</v>
      </c>
      <c r="B83" s="7">
        <v>30.610001</v>
      </c>
      <c r="C83" s="8">
        <f t="shared" si="1"/>
        <v>6.8841772142071425E-3</v>
      </c>
    </row>
    <row r="84" spans="1:3" x14ac:dyDescent="0.2">
      <c r="A84" s="6">
        <v>39205</v>
      </c>
      <c r="B84" s="7">
        <v>30.969999000000001</v>
      </c>
      <c r="C84" s="8">
        <f t="shared" si="1"/>
        <v>1.1692176069415711E-2</v>
      </c>
    </row>
    <row r="85" spans="1:3" x14ac:dyDescent="0.2">
      <c r="A85" s="6">
        <v>39206</v>
      </c>
      <c r="B85" s="7">
        <v>30.559999000000001</v>
      </c>
      <c r="C85" s="8">
        <f t="shared" si="1"/>
        <v>-1.3327030119992587E-2</v>
      </c>
    </row>
    <row r="86" spans="1:3" x14ac:dyDescent="0.2">
      <c r="A86" s="6">
        <v>39209</v>
      </c>
      <c r="B86" s="7">
        <v>30.709999</v>
      </c>
      <c r="C86" s="8">
        <f t="shared" si="1"/>
        <v>4.896370314241047E-3</v>
      </c>
    </row>
    <row r="87" spans="1:3" x14ac:dyDescent="0.2">
      <c r="A87" s="6">
        <v>39210</v>
      </c>
      <c r="B87" s="7">
        <v>30.75</v>
      </c>
      <c r="C87" s="8">
        <f t="shared" si="1"/>
        <v>1.3016923624795407E-3</v>
      </c>
    </row>
    <row r="88" spans="1:3" x14ac:dyDescent="0.2">
      <c r="A88" s="6">
        <v>39211</v>
      </c>
      <c r="B88" s="7">
        <v>30.780000999999999</v>
      </c>
      <c r="C88" s="8">
        <f t="shared" si="1"/>
        <v>9.7516664683463985E-4</v>
      </c>
    </row>
    <row r="89" spans="1:3" x14ac:dyDescent="0.2">
      <c r="A89" s="6">
        <v>39212</v>
      </c>
      <c r="B89" s="7">
        <v>30.58</v>
      </c>
      <c r="C89" s="8">
        <f t="shared" si="1"/>
        <v>-6.5189603984454111E-3</v>
      </c>
    </row>
    <row r="90" spans="1:3" x14ac:dyDescent="0.2">
      <c r="A90" s="6">
        <v>39213</v>
      </c>
      <c r="B90" s="7">
        <v>30.889999</v>
      </c>
      <c r="C90" s="8">
        <f t="shared" si="1"/>
        <v>1.0086274056637423E-2</v>
      </c>
    </row>
    <row r="91" spans="1:3" x14ac:dyDescent="0.2">
      <c r="A91" s="6">
        <v>39216</v>
      </c>
      <c r="B91" s="7">
        <v>30.969999000000001</v>
      </c>
      <c r="C91" s="8">
        <f t="shared" si="1"/>
        <v>2.5864871382450887E-3</v>
      </c>
    </row>
    <row r="92" spans="1:3" x14ac:dyDescent="0.2">
      <c r="A92" s="6">
        <v>39217</v>
      </c>
      <c r="B92" s="7">
        <v>30.9</v>
      </c>
      <c r="C92" s="8">
        <f t="shared" si="1"/>
        <v>-2.2627777920989417E-3</v>
      </c>
    </row>
    <row r="93" spans="1:3" x14ac:dyDescent="0.2">
      <c r="A93" s="6">
        <v>39218</v>
      </c>
      <c r="B93" s="7">
        <v>31.07</v>
      </c>
      <c r="C93" s="8">
        <f t="shared" si="1"/>
        <v>5.4865395012563571E-3</v>
      </c>
    </row>
    <row r="94" spans="1:3" x14ac:dyDescent="0.2">
      <c r="A94" s="6">
        <v>39219</v>
      </c>
      <c r="B94" s="7">
        <v>30.98</v>
      </c>
      <c r="C94" s="8">
        <f t="shared" si="1"/>
        <v>-2.9008884162334829E-3</v>
      </c>
    </row>
    <row r="95" spans="1:3" x14ac:dyDescent="0.2">
      <c r="A95" s="6">
        <v>39220</v>
      </c>
      <c r="B95" s="7">
        <v>30.83</v>
      </c>
      <c r="C95" s="8">
        <f t="shared" si="1"/>
        <v>-4.85359309066365E-3</v>
      </c>
    </row>
    <row r="96" spans="1:3" x14ac:dyDescent="0.2">
      <c r="A96" s="6">
        <v>39223</v>
      </c>
      <c r="B96" s="7">
        <v>31.049999</v>
      </c>
      <c r="C96" s="8">
        <f t="shared" si="1"/>
        <v>7.110534275309042E-3</v>
      </c>
    </row>
    <row r="97" spans="1:3" x14ac:dyDescent="0.2">
      <c r="A97" s="6">
        <v>39224</v>
      </c>
      <c r="B97" s="7">
        <v>30.690000999999999</v>
      </c>
      <c r="C97" s="8">
        <f t="shared" si="1"/>
        <v>-1.1661874957820256E-2</v>
      </c>
    </row>
    <row r="98" spans="1:3" x14ac:dyDescent="0.2">
      <c r="A98" s="6">
        <v>39225</v>
      </c>
      <c r="B98" s="7">
        <v>30.58</v>
      </c>
      <c r="C98" s="8">
        <f t="shared" si="1"/>
        <v>-3.5907007146316382E-3</v>
      </c>
    </row>
    <row r="99" spans="1:3" x14ac:dyDescent="0.2">
      <c r="A99" s="6">
        <v>39226</v>
      </c>
      <c r="B99" s="7">
        <v>30.17</v>
      </c>
      <c r="C99" s="8">
        <f t="shared" si="1"/>
        <v>-1.3498147329946392E-2</v>
      </c>
    </row>
    <row r="100" spans="1:3" x14ac:dyDescent="0.2">
      <c r="A100" s="6">
        <v>39227</v>
      </c>
      <c r="B100" s="7">
        <v>30.48</v>
      </c>
      <c r="C100" s="8">
        <f t="shared" si="1"/>
        <v>1.0222677647475774E-2</v>
      </c>
    </row>
    <row r="101" spans="1:3" x14ac:dyDescent="0.2">
      <c r="A101" s="6">
        <v>39231</v>
      </c>
      <c r="B101" s="7">
        <v>30.790001</v>
      </c>
      <c r="C101" s="8">
        <f t="shared" si="1"/>
        <v>1.0119263596040316E-2</v>
      </c>
    </row>
    <row r="102" spans="1:3" x14ac:dyDescent="0.2">
      <c r="A102" s="6">
        <v>39232</v>
      </c>
      <c r="B102" s="7">
        <v>31.110001</v>
      </c>
      <c r="C102" s="8">
        <f t="shared" si="1"/>
        <v>1.033934863906447E-2</v>
      </c>
    </row>
    <row r="103" spans="1:3" x14ac:dyDescent="0.2">
      <c r="A103" s="6">
        <v>39233</v>
      </c>
      <c r="B103" s="7">
        <v>30.690000999999999</v>
      </c>
      <c r="C103" s="8">
        <f t="shared" si="1"/>
        <v>-1.3592441838002482E-2</v>
      </c>
    </row>
    <row r="104" spans="1:3" x14ac:dyDescent="0.2">
      <c r="A104" s="6">
        <v>39234</v>
      </c>
      <c r="B104" s="7">
        <v>30.59</v>
      </c>
      <c r="C104" s="8">
        <f t="shared" si="1"/>
        <v>-3.2637430527356743E-3</v>
      </c>
    </row>
    <row r="105" spans="1:3" x14ac:dyDescent="0.2">
      <c r="A105" s="6">
        <v>39237</v>
      </c>
      <c r="B105" s="7">
        <v>30.719999000000001</v>
      </c>
      <c r="C105" s="8">
        <f t="shared" si="1"/>
        <v>4.2407175645754721E-3</v>
      </c>
    </row>
    <row r="106" spans="1:3" x14ac:dyDescent="0.2">
      <c r="A106" s="6">
        <v>39238</v>
      </c>
      <c r="B106" s="7">
        <v>30.58</v>
      </c>
      <c r="C106" s="8">
        <f t="shared" si="1"/>
        <v>-4.5676752264714078E-3</v>
      </c>
    </row>
    <row r="107" spans="1:3" x14ac:dyDescent="0.2">
      <c r="A107" s="6">
        <v>39239</v>
      </c>
      <c r="B107" s="7">
        <v>30.290001</v>
      </c>
      <c r="C107" s="8">
        <f t="shared" si="1"/>
        <v>-9.52854244757473E-3</v>
      </c>
    </row>
    <row r="108" spans="1:3" x14ac:dyDescent="0.2">
      <c r="A108" s="6">
        <v>39240</v>
      </c>
      <c r="B108" s="7">
        <v>29.620000999999998</v>
      </c>
      <c r="C108" s="8">
        <f t="shared" si="1"/>
        <v>-2.2367815452717026E-2</v>
      </c>
    </row>
    <row r="109" spans="1:3" x14ac:dyDescent="0.2">
      <c r="A109" s="6">
        <v>39241</v>
      </c>
      <c r="B109" s="7">
        <v>30.049999</v>
      </c>
      <c r="C109" s="8">
        <f t="shared" si="1"/>
        <v>1.44127851027214E-2</v>
      </c>
    </row>
    <row r="110" spans="1:3" x14ac:dyDescent="0.2">
      <c r="A110" s="6">
        <v>39244</v>
      </c>
      <c r="B110" s="7">
        <v>30.02</v>
      </c>
      <c r="C110" s="8">
        <f t="shared" si="1"/>
        <v>-9.9880149802988654E-4</v>
      </c>
    </row>
    <row r="111" spans="1:3" x14ac:dyDescent="0.2">
      <c r="A111" s="6">
        <v>39245</v>
      </c>
      <c r="B111" s="7">
        <v>29.85</v>
      </c>
      <c r="C111" s="8">
        <f t="shared" si="1"/>
        <v>-5.6789863667046853E-3</v>
      </c>
    </row>
    <row r="112" spans="1:3" x14ac:dyDescent="0.2">
      <c r="A112" s="6">
        <v>39246</v>
      </c>
      <c r="B112" s="7">
        <v>30.389999</v>
      </c>
      <c r="C112" s="8">
        <f t="shared" si="1"/>
        <v>1.7928734184528925E-2</v>
      </c>
    </row>
    <row r="113" spans="1:3" x14ac:dyDescent="0.2">
      <c r="A113" s="6">
        <v>39247</v>
      </c>
      <c r="B113" s="7">
        <v>30.52</v>
      </c>
      <c r="C113" s="8">
        <f t="shared" si="1"/>
        <v>4.2686323931161313E-3</v>
      </c>
    </row>
    <row r="114" spans="1:3" x14ac:dyDescent="0.2">
      <c r="A114" s="6">
        <v>39248</v>
      </c>
      <c r="B114" s="7">
        <v>30.49</v>
      </c>
      <c r="C114" s="8">
        <f t="shared" si="1"/>
        <v>-9.8344541609286101E-4</v>
      </c>
    </row>
    <row r="115" spans="1:3" x14ac:dyDescent="0.2">
      <c r="A115" s="6">
        <v>39251</v>
      </c>
      <c r="B115" s="7">
        <v>30.51</v>
      </c>
      <c r="C115" s="8">
        <f t="shared" si="1"/>
        <v>6.5573772841491648E-4</v>
      </c>
    </row>
    <row r="116" spans="1:3" x14ac:dyDescent="0.2">
      <c r="A116" s="6">
        <v>39252</v>
      </c>
      <c r="B116" s="7">
        <v>30.459999</v>
      </c>
      <c r="C116" s="8">
        <f t="shared" si="1"/>
        <v>-1.6401840915040203E-3</v>
      </c>
    </row>
    <row r="117" spans="1:3" x14ac:dyDescent="0.2">
      <c r="A117" s="6">
        <v>39253</v>
      </c>
      <c r="B117" s="7">
        <v>30.01</v>
      </c>
      <c r="C117" s="8">
        <f t="shared" si="1"/>
        <v>-1.4883655184798485E-2</v>
      </c>
    </row>
    <row r="118" spans="1:3" x14ac:dyDescent="0.2">
      <c r="A118" s="6">
        <v>39254</v>
      </c>
      <c r="B118" s="7">
        <v>30.219999000000001</v>
      </c>
      <c r="C118" s="8">
        <f t="shared" si="1"/>
        <v>6.9732643016487449E-3</v>
      </c>
    </row>
    <row r="119" spans="1:3" x14ac:dyDescent="0.2">
      <c r="A119" s="6">
        <v>39255</v>
      </c>
      <c r="B119" s="7">
        <v>29.49</v>
      </c>
      <c r="C119" s="8">
        <f t="shared" si="1"/>
        <v>-2.4452700926739748E-2</v>
      </c>
    </row>
    <row r="120" spans="1:3" x14ac:dyDescent="0.2">
      <c r="A120" s="6">
        <v>39258</v>
      </c>
      <c r="B120" s="7">
        <v>29.49</v>
      </c>
      <c r="C120" s="8">
        <f t="shared" si="1"/>
        <v>0</v>
      </c>
    </row>
    <row r="121" spans="1:3" x14ac:dyDescent="0.2">
      <c r="A121" s="6">
        <v>39259</v>
      </c>
      <c r="B121" s="7">
        <v>29.52</v>
      </c>
      <c r="C121" s="8">
        <f t="shared" si="1"/>
        <v>1.0167769050868111E-3</v>
      </c>
    </row>
    <row r="122" spans="1:3" x14ac:dyDescent="0.2">
      <c r="A122" s="6">
        <v>39260</v>
      </c>
      <c r="B122" s="7">
        <v>29.870000999999998</v>
      </c>
      <c r="C122" s="8">
        <f t="shared" si="1"/>
        <v>1.1786665974152576E-2</v>
      </c>
    </row>
    <row r="123" spans="1:3" x14ac:dyDescent="0.2">
      <c r="A123" s="6">
        <v>39261</v>
      </c>
      <c r="B123" s="7">
        <v>29.83</v>
      </c>
      <c r="C123" s="8">
        <f t="shared" si="1"/>
        <v>-1.3400671797671956E-3</v>
      </c>
    </row>
    <row r="124" spans="1:3" x14ac:dyDescent="0.2">
      <c r="A124" s="6">
        <v>39262</v>
      </c>
      <c r="B124" s="7">
        <v>29.469999000000001</v>
      </c>
      <c r="C124" s="8">
        <f t="shared" si="1"/>
        <v>-1.2141835709867327E-2</v>
      </c>
    </row>
    <row r="125" spans="1:3" x14ac:dyDescent="0.2">
      <c r="A125" s="6">
        <v>39265</v>
      </c>
      <c r="B125" s="7">
        <v>29.74</v>
      </c>
      <c r="C125" s="8">
        <f t="shared" si="1"/>
        <v>9.1201782152191858E-3</v>
      </c>
    </row>
    <row r="126" spans="1:3" x14ac:dyDescent="0.2">
      <c r="A126" s="6">
        <v>39266</v>
      </c>
      <c r="B126" s="7">
        <v>30.02</v>
      </c>
      <c r="C126" s="8">
        <f t="shared" si="1"/>
        <v>9.3708851733069701E-3</v>
      </c>
    </row>
    <row r="127" spans="1:3" x14ac:dyDescent="0.2">
      <c r="A127" s="6">
        <v>39268</v>
      </c>
      <c r="B127" s="7">
        <v>29.99</v>
      </c>
      <c r="C127" s="8">
        <f t="shared" si="1"/>
        <v>-9.9983344439823338E-4</v>
      </c>
    </row>
    <row r="128" spans="1:3" x14ac:dyDescent="0.2">
      <c r="A128" s="6">
        <v>39269</v>
      </c>
      <c r="B128" s="7">
        <v>29.969999000000001</v>
      </c>
      <c r="C128" s="8">
        <f t="shared" si="1"/>
        <v>-6.6714479904635864E-4</v>
      </c>
    </row>
    <row r="129" spans="1:3" x14ac:dyDescent="0.2">
      <c r="A129" s="6">
        <v>39272</v>
      </c>
      <c r="B129" s="7">
        <v>29.870000999999998</v>
      </c>
      <c r="C129" s="8">
        <f t="shared" si="1"/>
        <v>-3.3421822554470849E-3</v>
      </c>
    </row>
    <row r="130" spans="1:3" x14ac:dyDescent="0.2">
      <c r="A130" s="6">
        <v>39273</v>
      </c>
      <c r="B130" s="7">
        <v>29.33</v>
      </c>
      <c r="C130" s="8">
        <f t="shared" si="1"/>
        <v>-1.824378271706462E-2</v>
      </c>
    </row>
    <row r="131" spans="1:3" x14ac:dyDescent="0.2">
      <c r="A131" s="6">
        <v>39274</v>
      </c>
      <c r="B131" s="7">
        <v>29.49</v>
      </c>
      <c r="C131" s="8">
        <f t="shared" si="1"/>
        <v>5.4403398378251623E-3</v>
      </c>
    </row>
    <row r="132" spans="1:3" x14ac:dyDescent="0.2">
      <c r="A132" s="6">
        <v>39275</v>
      </c>
      <c r="B132" s="7">
        <v>30.07</v>
      </c>
      <c r="C132" s="8">
        <f t="shared" ref="C132:C195" si="2">LN(B132/B131)</f>
        <v>1.9476774173252841E-2</v>
      </c>
    </row>
    <row r="133" spans="1:3" x14ac:dyDescent="0.2">
      <c r="A133" s="6">
        <v>39276</v>
      </c>
      <c r="B133" s="7">
        <v>29.82</v>
      </c>
      <c r="C133" s="8">
        <f t="shared" si="2"/>
        <v>-8.3486876638452934E-3</v>
      </c>
    </row>
    <row r="134" spans="1:3" x14ac:dyDescent="0.2">
      <c r="A134" s="6">
        <v>39279</v>
      </c>
      <c r="B134" s="7">
        <v>30.030000999999999</v>
      </c>
      <c r="C134" s="8">
        <f t="shared" si="2"/>
        <v>7.0176059586791878E-3</v>
      </c>
    </row>
    <row r="135" spans="1:3" x14ac:dyDescent="0.2">
      <c r="A135" s="6">
        <v>39280</v>
      </c>
      <c r="B135" s="7">
        <v>30.780000999999999</v>
      </c>
      <c r="C135" s="8">
        <f t="shared" si="2"/>
        <v>2.4668245604090075E-2</v>
      </c>
    </row>
    <row r="136" spans="1:3" x14ac:dyDescent="0.2">
      <c r="A136" s="6">
        <v>39281</v>
      </c>
      <c r="B136" s="7">
        <v>30.92</v>
      </c>
      <c r="C136" s="8">
        <f t="shared" si="2"/>
        <v>4.5380628198597485E-3</v>
      </c>
    </row>
    <row r="137" spans="1:3" x14ac:dyDescent="0.2">
      <c r="A137" s="6">
        <v>39282</v>
      </c>
      <c r="B137" s="7">
        <v>31.51</v>
      </c>
      <c r="C137" s="8">
        <f t="shared" si="2"/>
        <v>1.8901732049962056E-2</v>
      </c>
    </row>
    <row r="138" spans="1:3" x14ac:dyDescent="0.2">
      <c r="A138" s="6">
        <v>39283</v>
      </c>
      <c r="B138" s="7">
        <v>31.16</v>
      </c>
      <c r="C138" s="8">
        <f t="shared" si="2"/>
        <v>-1.1169734766635754E-2</v>
      </c>
    </row>
    <row r="139" spans="1:3" x14ac:dyDescent="0.2">
      <c r="A139" s="6">
        <v>39286</v>
      </c>
      <c r="B139" s="7">
        <v>31.190000999999999</v>
      </c>
      <c r="C139" s="8">
        <f t="shared" si="2"/>
        <v>9.6234167872205872E-4</v>
      </c>
    </row>
    <row r="140" spans="1:3" x14ac:dyDescent="0.2">
      <c r="A140" s="6">
        <v>39287</v>
      </c>
      <c r="B140" s="7">
        <v>30.799999</v>
      </c>
      <c r="C140" s="8">
        <f t="shared" si="2"/>
        <v>-1.2582905169273725E-2</v>
      </c>
    </row>
    <row r="141" spans="1:3" x14ac:dyDescent="0.2">
      <c r="A141" s="6">
        <v>39288</v>
      </c>
      <c r="B141" s="7">
        <v>30.709999</v>
      </c>
      <c r="C141" s="8">
        <f t="shared" si="2"/>
        <v>-2.9263556219484466E-3</v>
      </c>
    </row>
    <row r="142" spans="1:3" x14ac:dyDescent="0.2">
      <c r="A142" s="6">
        <v>39289</v>
      </c>
      <c r="B142" s="7">
        <v>29.98</v>
      </c>
      <c r="C142" s="8">
        <f t="shared" si="2"/>
        <v>-2.4057809215595638E-2</v>
      </c>
    </row>
    <row r="143" spans="1:3" x14ac:dyDescent="0.2">
      <c r="A143" s="6">
        <v>39290</v>
      </c>
      <c r="B143" s="7">
        <v>29.389999</v>
      </c>
      <c r="C143" s="8">
        <f t="shared" si="2"/>
        <v>-1.9876046268804883E-2</v>
      </c>
    </row>
    <row r="144" spans="1:3" x14ac:dyDescent="0.2">
      <c r="A144" s="6">
        <v>39293</v>
      </c>
      <c r="B144" s="7">
        <v>29.4</v>
      </c>
      <c r="C144" s="8">
        <f t="shared" si="2"/>
        <v>3.4022793898912443E-4</v>
      </c>
    </row>
    <row r="145" spans="1:3" x14ac:dyDescent="0.2">
      <c r="A145" s="6">
        <v>39294</v>
      </c>
      <c r="B145" s="7">
        <v>28.99</v>
      </c>
      <c r="C145" s="8">
        <f t="shared" si="2"/>
        <v>-1.4043731411071783E-2</v>
      </c>
    </row>
    <row r="146" spans="1:3" x14ac:dyDescent="0.2">
      <c r="A146" s="6">
        <v>39295</v>
      </c>
      <c r="B146" s="7">
        <v>29.299999</v>
      </c>
      <c r="C146" s="8">
        <f t="shared" si="2"/>
        <v>1.0636538959764066E-2</v>
      </c>
    </row>
    <row r="147" spans="1:3" x14ac:dyDescent="0.2">
      <c r="A147" s="6">
        <v>39296</v>
      </c>
      <c r="B147" s="7">
        <v>29.52</v>
      </c>
      <c r="C147" s="8">
        <f t="shared" si="2"/>
        <v>7.4805178389435543E-3</v>
      </c>
    </row>
    <row r="148" spans="1:3" x14ac:dyDescent="0.2">
      <c r="A148" s="6">
        <v>39297</v>
      </c>
      <c r="B148" s="7">
        <v>28.959999</v>
      </c>
      <c r="C148" s="8">
        <f t="shared" si="2"/>
        <v>-1.9152466745143461E-2</v>
      </c>
    </row>
    <row r="149" spans="1:3" x14ac:dyDescent="0.2">
      <c r="A149" s="6">
        <v>39300</v>
      </c>
      <c r="B149" s="7">
        <v>29.540001</v>
      </c>
      <c r="C149" s="8">
        <f t="shared" si="2"/>
        <v>1.9829777968508523E-2</v>
      </c>
    </row>
    <row r="150" spans="1:3" x14ac:dyDescent="0.2">
      <c r="A150" s="6">
        <v>39301</v>
      </c>
      <c r="B150" s="7">
        <v>29.549999</v>
      </c>
      <c r="C150" s="8">
        <f t="shared" si="2"/>
        <v>3.3839905552241265E-4</v>
      </c>
    </row>
    <row r="151" spans="1:3" x14ac:dyDescent="0.2">
      <c r="A151" s="6">
        <v>39302</v>
      </c>
      <c r="B151" s="7">
        <v>30</v>
      </c>
      <c r="C151" s="8">
        <f t="shared" si="2"/>
        <v>1.511367165099628E-2</v>
      </c>
    </row>
    <row r="152" spans="1:3" x14ac:dyDescent="0.2">
      <c r="A152" s="6">
        <v>39303</v>
      </c>
      <c r="B152" s="7">
        <v>29.299999</v>
      </c>
      <c r="C152" s="8">
        <f t="shared" si="2"/>
        <v>-2.3609899768827134E-2</v>
      </c>
    </row>
    <row r="153" spans="1:3" x14ac:dyDescent="0.2">
      <c r="A153" s="6">
        <v>39304</v>
      </c>
      <c r="B153" s="7">
        <v>28.709999</v>
      </c>
      <c r="C153" s="8">
        <f t="shared" si="2"/>
        <v>-2.0342022591425559E-2</v>
      </c>
    </row>
    <row r="154" spans="1:3" x14ac:dyDescent="0.2">
      <c r="A154" s="6">
        <v>39307</v>
      </c>
      <c r="B154" s="7">
        <v>28.629999000000002</v>
      </c>
      <c r="C154" s="8">
        <f t="shared" si="2"/>
        <v>-2.7903751202763096E-3</v>
      </c>
    </row>
    <row r="155" spans="1:3" x14ac:dyDescent="0.2">
      <c r="A155" s="6">
        <v>39308</v>
      </c>
      <c r="B155" s="7">
        <v>28.27</v>
      </c>
      <c r="C155" s="8">
        <f t="shared" si="2"/>
        <v>-1.2653912476127422E-2</v>
      </c>
    </row>
    <row r="156" spans="1:3" x14ac:dyDescent="0.2">
      <c r="A156" s="6">
        <v>39309</v>
      </c>
      <c r="B156" s="7">
        <v>28.1</v>
      </c>
      <c r="C156" s="8">
        <f t="shared" si="2"/>
        <v>-6.0315953657987904E-3</v>
      </c>
    </row>
    <row r="157" spans="1:3" x14ac:dyDescent="0.2">
      <c r="A157" s="6">
        <v>39310</v>
      </c>
      <c r="B157" s="7">
        <v>27.809999000000001</v>
      </c>
      <c r="C157" s="8">
        <f t="shared" si="2"/>
        <v>-1.0373944052115665E-2</v>
      </c>
    </row>
    <row r="158" spans="1:3" x14ac:dyDescent="0.2">
      <c r="A158" s="6">
        <v>39311</v>
      </c>
      <c r="B158" s="7">
        <v>28.25</v>
      </c>
      <c r="C158" s="8">
        <f t="shared" si="2"/>
        <v>1.5697825304865413E-2</v>
      </c>
    </row>
    <row r="159" spans="1:3" x14ac:dyDescent="0.2">
      <c r="A159" s="6">
        <v>39314</v>
      </c>
      <c r="B159" s="7">
        <v>28.26</v>
      </c>
      <c r="C159" s="8">
        <f t="shared" si="2"/>
        <v>3.5391966393137912E-4</v>
      </c>
    </row>
    <row r="160" spans="1:3" x14ac:dyDescent="0.2">
      <c r="A160" s="6">
        <v>39315</v>
      </c>
      <c r="B160" s="7">
        <v>28.07</v>
      </c>
      <c r="C160" s="8">
        <f t="shared" si="2"/>
        <v>-6.7459868825902941E-3</v>
      </c>
    </row>
    <row r="161" spans="1:3" x14ac:dyDescent="0.2">
      <c r="A161" s="6">
        <v>39316</v>
      </c>
      <c r="B161" s="7">
        <v>28.219999000000001</v>
      </c>
      <c r="C161" s="8">
        <f t="shared" si="2"/>
        <v>5.3295206150152418E-3</v>
      </c>
    </row>
    <row r="162" spans="1:3" x14ac:dyDescent="0.2">
      <c r="A162" s="6">
        <v>39317</v>
      </c>
      <c r="B162" s="7">
        <v>28.299999</v>
      </c>
      <c r="C162" s="8">
        <f t="shared" si="2"/>
        <v>2.8308583246960265E-3</v>
      </c>
    </row>
    <row r="163" spans="1:3" x14ac:dyDescent="0.2">
      <c r="A163" s="6">
        <v>39318</v>
      </c>
      <c r="B163" s="7">
        <v>28.809999000000001</v>
      </c>
      <c r="C163" s="8">
        <f t="shared" si="2"/>
        <v>1.7860745072764292E-2</v>
      </c>
    </row>
    <row r="164" spans="1:3" x14ac:dyDescent="0.2">
      <c r="A164" s="6">
        <v>39321</v>
      </c>
      <c r="B164" s="7">
        <v>28.49</v>
      </c>
      <c r="C164" s="8">
        <f t="shared" si="2"/>
        <v>-1.1169365876449658E-2</v>
      </c>
    </row>
    <row r="165" spans="1:3" x14ac:dyDescent="0.2">
      <c r="A165" s="6">
        <v>39322</v>
      </c>
      <c r="B165" s="7">
        <v>27.93</v>
      </c>
      <c r="C165" s="8">
        <f t="shared" si="2"/>
        <v>-1.9851768552731471E-2</v>
      </c>
    </row>
    <row r="166" spans="1:3" x14ac:dyDescent="0.2">
      <c r="A166" s="6">
        <v>39323</v>
      </c>
      <c r="B166" s="7">
        <v>28.59</v>
      </c>
      <c r="C166" s="8">
        <f t="shared" si="2"/>
        <v>2.3355626377135057E-2</v>
      </c>
    </row>
    <row r="167" spans="1:3" x14ac:dyDescent="0.2">
      <c r="A167" s="6">
        <v>39324</v>
      </c>
      <c r="B167" s="7">
        <v>28.450001</v>
      </c>
      <c r="C167" s="8">
        <f t="shared" si="2"/>
        <v>-4.9088106124962677E-3</v>
      </c>
    </row>
    <row r="168" spans="1:3" x14ac:dyDescent="0.2">
      <c r="A168" s="6">
        <v>39325</v>
      </c>
      <c r="B168" s="7">
        <v>28.73</v>
      </c>
      <c r="C168" s="8">
        <f t="shared" si="2"/>
        <v>9.7936772694740843E-3</v>
      </c>
    </row>
    <row r="169" spans="1:3" x14ac:dyDescent="0.2">
      <c r="A169" s="6">
        <v>39329</v>
      </c>
      <c r="B169" s="7">
        <v>28.809999000000001</v>
      </c>
      <c r="C169" s="8">
        <f t="shared" si="2"/>
        <v>2.7806413950683868E-3</v>
      </c>
    </row>
    <row r="170" spans="1:3" x14ac:dyDescent="0.2">
      <c r="A170" s="6">
        <v>39330</v>
      </c>
      <c r="B170" s="7">
        <v>28.48</v>
      </c>
      <c r="C170" s="8">
        <f t="shared" si="2"/>
        <v>-1.1520427842491403E-2</v>
      </c>
    </row>
    <row r="171" spans="1:3" x14ac:dyDescent="0.2">
      <c r="A171" s="6">
        <v>39331</v>
      </c>
      <c r="B171" s="7">
        <v>28.91</v>
      </c>
      <c r="C171" s="8">
        <f t="shared" si="2"/>
        <v>1.4985469484479704E-2</v>
      </c>
    </row>
    <row r="172" spans="1:3" x14ac:dyDescent="0.2">
      <c r="A172" s="6">
        <v>39332</v>
      </c>
      <c r="B172" s="7">
        <v>28.440000999999999</v>
      </c>
      <c r="C172" s="8">
        <f t="shared" si="2"/>
        <v>-1.6390915931471243E-2</v>
      </c>
    </row>
    <row r="173" spans="1:3" x14ac:dyDescent="0.2">
      <c r="A173" s="6">
        <v>39335</v>
      </c>
      <c r="B173" s="7">
        <v>28.48</v>
      </c>
      <c r="C173" s="8">
        <f t="shared" si="2"/>
        <v>1.4054464469916309E-3</v>
      </c>
    </row>
    <row r="174" spans="1:3" x14ac:dyDescent="0.2">
      <c r="A174" s="6">
        <v>39336</v>
      </c>
      <c r="B174" s="7">
        <v>28.93</v>
      </c>
      <c r="C174" s="8">
        <f t="shared" si="2"/>
        <v>1.5677032444268699E-2</v>
      </c>
    </row>
    <row r="175" spans="1:3" x14ac:dyDescent="0.2">
      <c r="A175" s="6">
        <v>39337</v>
      </c>
      <c r="B175" s="7">
        <v>28.93</v>
      </c>
      <c r="C175" s="8">
        <f t="shared" si="2"/>
        <v>0</v>
      </c>
    </row>
    <row r="176" spans="1:3" x14ac:dyDescent="0.2">
      <c r="A176" s="6">
        <v>39338</v>
      </c>
      <c r="B176" s="7">
        <v>29.16</v>
      </c>
      <c r="C176" s="8">
        <f t="shared" si="2"/>
        <v>7.9187881524137096E-3</v>
      </c>
    </row>
    <row r="177" spans="1:3" x14ac:dyDescent="0.2">
      <c r="A177" s="6">
        <v>39339</v>
      </c>
      <c r="B177" s="7">
        <v>29.040001</v>
      </c>
      <c r="C177" s="8">
        <f t="shared" si="2"/>
        <v>-4.1236827486009625E-3</v>
      </c>
    </row>
    <row r="178" spans="1:3" x14ac:dyDescent="0.2">
      <c r="A178" s="6">
        <v>39342</v>
      </c>
      <c r="B178" s="7">
        <v>28.73</v>
      </c>
      <c r="C178" s="8">
        <f t="shared" si="2"/>
        <v>-1.0732351400658259E-2</v>
      </c>
    </row>
    <row r="179" spans="1:3" x14ac:dyDescent="0.2">
      <c r="A179" s="6">
        <v>39343</v>
      </c>
      <c r="B179" s="7">
        <v>28.93</v>
      </c>
      <c r="C179" s="8">
        <f t="shared" si="2"/>
        <v>6.9372459968455522E-3</v>
      </c>
    </row>
    <row r="180" spans="1:3" x14ac:dyDescent="0.2">
      <c r="A180" s="6">
        <v>39344</v>
      </c>
      <c r="B180" s="7">
        <v>28.67</v>
      </c>
      <c r="C180" s="8">
        <f t="shared" si="2"/>
        <v>-9.027839092765215E-3</v>
      </c>
    </row>
    <row r="181" spans="1:3" x14ac:dyDescent="0.2">
      <c r="A181" s="6">
        <v>39345</v>
      </c>
      <c r="B181" s="7">
        <v>28.42</v>
      </c>
      <c r="C181" s="8">
        <f t="shared" si="2"/>
        <v>-8.7581572263239031E-3</v>
      </c>
    </row>
    <row r="182" spans="1:3" x14ac:dyDescent="0.2">
      <c r="A182" s="6">
        <v>39346</v>
      </c>
      <c r="B182" s="7">
        <v>28.65</v>
      </c>
      <c r="C182" s="8">
        <f t="shared" si="2"/>
        <v>8.0603204917939746E-3</v>
      </c>
    </row>
    <row r="183" spans="1:3" x14ac:dyDescent="0.2">
      <c r="A183" s="6">
        <v>39349</v>
      </c>
      <c r="B183" s="7">
        <v>29.08</v>
      </c>
      <c r="C183" s="8">
        <f t="shared" si="2"/>
        <v>1.4897209504569991E-2</v>
      </c>
    </row>
    <row r="184" spans="1:3" x14ac:dyDescent="0.2">
      <c r="A184" s="6">
        <v>39350</v>
      </c>
      <c r="B184" s="7">
        <v>29.559999000000001</v>
      </c>
      <c r="C184" s="8">
        <f t="shared" si="2"/>
        <v>1.6371409585182514E-2</v>
      </c>
    </row>
    <row r="185" spans="1:3" x14ac:dyDescent="0.2">
      <c r="A185" s="6">
        <v>39351</v>
      </c>
      <c r="B185" s="7">
        <v>29.5</v>
      </c>
      <c r="C185" s="8">
        <f t="shared" si="2"/>
        <v>-2.0317989047270273E-3</v>
      </c>
    </row>
    <row r="186" spans="1:3" x14ac:dyDescent="0.2">
      <c r="A186" s="6">
        <v>39352</v>
      </c>
      <c r="B186" s="7">
        <v>29.49</v>
      </c>
      <c r="C186" s="8">
        <f t="shared" si="2"/>
        <v>-3.3904051858937151E-4</v>
      </c>
    </row>
    <row r="187" spans="1:3" x14ac:dyDescent="0.2">
      <c r="A187" s="6">
        <v>39353</v>
      </c>
      <c r="B187" s="7">
        <v>29.459999</v>
      </c>
      <c r="C187" s="8">
        <f t="shared" si="2"/>
        <v>-1.0178457370325121E-3</v>
      </c>
    </row>
    <row r="188" spans="1:3" x14ac:dyDescent="0.2">
      <c r="A188" s="6">
        <v>39356</v>
      </c>
      <c r="B188" s="7">
        <v>29.77</v>
      </c>
      <c r="C188" s="8">
        <f t="shared" si="2"/>
        <v>1.0467797937532563E-2</v>
      </c>
    </row>
    <row r="189" spans="1:3" x14ac:dyDescent="0.2">
      <c r="A189" s="6">
        <v>39357</v>
      </c>
      <c r="B189" s="7">
        <v>29.700001</v>
      </c>
      <c r="C189" s="8">
        <f t="shared" si="2"/>
        <v>-2.3540955489979908E-3</v>
      </c>
    </row>
    <row r="190" spans="1:3" x14ac:dyDescent="0.2">
      <c r="A190" s="6">
        <v>39358</v>
      </c>
      <c r="B190" s="7">
        <v>29.450001</v>
      </c>
      <c r="C190" s="8">
        <f t="shared" si="2"/>
        <v>-8.4531354252344697E-3</v>
      </c>
    </row>
    <row r="191" spans="1:3" x14ac:dyDescent="0.2">
      <c r="A191" s="6">
        <v>39359</v>
      </c>
      <c r="B191" s="7">
        <v>29.709999</v>
      </c>
      <c r="C191" s="8">
        <f t="shared" si="2"/>
        <v>8.7897117623623837E-3</v>
      </c>
    </row>
    <row r="192" spans="1:3" x14ac:dyDescent="0.2">
      <c r="A192" s="6">
        <v>39360</v>
      </c>
      <c r="B192" s="7">
        <v>29.84</v>
      </c>
      <c r="C192" s="8">
        <f t="shared" si="2"/>
        <v>4.3661195197452415E-3</v>
      </c>
    </row>
    <row r="193" spans="1:3" x14ac:dyDescent="0.2">
      <c r="A193" s="6">
        <v>39363</v>
      </c>
      <c r="B193" s="7">
        <v>29.84</v>
      </c>
      <c r="C193" s="8">
        <f t="shared" si="2"/>
        <v>0</v>
      </c>
    </row>
    <row r="194" spans="1:3" x14ac:dyDescent="0.2">
      <c r="A194" s="6">
        <v>39364</v>
      </c>
      <c r="B194" s="7">
        <v>30.1</v>
      </c>
      <c r="C194" s="8">
        <f t="shared" si="2"/>
        <v>8.6753964192700043E-3</v>
      </c>
    </row>
    <row r="195" spans="1:3" x14ac:dyDescent="0.2">
      <c r="A195" s="6">
        <v>39365</v>
      </c>
      <c r="B195" s="7">
        <v>30.23</v>
      </c>
      <c r="C195" s="8">
        <f t="shared" si="2"/>
        <v>4.3096370365366347E-3</v>
      </c>
    </row>
    <row r="196" spans="1:3" x14ac:dyDescent="0.2">
      <c r="A196" s="6">
        <v>39366</v>
      </c>
      <c r="B196" s="7">
        <v>29.91</v>
      </c>
      <c r="C196" s="8">
        <f t="shared" ref="C196:C253" si="3">LN(B196/B195)</f>
        <v>-1.0641936149510029E-2</v>
      </c>
    </row>
    <row r="197" spans="1:3" x14ac:dyDescent="0.2">
      <c r="A197" s="6">
        <v>39367</v>
      </c>
      <c r="B197" s="7">
        <v>30.17</v>
      </c>
      <c r="C197" s="8">
        <f t="shared" si="3"/>
        <v>8.6551805291130227E-3</v>
      </c>
    </row>
    <row r="198" spans="1:3" x14ac:dyDescent="0.2">
      <c r="A198" s="6">
        <v>39370</v>
      </c>
      <c r="B198" s="7">
        <v>30.040001</v>
      </c>
      <c r="C198" s="8">
        <f t="shared" si="3"/>
        <v>-4.3181929860882338E-3</v>
      </c>
    </row>
    <row r="199" spans="1:3" x14ac:dyDescent="0.2">
      <c r="A199" s="6">
        <v>39371</v>
      </c>
      <c r="B199" s="7">
        <v>30.32</v>
      </c>
      <c r="C199" s="8">
        <f t="shared" si="3"/>
        <v>9.2777005892894018E-3</v>
      </c>
    </row>
    <row r="200" spans="1:3" x14ac:dyDescent="0.2">
      <c r="A200" s="6">
        <v>39372</v>
      </c>
      <c r="B200" s="7">
        <v>31.08</v>
      </c>
      <c r="C200" s="8">
        <f t="shared" si="3"/>
        <v>2.4756964725275749E-2</v>
      </c>
    </row>
    <row r="201" spans="1:3" x14ac:dyDescent="0.2">
      <c r="A201" s="6">
        <v>39373</v>
      </c>
      <c r="B201" s="7">
        <v>31.16</v>
      </c>
      <c r="C201" s="8">
        <f t="shared" si="3"/>
        <v>2.5706955031008917E-3</v>
      </c>
    </row>
    <row r="202" spans="1:3" x14ac:dyDescent="0.2">
      <c r="A202" s="6">
        <v>39374</v>
      </c>
      <c r="B202" s="7">
        <v>30.17</v>
      </c>
      <c r="C202" s="8">
        <f t="shared" si="3"/>
        <v>-3.2287167831577784E-2</v>
      </c>
    </row>
    <row r="203" spans="1:3" x14ac:dyDescent="0.2">
      <c r="A203" s="6">
        <v>39377</v>
      </c>
      <c r="B203" s="7">
        <v>30.51</v>
      </c>
      <c r="C203" s="8">
        <f t="shared" si="3"/>
        <v>1.1206445557608444E-2</v>
      </c>
    </row>
    <row r="204" spans="1:3" x14ac:dyDescent="0.2">
      <c r="A204" s="6">
        <v>39378</v>
      </c>
      <c r="B204" s="7">
        <v>30.9</v>
      </c>
      <c r="C204" s="8">
        <f t="shared" si="3"/>
        <v>1.2701685175121425E-2</v>
      </c>
    </row>
    <row r="205" spans="1:3" x14ac:dyDescent="0.2">
      <c r="A205" s="6">
        <v>39379</v>
      </c>
      <c r="B205" s="7">
        <v>31.25</v>
      </c>
      <c r="C205" s="8">
        <f t="shared" si="3"/>
        <v>1.1263192278710869E-2</v>
      </c>
    </row>
    <row r="206" spans="1:3" x14ac:dyDescent="0.2">
      <c r="A206" s="6">
        <v>39380</v>
      </c>
      <c r="B206" s="7">
        <v>31.99</v>
      </c>
      <c r="C206" s="8">
        <f t="shared" si="3"/>
        <v>2.3403977779016056E-2</v>
      </c>
    </row>
    <row r="207" spans="1:3" x14ac:dyDescent="0.2">
      <c r="A207" s="6">
        <v>39381</v>
      </c>
      <c r="B207" s="7">
        <v>35.029998999999997</v>
      </c>
      <c r="C207" s="8">
        <f t="shared" si="3"/>
        <v>9.0781454701008707E-2</v>
      </c>
    </row>
    <row r="208" spans="1:3" x14ac:dyDescent="0.2">
      <c r="A208" s="6">
        <v>39384</v>
      </c>
      <c r="B208" s="7">
        <v>34.57</v>
      </c>
      <c r="C208" s="8">
        <f t="shared" si="3"/>
        <v>-1.3218554728902069E-2</v>
      </c>
    </row>
    <row r="209" spans="1:3" x14ac:dyDescent="0.2">
      <c r="A209" s="6">
        <v>39385</v>
      </c>
      <c r="B209" s="7">
        <v>35.57</v>
      </c>
      <c r="C209" s="8">
        <f t="shared" si="3"/>
        <v>2.8516332026830685E-2</v>
      </c>
    </row>
    <row r="210" spans="1:3" x14ac:dyDescent="0.2">
      <c r="A210" s="6">
        <v>39386</v>
      </c>
      <c r="B210" s="7">
        <v>36.810001</v>
      </c>
      <c r="C210" s="8">
        <f t="shared" si="3"/>
        <v>3.4266988597096343E-2</v>
      </c>
    </row>
    <row r="211" spans="1:3" x14ac:dyDescent="0.2">
      <c r="A211" s="6">
        <v>39387</v>
      </c>
      <c r="B211" s="7">
        <v>37.060001</v>
      </c>
      <c r="C211" s="8">
        <f t="shared" si="3"/>
        <v>6.7686732830235337E-3</v>
      </c>
    </row>
    <row r="212" spans="1:3" x14ac:dyDescent="0.2">
      <c r="A212" s="6">
        <v>39388</v>
      </c>
      <c r="B212" s="7">
        <v>37.060001</v>
      </c>
      <c r="C212" s="8">
        <f t="shared" si="3"/>
        <v>0</v>
      </c>
    </row>
    <row r="213" spans="1:3" x14ac:dyDescent="0.2">
      <c r="A213" s="6">
        <v>39391</v>
      </c>
      <c r="B213" s="7">
        <v>36.729999999999997</v>
      </c>
      <c r="C213" s="8">
        <f t="shared" si="3"/>
        <v>-8.9443880089078442E-3</v>
      </c>
    </row>
    <row r="214" spans="1:3" x14ac:dyDescent="0.2">
      <c r="A214" s="6">
        <v>39392</v>
      </c>
      <c r="B214" s="7">
        <v>36.409999999999997</v>
      </c>
      <c r="C214" s="8">
        <f t="shared" si="3"/>
        <v>-8.7503976442339249E-3</v>
      </c>
    </row>
    <row r="215" spans="1:3" x14ac:dyDescent="0.2">
      <c r="A215" s="6">
        <v>39393</v>
      </c>
      <c r="B215" s="7">
        <v>35.520000000000003</v>
      </c>
      <c r="C215" s="8">
        <f t="shared" si="3"/>
        <v>-2.4747544063372564E-2</v>
      </c>
    </row>
    <row r="216" spans="1:3" x14ac:dyDescent="0.2">
      <c r="A216" s="6">
        <v>39394</v>
      </c>
      <c r="B216" s="7">
        <v>34.740001999999997</v>
      </c>
      <c r="C216" s="8">
        <f t="shared" si="3"/>
        <v>-2.2204099740488422E-2</v>
      </c>
    </row>
    <row r="217" spans="1:3" x14ac:dyDescent="0.2">
      <c r="A217" s="6">
        <v>39395</v>
      </c>
      <c r="B217" s="7">
        <v>33.729999999999997</v>
      </c>
      <c r="C217" s="8">
        <f t="shared" si="3"/>
        <v>-2.950416930992223E-2</v>
      </c>
    </row>
    <row r="218" spans="1:3" x14ac:dyDescent="0.2">
      <c r="A218" s="6">
        <v>39398</v>
      </c>
      <c r="B218" s="7">
        <v>33.380001</v>
      </c>
      <c r="C218" s="8">
        <f t="shared" si="3"/>
        <v>-1.0430700881811472E-2</v>
      </c>
    </row>
    <row r="219" spans="1:3" x14ac:dyDescent="0.2">
      <c r="A219" s="6">
        <v>39399</v>
      </c>
      <c r="B219" s="7">
        <v>34.459999000000003</v>
      </c>
      <c r="C219" s="8">
        <f t="shared" si="3"/>
        <v>3.1842253888883357E-2</v>
      </c>
    </row>
    <row r="220" spans="1:3" x14ac:dyDescent="0.2">
      <c r="A220" s="6">
        <v>39400</v>
      </c>
      <c r="B220" s="7">
        <v>33.93</v>
      </c>
      <c r="C220" s="8">
        <f t="shared" si="3"/>
        <v>-1.5499623284491854E-2</v>
      </c>
    </row>
    <row r="221" spans="1:3" x14ac:dyDescent="0.2">
      <c r="A221" s="6">
        <v>39401</v>
      </c>
      <c r="B221" s="7">
        <v>33.759998000000003</v>
      </c>
      <c r="C221" s="8">
        <f t="shared" si="3"/>
        <v>-5.0229683100902296E-3</v>
      </c>
    </row>
    <row r="222" spans="1:3" x14ac:dyDescent="0.2">
      <c r="A222" s="6">
        <v>39402</v>
      </c>
      <c r="B222" s="7">
        <v>34.090000000000003</v>
      </c>
      <c r="C222" s="8">
        <f t="shared" si="3"/>
        <v>9.7274756637632329E-3</v>
      </c>
    </row>
    <row r="223" spans="1:3" x14ac:dyDescent="0.2">
      <c r="A223" s="6">
        <v>39405</v>
      </c>
      <c r="B223" s="7">
        <v>33.959999000000003</v>
      </c>
      <c r="C223" s="8">
        <f t="shared" si="3"/>
        <v>-3.8207541530731704E-3</v>
      </c>
    </row>
    <row r="224" spans="1:3" x14ac:dyDescent="0.2">
      <c r="A224" s="6">
        <v>39406</v>
      </c>
      <c r="B224" s="7">
        <v>34.580002</v>
      </c>
      <c r="C224" s="8">
        <f t="shared" si="3"/>
        <v>1.8092206095304104E-2</v>
      </c>
    </row>
    <row r="225" spans="1:3" x14ac:dyDescent="0.2">
      <c r="A225" s="6">
        <v>39407</v>
      </c>
      <c r="B225" s="7">
        <v>34.229999999999997</v>
      </c>
      <c r="C225" s="8">
        <f t="shared" si="3"/>
        <v>-1.0173085549948866E-2</v>
      </c>
    </row>
    <row r="226" spans="1:3" x14ac:dyDescent="0.2">
      <c r="A226" s="6">
        <v>39409</v>
      </c>
      <c r="B226" s="7">
        <v>34.110000999999997</v>
      </c>
      <c r="C226" s="8">
        <f t="shared" si="3"/>
        <v>-3.5118267946242089E-3</v>
      </c>
    </row>
    <row r="227" spans="1:3" x14ac:dyDescent="0.2">
      <c r="A227" s="6">
        <v>39412</v>
      </c>
      <c r="B227" s="7">
        <v>32.970001000000003</v>
      </c>
      <c r="C227" s="8">
        <f t="shared" si="3"/>
        <v>-3.3992538333226831E-2</v>
      </c>
    </row>
    <row r="228" spans="1:3" x14ac:dyDescent="0.2">
      <c r="A228" s="6">
        <v>39413</v>
      </c>
      <c r="B228" s="7">
        <v>33.060001</v>
      </c>
      <c r="C228" s="8">
        <f t="shared" si="3"/>
        <v>2.7260352266686928E-3</v>
      </c>
    </row>
    <row r="229" spans="1:3" x14ac:dyDescent="0.2">
      <c r="A229" s="6">
        <v>39414</v>
      </c>
      <c r="B229" s="7">
        <v>33.700001</v>
      </c>
      <c r="C229" s="8">
        <f t="shared" si="3"/>
        <v>1.9173744390994556E-2</v>
      </c>
    </row>
    <row r="230" spans="1:3" x14ac:dyDescent="0.2">
      <c r="A230" s="6">
        <v>39415</v>
      </c>
      <c r="B230" s="7">
        <v>33.590000000000003</v>
      </c>
      <c r="C230" s="8">
        <f t="shared" si="3"/>
        <v>-3.2694634077045934E-3</v>
      </c>
    </row>
    <row r="231" spans="1:3" x14ac:dyDescent="0.2">
      <c r="A231" s="6">
        <v>39416</v>
      </c>
      <c r="B231" s="7">
        <v>33.599997999999999</v>
      </c>
      <c r="C231" s="8">
        <f t="shared" si="3"/>
        <v>2.976038211456986E-4</v>
      </c>
    </row>
    <row r="232" spans="1:3" x14ac:dyDescent="0.2">
      <c r="A232" s="6">
        <v>39419</v>
      </c>
      <c r="B232" s="7">
        <v>32.919998</v>
      </c>
      <c r="C232" s="8">
        <f t="shared" si="3"/>
        <v>-2.0445692389821517E-2</v>
      </c>
    </row>
    <row r="233" spans="1:3" x14ac:dyDescent="0.2">
      <c r="A233" s="6">
        <v>39420</v>
      </c>
      <c r="B233" s="7">
        <v>32.770000000000003</v>
      </c>
      <c r="C233" s="8">
        <f t="shared" si="3"/>
        <v>-4.5668523448024754E-3</v>
      </c>
    </row>
    <row r="234" spans="1:3" x14ac:dyDescent="0.2">
      <c r="A234" s="6">
        <v>39421</v>
      </c>
      <c r="B234" s="7">
        <v>34.150002000000001</v>
      </c>
      <c r="C234" s="8">
        <f t="shared" si="3"/>
        <v>4.1249181871227725E-2</v>
      </c>
    </row>
    <row r="235" spans="1:3" x14ac:dyDescent="0.2">
      <c r="A235" s="6">
        <v>39422</v>
      </c>
      <c r="B235" s="7">
        <v>34.549999</v>
      </c>
      <c r="C235" s="8">
        <f t="shared" si="3"/>
        <v>1.1644876688167384E-2</v>
      </c>
    </row>
    <row r="236" spans="1:3" x14ac:dyDescent="0.2">
      <c r="A236" s="6">
        <v>39423</v>
      </c>
      <c r="B236" s="7">
        <v>34.529998999999997</v>
      </c>
      <c r="C236" s="8">
        <f t="shared" si="3"/>
        <v>-5.7903882854234458E-4</v>
      </c>
    </row>
    <row r="237" spans="1:3" x14ac:dyDescent="0.2">
      <c r="A237" s="6">
        <v>39426</v>
      </c>
      <c r="B237" s="7">
        <v>34.759998000000003</v>
      </c>
      <c r="C237" s="8">
        <f t="shared" si="3"/>
        <v>6.6387604182142337E-3</v>
      </c>
    </row>
    <row r="238" spans="1:3" x14ac:dyDescent="0.2">
      <c r="A238" s="6">
        <v>39427</v>
      </c>
      <c r="B238" s="7">
        <v>34.099997999999999</v>
      </c>
      <c r="C238" s="8">
        <f t="shared" si="3"/>
        <v>-1.9169917221347432E-2</v>
      </c>
    </row>
    <row r="239" spans="1:3" x14ac:dyDescent="0.2">
      <c r="A239" s="6">
        <v>39428</v>
      </c>
      <c r="B239" s="7">
        <v>34.470001000000003</v>
      </c>
      <c r="C239" s="8">
        <f t="shared" si="3"/>
        <v>1.0792083901064784E-2</v>
      </c>
    </row>
    <row r="240" spans="1:3" x14ac:dyDescent="0.2">
      <c r="A240" s="6">
        <v>39429</v>
      </c>
      <c r="B240" s="7">
        <v>35.220001000000003</v>
      </c>
      <c r="C240" s="8">
        <f t="shared" si="3"/>
        <v>2.152472192151066E-2</v>
      </c>
    </row>
    <row r="241" spans="1:3" x14ac:dyDescent="0.2">
      <c r="A241" s="6">
        <v>39430</v>
      </c>
      <c r="B241" s="7">
        <v>35.310001</v>
      </c>
      <c r="C241" s="8">
        <f t="shared" si="3"/>
        <v>2.5521067998653191E-3</v>
      </c>
    </row>
    <row r="242" spans="1:3" x14ac:dyDescent="0.2">
      <c r="A242" s="6">
        <v>39433</v>
      </c>
      <c r="B242" s="7">
        <v>34.389999000000003</v>
      </c>
      <c r="C242" s="8">
        <f t="shared" si="3"/>
        <v>-2.6400442894929609E-2</v>
      </c>
    </row>
    <row r="243" spans="1:3" x14ac:dyDescent="0.2">
      <c r="A243" s="6">
        <v>39434</v>
      </c>
      <c r="B243" s="7">
        <v>34.740001999999997</v>
      </c>
      <c r="C243" s="8">
        <f t="shared" si="3"/>
        <v>1.0126023017527035E-2</v>
      </c>
    </row>
    <row r="244" spans="1:3" x14ac:dyDescent="0.2">
      <c r="A244" s="6">
        <v>39435</v>
      </c>
      <c r="B244" s="7">
        <v>34.790000999999997</v>
      </c>
      <c r="C244" s="8">
        <f t="shared" si="3"/>
        <v>1.4381995242609825E-3</v>
      </c>
    </row>
    <row r="245" spans="1:3" x14ac:dyDescent="0.2">
      <c r="A245" s="6">
        <v>39436</v>
      </c>
      <c r="B245" s="7">
        <v>35.520000000000003</v>
      </c>
      <c r="C245" s="8">
        <f t="shared" si="3"/>
        <v>2.0765900216227255E-2</v>
      </c>
    </row>
    <row r="246" spans="1:3" x14ac:dyDescent="0.2">
      <c r="A246" s="6">
        <v>39437</v>
      </c>
      <c r="B246" s="7">
        <v>36.060001</v>
      </c>
      <c r="C246" s="8">
        <f t="shared" si="3"/>
        <v>1.5088327382759944E-2</v>
      </c>
    </row>
    <row r="247" spans="1:3" x14ac:dyDescent="0.2">
      <c r="A247" s="6">
        <v>39440</v>
      </c>
      <c r="B247" s="7">
        <v>36.580002</v>
      </c>
      <c r="C247" s="8">
        <f t="shared" si="3"/>
        <v>1.431745213067449E-2</v>
      </c>
    </row>
    <row r="248" spans="1:3" x14ac:dyDescent="0.2">
      <c r="A248" s="6">
        <v>39442</v>
      </c>
      <c r="B248" s="7">
        <v>36.610000999999997</v>
      </c>
      <c r="C248" s="8">
        <f t="shared" si="3"/>
        <v>8.1975680968188582E-4</v>
      </c>
    </row>
    <row r="249" spans="1:3" x14ac:dyDescent="0.2">
      <c r="A249" s="6">
        <v>39443</v>
      </c>
      <c r="B249" s="7">
        <v>35.970001000000003</v>
      </c>
      <c r="C249" s="8">
        <f t="shared" si="3"/>
        <v>-1.7636168938608143E-2</v>
      </c>
    </row>
    <row r="250" spans="1:3" x14ac:dyDescent="0.2">
      <c r="A250" s="6">
        <v>39444</v>
      </c>
      <c r="B250" s="7">
        <v>36.119999</v>
      </c>
      <c r="C250" s="8">
        <f t="shared" si="3"/>
        <v>4.1614153548139455E-3</v>
      </c>
    </row>
    <row r="251" spans="1:3" x14ac:dyDescent="0.2">
      <c r="A251" s="6">
        <v>39447</v>
      </c>
      <c r="B251" s="7">
        <v>35.599997999999999</v>
      </c>
      <c r="C251" s="8">
        <f t="shared" si="3"/>
        <v>-1.450111918508358E-2</v>
      </c>
    </row>
    <row r="252" spans="1:3" x14ac:dyDescent="0.2">
      <c r="A252" s="6">
        <v>39449</v>
      </c>
      <c r="B252" s="7">
        <v>35.220001000000003</v>
      </c>
      <c r="C252" s="8">
        <f t="shared" si="3"/>
        <v>-1.0731450217189568E-2</v>
      </c>
    </row>
    <row r="253" spans="1:3" x14ac:dyDescent="0.2">
      <c r="A253" s="6">
        <v>39450</v>
      </c>
      <c r="B253" s="7">
        <v>35.369999</v>
      </c>
      <c r="C253" s="8">
        <f t="shared" si="3"/>
        <v>4.2498434838232459E-3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Black_Scholes</vt:lpstr>
      <vt:lpstr>Binomial_model</vt:lpstr>
      <vt:lpstr>MSFT Share_price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2015-03-28T07:25:46Z</dcterms:created>
  <dcterms:modified xsi:type="dcterms:W3CDTF">2021-05-17T16:12:56Z</dcterms:modified>
  <cp:category/>
</cp:coreProperties>
</file>